
<file path=[Content_Types].xml><?xml version="1.0" encoding="utf-8"?>
<Types xmlns="http://schemas.openxmlformats.org/package/2006/content-types">
  <Override PartName="/xl/_rels/workbook.xml.rels" ContentType="application/vnd.openxmlformats-package.relationships+xml"/>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drawing1.xml" ContentType="application/vnd.openxmlformats-officedocument.drawing+xml"/>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8.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harts/chart5.xml" ContentType="application/vnd.openxmlformats-officedocument.drawingml.chart+xml"/>
  <Override PartName="/xl/comments15.xml" ContentType="application/vnd.openxmlformats-officedocument.spreadsheetml.comments+xml"/>
  <Override PartName="/xl/comments14.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変更事項および予算" sheetId="1" state="visible" r:id="rId2"/>
    <sheet name="生活費試算" sheetId="2" state="visible" r:id="rId3"/>
    <sheet name="01" sheetId="3" state="visible" r:id="rId4"/>
    <sheet name="02" sheetId="4" state="visible" r:id="rId5"/>
    <sheet name="03" sheetId="5" state="visible" r:id="rId6"/>
    <sheet name="04" sheetId="6" state="visible" r:id="rId7"/>
    <sheet name="05" sheetId="7" state="visible" r:id="rId8"/>
    <sheet name="06" sheetId="8" state="visible" r:id="rId9"/>
    <sheet name="07" sheetId="9" state="visible" r:id="rId10"/>
    <sheet name="08" sheetId="10" state="visible" r:id="rId11"/>
    <sheet name="09" sheetId="11" state="visible" r:id="rId12"/>
    <sheet name="10" sheetId="12" state="visible" r:id="rId13"/>
    <sheet name="11" sheetId="13" state="visible" r:id="rId14"/>
    <sheet name="12" sheetId="14" state="visible" r:id="rId15"/>
    <sheet name="決算" sheetId="15" state="visible" r:id="rId16"/>
  </sheets>
  <definedNames>
    <definedName function="false" hidden="true" localSheetId="11" name="_xlnm._FilterDatabase" vbProcedure="false">'10'!$B$3:$F$73</definedName>
    <definedName function="false" hidden="false" name="Excel_BuiltIn_Print_Titles_17" vbProcedure="false">#REF!</definedName>
  </definedNames>
  <calcPr iterateCount="100" refMode="A1" iterate="false" iterateDelta="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5.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6.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7.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8.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9.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0.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1.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2.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3.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4.xml><?xml version="1.0" encoding="utf-8"?>
<comments xmlns="http://schemas.openxmlformats.org/spreadsheetml/2006/main" xmlns:xdr="http://schemas.openxmlformats.org/drawingml/2006/spreadsheetDrawing">
  <authors>
    <author> </author>
  </authors>
  <commentList>
    <comment ref="I26" authorId="0">
      <text>
        <r>
          <rPr>
            <sz val="11"/>
            <color rgb="FF000000"/>
            <rFont val="ＭＳ Ｐゴシック"/>
            <family val="0"/>
          </rPr>
          <t xml:space="preserve">ICOCAとするっと関西Kカードの合計金額</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21" authorId="0">
      <text>
        <r>
          <rPr>
            <sz val="11"/>
            <color rgb="FF000000"/>
            <rFont val="ＭＳ Ｐゴシック"/>
            <family val="0"/>
          </rPr>
          <t xml:space="preserve">7/30のはぎーさんへの12万円の長期貸付金を含むと思われる。
返済状況などを見て貸倒引当金を積むなど対応が必要（2011/08/08）</t>
        </r>
      </text>
    </comment>
    <comment ref="O13" authorId="0">
      <text>
        <r>
          <rPr>
            <sz val="11"/>
            <color rgb="FF000000"/>
            <rFont val="ＭＳ ゴシック"/>
            <family val="3"/>
          </rPr>
          <t xml:space="preserve">未確認</t>
        </r>
      </text>
    </comment>
  </commentList>
</comments>
</file>

<file path=xl/sharedStrings.xml><?xml version="1.0" encoding="utf-8"?>
<sst xmlns="http://schemas.openxmlformats.org/spreadsheetml/2006/main" count="2576" uniqueCount="321">
  <si>
    <t xml:space="preserve">■ 旧年度からの変更事項</t>
  </si>
  <si>
    <t xml:space="preserve">■ 2015年度予算重点項目</t>
  </si>
  <si>
    <t xml:space="preserve">今のところ特になし</t>
  </si>
  <si>
    <t xml:space="preserve"> しみじみ工房投資案件（作業性改善、3Dプリンタ導入、新規技術試験）</t>
  </si>
  <si>
    <t xml:space="preserve">流動資産科目として「外貨預金」勘定を新設しようかと思ったけど・・・。やらんかなぁ・・・。</t>
  </si>
  <si>
    <t xml:space="preserve">投資増強（資金面、時間面ともに）</t>
  </si>
  <si>
    <t xml:space="preserve">年度経過率[%]</t>
  </si>
  <si>
    <t xml:space="preserve">経過月数</t>
  </si>
  <si>
    <t xml:space="preserve">■ 費用_予算および実績</t>
  </si>
  <si>
    <t xml:space="preserve">項目</t>
  </si>
  <si>
    <t xml:space="preserve">年間予算</t>
  </si>
  <si>
    <t xml:space="preserve">月間予算</t>
  </si>
  <si>
    <t xml:space="preserve">1月実績</t>
  </si>
  <si>
    <t xml:space="preserve">2月実績</t>
  </si>
  <si>
    <t xml:space="preserve">3月度実績</t>
  </si>
  <si>
    <t xml:space="preserve">4月度実績</t>
  </si>
  <si>
    <t xml:space="preserve">5月度実績</t>
  </si>
  <si>
    <t xml:space="preserve">6月度実績</t>
  </si>
  <si>
    <t xml:space="preserve">7月度実績</t>
  </si>
  <si>
    <t xml:space="preserve">8月度実績</t>
  </si>
  <si>
    <t xml:space="preserve">9月度実績</t>
  </si>
  <si>
    <t xml:space="preserve">10月度実績</t>
  </si>
  <si>
    <t xml:space="preserve">11月度実績</t>
  </si>
  <si>
    <t xml:space="preserve">12月度実績</t>
  </si>
  <si>
    <t xml:space="preserve">年度実績</t>
  </si>
  <si>
    <t xml:space="preserve">予算金額</t>
  </si>
  <si>
    <t xml:space="preserve">予算消化率[%]</t>
  </si>
  <si>
    <t xml:space="preserve">月平均実績</t>
  </si>
  <si>
    <t xml:space="preserve">通期予想</t>
  </si>
  <si>
    <t xml:space="preserve">予算比</t>
  </si>
  <si>
    <t xml:space="preserve">超過率</t>
  </si>
  <si>
    <t xml:space="preserve">2013年度実績</t>
  </si>
  <si>
    <t xml:space="preserve">2011年度実績</t>
  </si>
  <si>
    <t xml:space="preserve">2010年実績</t>
  </si>
  <si>
    <t xml:space="preserve">2009年実績</t>
  </si>
  <si>
    <t xml:space="preserve">2008年実績</t>
  </si>
  <si>
    <t xml:space="preserve">変更元</t>
  </si>
  <si>
    <t xml:space="preserve">売上原価</t>
  </si>
  <si>
    <t xml:space="preserve">旅費交通費</t>
  </si>
  <si>
    <t xml:space="preserve">医療・厚生費</t>
  </si>
  <si>
    <t xml:space="preserve">厚生費</t>
  </si>
  <si>
    <t xml:space="preserve">雑品</t>
  </si>
  <si>
    <t xml:space="preserve">新聞図書費</t>
  </si>
  <si>
    <t xml:space="preserve">飲料費</t>
  </si>
  <si>
    <t xml:space="preserve">菓子類</t>
  </si>
  <si>
    <t xml:space="preserve">嗜好品</t>
  </si>
  <si>
    <t xml:space="preserve">※ 2008年、2009年の実績は飲料費込みの金額</t>
  </si>
  <si>
    <t xml:space="preserve">娯楽費</t>
  </si>
  <si>
    <t xml:space="preserve">娯楽品</t>
  </si>
  <si>
    <t xml:space="preserve">消耗品費</t>
  </si>
  <si>
    <t xml:space="preserve">自己投資費</t>
  </si>
  <si>
    <t xml:space="preserve">機器購入費</t>
  </si>
  <si>
    <t xml:space="preserve">服飾費</t>
  </si>
  <si>
    <t xml:space="preserve">支払保険料</t>
  </si>
  <si>
    <t xml:space="preserve">所得税等</t>
  </si>
  <si>
    <t xml:space="preserve">住民税</t>
  </si>
  <si>
    <t xml:space="preserve">租税公課</t>
  </si>
  <si>
    <t xml:space="preserve">(2009～)</t>
  </si>
  <si>
    <t xml:space="preserve">※ 2009年の租税公課は実質光熱水費のため、光熱水費勘定へ記入している</t>
  </si>
  <si>
    <t xml:space="preserve">支払家賃</t>
  </si>
  <si>
    <t xml:space="preserve">支払利息</t>
  </si>
  <si>
    <t xml:space="preserve">支払手数料</t>
  </si>
  <si>
    <t xml:space="preserve">食費</t>
  </si>
  <si>
    <t xml:space="preserve">光熱水費</t>
  </si>
  <si>
    <t xml:space="preserve">※ 2010年度新設勘定。2009年は租税公課勘定で計上</t>
  </si>
  <si>
    <t xml:space="preserve">交際費</t>
  </si>
  <si>
    <t xml:space="preserve">通信費</t>
  </si>
  <si>
    <t xml:space="preserve">雑損</t>
  </si>
  <si>
    <t xml:space="preserve">固定資産除却損</t>
  </si>
  <si>
    <t xml:space="preserve">固定資産売却損</t>
  </si>
  <si>
    <t xml:space="preserve">有価証券評価損</t>
  </si>
  <si>
    <t xml:space="preserve">―</t>
  </si>
  <si>
    <t xml:space="preserve">有価証券売却損</t>
  </si>
  <si>
    <t xml:space="preserve">特別損失</t>
  </si>
  <si>
    <t xml:space="preserve">減価償却費</t>
  </si>
  <si>
    <t xml:space="preserve">計</t>
  </si>
  <si>
    <t xml:space="preserve">月平均</t>
  </si>
  <si>
    <t xml:space="preserve">※ 　 実績のピンク背景は月額予算超過項目</t>
  </si>
  <si>
    <t xml:space="preserve">■ 収入実績</t>
  </si>
  <si>
    <t xml:space="preserve">年間見積もり</t>
  </si>
  <si>
    <t xml:space="preserve">月間見積もり</t>
  </si>
  <si>
    <t xml:space="preserve">年予想</t>
  </si>
  <si>
    <t xml:space="preserve">達成率[%]</t>
  </si>
  <si>
    <t xml:space="preserve">給与所得</t>
  </si>
  <si>
    <t xml:space="preserve">所得税還付金</t>
  </si>
  <si>
    <t xml:space="preserve">受取利息</t>
  </si>
  <si>
    <t xml:space="preserve">受取配当金</t>
  </si>
  <si>
    <t xml:space="preserve">雑益</t>
  </si>
  <si>
    <t xml:space="preserve">固定資産売却益</t>
  </si>
  <si>
    <t xml:space="preserve">有価証券評価益</t>
  </si>
  <si>
    <t xml:space="preserve">有価証券売却益</t>
  </si>
  <si>
    <t xml:space="preserve">特別利益</t>
  </si>
  <si>
    <t xml:space="preserve">■ 利益実績</t>
  </si>
  <si>
    <t xml:space="preserve">売上高当期純利益比率</t>
  </si>
  <si>
    <t xml:space="preserve">利益</t>
  </si>
  <si>
    <t xml:space="preserve">月平均利益</t>
  </si>
  <si>
    <t xml:space="preserve">予想</t>
  </si>
  <si>
    <t xml:space="preserve">翌年繰越</t>
  </si>
  <si>
    <t xml:space="preserve">給与額</t>
  </si>
  <si>
    <t xml:space="preserve">支出予定額</t>
  </si>
  <si>
    <t xml:space="preserve">予算額シミュレーション</t>
  </si>
  <si>
    <t xml:space="preserve">201409倉敷生活用</t>
  </si>
  <si>
    <t xml:space="preserve">新大阪生活費実績（仕事中）</t>
  </si>
  <si>
    <t xml:space="preserve">倉敷予想</t>
  </si>
  <si>
    <t xml:space="preserve">平均</t>
  </si>
  <si>
    <t xml:space="preserve">→</t>
  </si>
  <si>
    <t xml:space="preserve">PL項目</t>
  </si>
  <si>
    <t xml:space="preserve">予算月額</t>
  </si>
  <si>
    <t xml:space="preserve">3月実績</t>
  </si>
  <si>
    <t xml:space="preserve">4月実績</t>
  </si>
  <si>
    <t xml:space="preserve">Q1実績平均</t>
  </si>
  <si>
    <t xml:space="preserve">5月実績</t>
  </si>
  <si>
    <t xml:space="preserve">6月実績</t>
  </si>
  <si>
    <t xml:space="preserve">7月実績</t>
  </si>
  <si>
    <t xml:space="preserve">8月実績</t>
  </si>
  <si>
    <t xml:space="preserve">9月実績</t>
  </si>
  <si>
    <t xml:space="preserve">1～9月実績合計</t>
  </si>
  <si>
    <t xml:space="preserve">←の月額</t>
  </si>
  <si>
    <t xml:space="preserve">大阪市_国民健康保険料概算</t>
  </si>
  <si>
    <t xml:space="preserve">http://www.city.osaka.lg.jp/kenkofukushi/page/0000007853.html</t>
  </si>
  <si>
    <t xml:space="preserve">前年度年収</t>
  </si>
  <si>
    <t xml:space="preserve">医療分保険料</t>
  </si>
  <si>
    <t xml:space="preserve">後期高齢者支援金分保険料</t>
  </si>
  <si>
    <t xml:space="preserve">平等割</t>
  </si>
  <si>
    <t xml:space="preserve">均等割</t>
  </si>
  <si>
    <t xml:space="preserve">所得割</t>
  </si>
  <si>
    <t xml:space="preserve">小計</t>
  </si>
  <si>
    <t xml:space="preserve">年度支払額</t>
  </si>
  <si>
    <t xml:space="preserve">月々支払額</t>
  </si>
  <si>
    <t xml:space="preserve">手取額概算</t>
  </si>
  <si>
    <t xml:space="preserve">2010/10/08作成</t>
  </si>
  <si>
    <t xml:space="preserve">大阪市国保計算式</t>
  </si>
  <si>
    <t xml:space="preserve">月額総支給額</t>
  </si>
  <si>
    <t xml:space="preserve">保険料概算</t>
  </si>
  <si>
    <t xml:space="preserve">年金概算</t>
  </si>
  <si>
    <t xml:space="preserve">雇用保険料とか所得税とか</t>
  </si>
  <si>
    <t xml:space="preserve">固定費月額</t>
  </si>
  <si>
    <t xml:space="preserve">月間損益</t>
  </si>
  <si>
    <t xml:space="preserve">年間利益</t>
  </si>
  <si>
    <t xml:space="preserve">医療分</t>
  </si>
  <si>
    <t xml:space="preserve">後期高齢者支援金</t>
  </si>
  <si>
    <t xml:space="preserve">世帯あたり金額</t>
  </si>
  <si>
    <t xml:space="preserve">被保険者数×金額</t>
  </si>
  <si>
    <t xml:space="preserve">＝所得年額-33万円×8.3%</t>
  </si>
  <si>
    <t xml:space="preserve">※所得を月額16万円、ボーナス年計3.5ヶ月分として年収248万円で計算</t>
  </si>
  <si>
    <t xml:space="preserve">合計年額</t>
  </si>
  <si>
    <t xml:space="preserve">合計月額</t>
  </si>
  <si>
    <t xml:space="preserve">厚生年金保険料</t>
  </si>
  <si>
    <t xml:space="preserve">労使折半で13000円くらいらしい</t>
  </si>
  <si>
    <t xml:space="preserve">月支給額16万円、ボーナス3.5ヶ月分支給時（総支給額248万円）のとき、利益を年3%利率で運用するとどうなるか</t>
  </si>
  <si>
    <t xml:space="preserve">年度</t>
  </si>
  <si>
    <t xml:space="preserve">半額運用</t>
  </si>
  <si>
    <t xml:space="preserve">全額投資</t>
  </si>
  <si>
    <t xml:space="preserve">※月あたり固定費は、2010年度10月途中までの総支出から、1月の住民税額と毎月の支払保険料を控除したものを月額に直したものに食費等の増分1万3千円を加算して算出した</t>
  </si>
  <si>
    <t xml:space="preserve">※年間利益計算にはボーナス（年2ヶ月分）を加算している。また、減価償却費は計算から除外した。</t>
  </si>
  <si>
    <t xml:space="preserve">手取額概算（時給編）</t>
  </si>
  <si>
    <t xml:space="preserve">2010/10/22作成</t>
  </si>
  <si>
    <t xml:space="preserve">時給</t>
  </si>
  <si>
    <t xml:space="preserve">国民年金</t>
  </si>
  <si>
    <t xml:space="preserve">き、厳しい・・・。</t>
  </si>
  <si>
    <t xml:space="preserve">仕訳</t>
  </si>
  <si>
    <t xml:space="preserve">前年度繰越</t>
  </si>
  <si>
    <t xml:space="preserve">摘要</t>
  </si>
  <si>
    <t xml:space="preserve">金額</t>
  </si>
  <si>
    <t xml:space="preserve">資産の部</t>
  </si>
  <si>
    <t xml:space="preserve">負債の部</t>
  </si>
  <si>
    <t xml:space="preserve">ICOCA</t>
  </si>
  <si>
    <t xml:space="preserve">奨学金</t>
  </si>
  <si>
    <t xml:space="preserve">普通預金（郵貯）</t>
  </si>
  <si>
    <t xml:space="preserve">前受金</t>
  </si>
  <si>
    <t xml:space="preserve">普通預金（みなと）</t>
  </si>
  <si>
    <t xml:space="preserve">未払保険料</t>
  </si>
  <si>
    <t xml:space="preserve">普通預金（UFJ）</t>
  </si>
  <si>
    <t xml:space="preserve">未払金</t>
  </si>
  <si>
    <t xml:space="preserve">普通預金（中国銀行）</t>
  </si>
  <si>
    <t xml:space="preserve">負債計</t>
  </si>
  <si>
    <t xml:space="preserve">ヨドバシポイント</t>
  </si>
  <si>
    <t xml:space="preserve">現金</t>
  </si>
  <si>
    <t xml:space="preserve">売買目的有価証券</t>
  </si>
  <si>
    <t xml:space="preserve">純資産の部</t>
  </si>
  <si>
    <t xml:space="preserve">特定口座</t>
  </si>
  <si>
    <t xml:space="preserve">資本金</t>
  </si>
  <si>
    <t xml:space="preserve">前払保険料</t>
  </si>
  <si>
    <t xml:space="preserve">減価償却累計額</t>
  </si>
  <si>
    <t xml:space="preserve">前払費用</t>
  </si>
  <si>
    <t xml:space="preserve">任意積立金</t>
  </si>
  <si>
    <t xml:space="preserve">未収金</t>
  </si>
  <si>
    <t xml:space="preserve">前期純利益</t>
  </si>
  <si>
    <t xml:space="preserve">使途不明金</t>
  </si>
  <si>
    <t xml:space="preserve">純資産計</t>
  </si>
  <si>
    <t xml:space="preserve">ソフトウェア</t>
  </si>
  <si>
    <t xml:space="preserve">備品</t>
  </si>
  <si>
    <t xml:space="preserve">前払金</t>
  </si>
  <si>
    <t xml:space="preserve">B/S</t>
  </si>
  <si>
    <t xml:space="preserve">P/L</t>
  </si>
  <si>
    <t xml:space="preserve">費用の部</t>
  </si>
  <si>
    <t xml:space="preserve">収益の部</t>
  </si>
  <si>
    <t xml:space="preserve">現金同等物</t>
  </si>
  <si>
    <t xml:space="preserve">資産計</t>
  </si>
  <si>
    <t xml:space="preserve">当期純利益（損失）</t>
  </si>
  <si>
    <t xml:space="preserve">費用計</t>
  </si>
  <si>
    <t xml:space="preserve">収益計</t>
  </si>
  <si>
    <t xml:space="preserve">B/Sチェック</t>
  </si>
  <si>
    <t xml:space="preserve">必要支出</t>
  </si>
  <si>
    <t xml:space="preserve">予算</t>
  </si>
  <si>
    <t xml:space="preserve">実績</t>
  </si>
  <si>
    <t xml:space="preserve">予算控え</t>
  </si>
  <si>
    <t xml:space="preserve">月間支出目標</t>
  </si>
  <si>
    <t xml:space="preserve">残余裕</t>
  </si>
  <si>
    <t xml:space="preserve">健康保険料</t>
  </si>
  <si>
    <t xml:space="preserve">電気代</t>
  </si>
  <si>
    <t xml:space="preserve">残り買い物回数</t>
  </si>
  <si>
    <t xml:space="preserve">買い物1回あたり食費残</t>
  </si>
  <si>
    <t xml:space="preserve">帰省費用１</t>
  </si>
  <si>
    <t xml:space="preserve">食費残り</t>
  </si>
  <si>
    <t xml:space="preserve">帰省費用２</t>
  </si>
  <si>
    <t xml:space="preserve">菓子類残り</t>
  </si>
  <si>
    <t xml:space="preserve">飲料費残り</t>
  </si>
  <si>
    <t xml:space="preserve">新聞図書費残</t>
  </si>
  <si>
    <t xml:space="preserve">自己投資費予算残</t>
  </si>
  <si>
    <t xml:space="preserve">月間固定費試算</t>
  </si>
  <si>
    <t xml:space="preserve">科目</t>
  </si>
  <si>
    <t xml:space="preserve">税込み小計</t>
  </si>
  <si>
    <t xml:space="preserve">上記の手取り換算</t>
  </si>
  <si>
    <t xml:space="preserve">前月繰越</t>
  </si>
  <si>
    <t xml:space="preserve">実質</t>
  </si>
  <si>
    <t xml:space="preserve">2回引いてた</t>
  </si>
  <si>
    <t xml:space="preserve">不可避支出</t>
  </si>
  <si>
    <t xml:space="preserve">倉敷IC→吉備SA</t>
  </si>
  <si>
    <t xml:space="preserve">水島IC→南国IC</t>
  </si>
  <si>
    <t xml:space="preserve">南国IC→善通寺</t>
  </si>
  <si>
    <t xml:space="preserve">坂出IC→吉備SA</t>
  </si>
  <si>
    <t xml:space="preserve">→グラフで見たい</t>
  </si>
  <si>
    <t xml:space="preserve">　現金預金</t>
  </si>
  <si>
    <t xml:space="preserve">　投資総額（有価証券時価＋MRF）</t>
  </si>
  <si>
    <t xml:space="preserve">　固定資産計</t>
  </si>
  <si>
    <t xml:space="preserve">　その他前払資産等</t>
  </si>
  <si>
    <t xml:space="preserve">　負債</t>
  </si>
  <si>
    <t xml:space="preserve">　</t>
  </si>
  <si>
    <t xml:space="preserve">　純資産</t>
  </si>
  <si>
    <t xml:space="preserve">今月は異常値なので普通の月は・・・</t>
  </si>
  <si>
    <t xml:space="preserve">:</t>
  </si>
  <si>
    <t xml:space="preserve">10/1現在</t>
  </si>
  <si>
    <t xml:space="preserve">10/3時点</t>
  </si>
  <si>
    <t xml:space="preserve">費用分析</t>
  </si>
  <si>
    <t xml:space="preserve">年間予算案</t>
  </si>
  <si>
    <t xml:space="preserve">累計</t>
  </si>
  <si>
    <t xml:space="preserve">百分率</t>
  </si>
  <si>
    <t xml:space="preserve">暫定予算額</t>
  </si>
  <si>
    <t xml:space="preserve">10月実績</t>
  </si>
  <si>
    <t xml:space="preserve">月間実績からの年間実績予想</t>
  </si>
  <si>
    <t xml:space="preserve">※ボーナス負担</t>
  </si>
  <si>
    <t xml:space="preserve">合計</t>
  </si>
  <si>
    <t xml:space="preserve">可能であれば基本給17万5千円以内に収めたい</t>
  </si>
  <si>
    <t xml:space="preserve">月間給与が</t>
  </si>
  <si>
    <t xml:space="preserve">郵貯</t>
  </si>
  <si>
    <t xml:space="preserve">健康保険</t>
  </si>
  <si>
    <t xml:space="preserve">厚生年金</t>
  </si>
  <si>
    <t xml:space="preserve">雇用保険</t>
  </si>
  <si>
    <t xml:space="preserve">東京行き</t>
  </si>
  <si>
    <t xml:space="preserve">MUFG</t>
  </si>
  <si>
    <t xml:space="preserve">月間FSの集計</t>
  </si>
  <si>
    <t xml:space="preserve">■ B/S(2015年12月31日）</t>
  </si>
  <si>
    <t xml:space="preserve">※注意事項（期中随時追加）</t>
  </si>
  <si>
    <t xml:space="preserve">（決算修正前）</t>
  </si>
  <si>
    <t xml:space="preserve">追加日</t>
  </si>
  <si>
    <t xml:space="preserve">毎月末定期支払</t>
  </si>
  <si>
    <t xml:space="preserve">火災保険料支払。2011/8/16～2013/8/15</t>
  </si>
  <si>
    <t xml:space="preserve">借方科目</t>
  </si>
  <si>
    <t xml:space="preserve">貸方科目</t>
  </si>
  <si>
    <t xml:space="preserve">特記事項</t>
  </si>
  <si>
    <t xml:space="preserve">普通預金(郵貯)</t>
  </si>
  <si>
    <t xml:space="preserve">家賃等</t>
  </si>
  <si>
    <t xml:space="preserve">普通預金(みなと)</t>
  </si>
  <si>
    <t xml:space="preserve">携帯</t>
  </si>
  <si>
    <t xml:space="preserve">IIJ</t>
  </si>
  <si>
    <t xml:space="preserve">ぷらら</t>
  </si>
  <si>
    <t xml:space="preserve">負債の部 計</t>
  </si>
  <si>
    <t xml:space="preserve">Apple Music</t>
  </si>
  <si>
    <t xml:space="preserve">KCTインターネット</t>
  </si>
  <si>
    <t xml:space="preserve">車任意保険</t>
  </si>
  <si>
    <t xml:space="preserve">等級アップによりH３０から１０９８０から値下げ</t>
  </si>
  <si>
    <t xml:space="preserve">WSJ電子版購読料</t>
  </si>
  <si>
    <t xml:space="preserve">純資産の部 計</t>
  </si>
  <si>
    <t xml:space="preserve">■ P/L(2013年1月1日～2013年12月31日)</t>
  </si>
  <si>
    <t xml:space="preserve">毎期末定期支払</t>
  </si>
  <si>
    <t xml:space="preserve">費用</t>
  </si>
  <si>
    <t xml:space="preserve">収益</t>
  </si>
  <si>
    <t xml:space="preserve">費用100分率</t>
  </si>
  <si>
    <t xml:space="preserve">収益100分率</t>
  </si>
  <si>
    <t xml:space="preserve">J-WEST</t>
  </si>
  <si>
    <t xml:space="preserve">定期保険料前払・未払</t>
  </si>
  <si>
    <t xml:space="preserve">自賠責</t>
  </si>
  <si>
    <t xml:space="preserve">保証協会保証金</t>
  </si>
  <si>
    <t xml:space="preserve">JAF年会費</t>
  </si>
  <si>
    <t xml:space="preserve">当期純利益</t>
  </si>
  <si>
    <t xml:space="preserve">当期純損失</t>
  </si>
  <si>
    <t xml:space="preserve">-</t>
  </si>
  <si>
    <t xml:space="preserve">貸借差額</t>
  </si>
  <si>
    <t xml:space="preserve">決算整理事項</t>
  </si>
  <si>
    <t xml:space="preserve">備品減価償却累計額</t>
  </si>
  <si>
    <t xml:space="preserve">保証委託手数料 '11/9～'12/8</t>
  </si>
  <si>
    <t xml:space="preserve">月あたり833円。最終月のみ837円</t>
  </si>
  <si>
    <t xml:space="preserve">前払費用（火災保険料） '13 8/16～'15 8/15</t>
  </si>
  <si>
    <t xml:space="preserve">月あたり787.5円</t>
  </si>
  <si>
    <t xml:space="preserve">※支払時に総額を前払計上し、各月で支払保険料へ振り替えているので決算処理は不要</t>
  </si>
  <si>
    <t xml:space="preserve">2013年度住民税 39000円前払（201312支払、201401～03分）</t>
  </si>
  <si>
    <t xml:space="preserve">修正借方</t>
  </si>
  <si>
    <t xml:space="preserve">修正貸方</t>
  </si>
  <si>
    <t xml:space="preserve">火災保険料2018/3～2年間</t>
  </si>
  <si>
    <t xml:space="preserve">保証料２０１８年3月～2年間</t>
  </si>
  <si>
    <t xml:space="preserve">損益計算書</t>
  </si>
  <si>
    <t xml:space="preserve">売上高</t>
  </si>
  <si>
    <t xml:space="preserve">売上総利益</t>
  </si>
  <si>
    <t xml:space="preserve">販売費および一般管理費</t>
  </si>
  <si>
    <t xml:space="preserve">営業利益</t>
  </si>
  <si>
    <t xml:space="preserve">営業外収益</t>
  </si>
  <si>
    <t xml:space="preserve">営業外費用</t>
  </si>
  <si>
    <t xml:space="preserve">経常利益</t>
  </si>
  <si>
    <t xml:space="preserve">【参考：期首BS】</t>
  </si>
  <si>
    <t xml:space="preserve">※ 所得税は売上原価に配賦、支払保険料および住民税は販売費および一般管理費に配賦している。</t>
  </si>
</sst>
</file>

<file path=xl/styles.xml><?xml version="1.0" encoding="utf-8"?>
<styleSheet xmlns="http://schemas.openxmlformats.org/spreadsheetml/2006/main">
  <numFmts count="16">
    <numFmt numFmtId="164" formatCode="General"/>
    <numFmt numFmtId="165" formatCode="[$￥-411]#,##0;[RED]\-[$￥-411]#,##0"/>
    <numFmt numFmtId="166" formatCode="[$-1030411]GGGE\年M\月D\日"/>
    <numFmt numFmtId="167" formatCode="0.0"/>
    <numFmt numFmtId="168" formatCode="[$￥-411]#,##0;[RED]\-[$￥-411]#,##0"/>
    <numFmt numFmtId="169" formatCode="[RED]\\#,##0;[BLUE]&quot;-\&quot;#,##0"/>
    <numFmt numFmtId="170" formatCode="[RED]0.0%;[BLUE]0.0%"/>
    <numFmt numFmtId="171" formatCode="\\#,##0;&quot;\-&quot;#,##0"/>
    <numFmt numFmtId="172" formatCode="\\#,##0;[RED]&quot;\-&quot;#,##0"/>
    <numFmt numFmtId="173" formatCode="0%"/>
    <numFmt numFmtId="174" formatCode="0.0%"/>
    <numFmt numFmtId="175" formatCode="YYYY\年M\月"/>
    <numFmt numFmtId="176" formatCode="YYYY\年M\月D\日"/>
    <numFmt numFmtId="177" formatCode="0.0%"/>
    <numFmt numFmtId="178" formatCode="M\月D\日"/>
    <numFmt numFmtId="179" formatCode="0.00%"/>
  </numFmts>
  <fonts count="35">
    <font>
      <sz val="11"/>
      <color rgb="FF000000"/>
      <name val="ＭＳ ゴシック"/>
      <family val="3"/>
    </font>
    <font>
      <sz val="10"/>
      <name val="Arial"/>
      <family val="0"/>
    </font>
    <font>
      <sz val="10"/>
      <name val="Arial"/>
      <family val="0"/>
    </font>
    <font>
      <sz val="10"/>
      <name val="Arial"/>
      <family val="0"/>
    </font>
    <font>
      <u val="single"/>
      <sz val="11"/>
      <color rgb="FF000000"/>
      <name val="ＭＳ ゴシック"/>
      <family val="3"/>
    </font>
    <font>
      <sz val="11"/>
      <color rgb="FF000000"/>
      <name val="ＭＳ Ｐゴシック"/>
      <family val="3"/>
    </font>
    <font>
      <sz val="11"/>
      <color rgb="FFFFFFFF"/>
      <name val="ＭＳ Ｐゴシック"/>
      <family val="3"/>
    </font>
    <font>
      <b val="true"/>
      <sz val="18"/>
      <color rgb="FF003366"/>
      <name val="ＭＳ Ｐゴシック"/>
      <family val="3"/>
    </font>
    <font>
      <b val="true"/>
      <sz val="11"/>
      <color rgb="FFFFFFFF"/>
      <name val="ＭＳ Ｐゴシック"/>
      <family val="3"/>
    </font>
    <font>
      <sz val="11"/>
      <color rgb="FF993300"/>
      <name val="ＭＳ Ｐゴシック"/>
      <family val="3"/>
    </font>
    <font>
      <sz val="11"/>
      <name val="ＭＳ Ｐゴシック"/>
      <family val="0"/>
    </font>
    <font>
      <sz val="11"/>
      <color rgb="FFFF9900"/>
      <name val="ＭＳ Ｐゴシック"/>
      <family val="3"/>
    </font>
    <font>
      <sz val="11"/>
      <color rgb="FF800080"/>
      <name val="ＭＳ Ｐゴシック"/>
      <family val="3"/>
    </font>
    <font>
      <b val="true"/>
      <sz val="11"/>
      <color rgb="FFFF9900"/>
      <name val="ＭＳ Ｐゴシック"/>
      <family val="3"/>
    </font>
    <font>
      <sz val="11"/>
      <color rgb="FFFF0000"/>
      <name val="ＭＳ Ｐゴシック"/>
      <family val="3"/>
    </font>
    <font>
      <b val="true"/>
      <sz val="15"/>
      <color rgb="FF003366"/>
      <name val="ＭＳ Ｐゴシック"/>
      <family val="3"/>
    </font>
    <font>
      <b val="true"/>
      <sz val="13"/>
      <color rgb="FF003366"/>
      <name val="ＭＳ Ｐゴシック"/>
      <family val="3"/>
    </font>
    <font>
      <b val="true"/>
      <sz val="11"/>
      <color rgb="FF003366"/>
      <name val="ＭＳ Ｐゴシック"/>
      <family val="3"/>
    </font>
    <font>
      <b val="true"/>
      <sz val="11"/>
      <color rgb="FF000000"/>
      <name val="ＭＳ Ｐゴシック"/>
      <family val="3"/>
    </font>
    <font>
      <b val="true"/>
      <sz val="11"/>
      <color rgb="FF333333"/>
      <name val="ＭＳ Ｐゴシック"/>
      <family val="3"/>
    </font>
    <font>
      <i val="true"/>
      <sz val="11"/>
      <color rgb="FF808080"/>
      <name val="ＭＳ Ｐゴシック"/>
      <family val="3"/>
    </font>
    <font>
      <sz val="11"/>
      <color rgb="FF333399"/>
      <name val="ＭＳ Ｐゴシック"/>
      <family val="3"/>
    </font>
    <font>
      <sz val="10.95"/>
      <name val="ＭＳ Ｐゴシック"/>
      <family val="3"/>
    </font>
    <font>
      <sz val="11"/>
      <color rgb="FF008000"/>
      <name val="ＭＳ Ｐゴシック"/>
      <family val="3"/>
    </font>
    <font>
      <sz val="11"/>
      <color rgb="FFFF0000"/>
      <name val="ＭＳ ゴシック"/>
      <family val="3"/>
    </font>
    <font>
      <sz val="11"/>
      <name val="ＭＳ ゴシック"/>
      <family val="3"/>
    </font>
    <font>
      <sz val="11"/>
      <color rgb="FFFF3366"/>
      <name val="ＭＳ ゴシック"/>
      <family val="3"/>
    </font>
    <font>
      <sz val="11"/>
      <color rgb="FFFF0000"/>
      <name val="ＭＳ Ｐゴシック"/>
      <family val="0"/>
    </font>
    <font>
      <sz val="11"/>
      <color rgb="FF000000"/>
      <name val="ＭＳ Ｐゴシック"/>
      <family val="0"/>
    </font>
    <font>
      <sz val="11"/>
      <color rgb="FFFF3300"/>
      <name val="ＭＳ Ｐゴシック"/>
      <family val="0"/>
    </font>
    <font>
      <sz val="13"/>
      <name val="Arial"/>
      <family val="2"/>
    </font>
    <font>
      <sz val="13"/>
      <name val="IPA Pゴシック"/>
      <family val="2"/>
    </font>
    <font>
      <sz val="10"/>
      <name val="IPA Pゴシック"/>
      <family val="2"/>
    </font>
    <font>
      <sz val="11"/>
      <name val="ＭＳ Ｐゴシック"/>
      <family val="3"/>
    </font>
    <font>
      <sz val="11"/>
      <color rgb="FFFF3333"/>
      <name val="ＭＳ ゴシック"/>
      <family val="3"/>
    </font>
  </fonts>
  <fills count="27">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C0C0C0"/>
      </patternFill>
    </fill>
    <fill>
      <patternFill patternType="solid">
        <fgColor rgb="FF99CCFF"/>
        <bgColor rgb="FF83CAFF"/>
      </patternFill>
    </fill>
    <fill>
      <patternFill patternType="solid">
        <fgColor rgb="FFFF8080"/>
        <bgColor rgb="FFFF99CC"/>
      </patternFill>
    </fill>
    <fill>
      <patternFill patternType="solid">
        <fgColor rgb="FF00FF00"/>
        <bgColor rgb="FF33CCCC"/>
      </patternFill>
    </fill>
    <fill>
      <patternFill patternType="solid">
        <fgColor rgb="FFFFCC00"/>
        <bgColor rgb="FFFFD320"/>
      </patternFill>
    </fill>
    <fill>
      <patternFill patternType="solid">
        <fgColor rgb="FF0066CC"/>
        <bgColor rgb="FF0084D1"/>
      </patternFill>
    </fill>
    <fill>
      <patternFill patternType="solid">
        <fgColor rgb="FF800080"/>
        <bgColor rgb="FF7E0021"/>
      </patternFill>
    </fill>
    <fill>
      <patternFill patternType="solid">
        <fgColor rgb="FF33CCCC"/>
        <bgColor rgb="FF00CCFF"/>
      </patternFill>
    </fill>
    <fill>
      <patternFill patternType="solid">
        <fgColor rgb="FFFF9900"/>
        <bgColor rgb="FFFF950E"/>
      </patternFill>
    </fill>
    <fill>
      <patternFill patternType="solid">
        <fgColor rgb="FF333399"/>
        <bgColor rgb="FF4B1F6F"/>
      </patternFill>
    </fill>
    <fill>
      <patternFill patternType="solid">
        <fgColor rgb="FFFF0000"/>
        <bgColor rgb="FFC5000B"/>
      </patternFill>
    </fill>
    <fill>
      <patternFill patternType="solid">
        <fgColor rgb="FF339966"/>
        <bgColor rgb="FF579D1C"/>
      </patternFill>
    </fill>
    <fill>
      <patternFill patternType="solid">
        <fgColor rgb="FFFF6600"/>
        <bgColor rgb="FFFF420E"/>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
      <patternFill patternType="solid">
        <fgColor rgb="FFC0C0C0"/>
        <bgColor rgb="FFB3B3B3"/>
      </patternFill>
    </fill>
    <fill>
      <patternFill patternType="solid">
        <fgColor rgb="FFFFFF00"/>
        <bgColor rgb="FFFFF200"/>
      </patternFill>
    </fill>
    <fill>
      <patternFill patternType="solid">
        <fgColor rgb="FFFFF200"/>
        <bgColor rgb="FFFFFF00"/>
      </patternFill>
    </fill>
    <fill>
      <patternFill patternType="solid">
        <fgColor rgb="FFFF3366"/>
        <bgColor rgb="FFFF3333"/>
      </patternFill>
    </fill>
  </fills>
  <borders count="52">
    <border diagonalUp="false" diagonalDown="false">
      <left/>
      <right/>
      <top/>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thin">
        <color rgb="FFFF990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thick">
        <color rgb="FF0066CC"/>
      </bottom>
      <diagonal/>
    </border>
    <border diagonalUp="false" diagonalDown="false">
      <left/>
      <right/>
      <top style="thin">
        <color rgb="FF333399"/>
      </top>
      <bottom style="thin">
        <color rgb="FF333399"/>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style="thin"/>
      <top style="hair"/>
      <bottom style="thin"/>
      <diagonal/>
    </border>
    <border diagonalUp="false" diagonalDown="false">
      <left style="hair"/>
      <right/>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hair"/>
      <top style="hair"/>
      <bottom style="thin"/>
      <diagonal/>
    </border>
    <border diagonalUp="false" diagonalDown="false">
      <left style="hair"/>
      <right style="thin"/>
      <top style="thin"/>
      <bottom/>
      <diagonal/>
    </border>
    <border diagonalUp="false" diagonalDown="false">
      <left style="hair"/>
      <right/>
      <top/>
      <bottom/>
      <diagonal/>
    </border>
    <border diagonalUp="false" diagonalDown="false">
      <left style="thin"/>
      <right/>
      <top/>
      <bottom/>
      <diagonal/>
    </border>
    <border diagonalUp="false" diagonalDown="false">
      <left/>
      <right style="hair"/>
      <top/>
      <bottom/>
      <diagonal/>
    </border>
    <border diagonalUp="false" diagonalDown="false">
      <left/>
      <right style="hair"/>
      <top style="hair"/>
      <bottom/>
      <diagonal/>
    </border>
    <border diagonalUp="false" diagonalDown="false">
      <left style="hair"/>
      <right style="thin"/>
      <top/>
      <bottom/>
      <diagonal/>
    </border>
    <border diagonalUp="false" diagonalDown="false">
      <left/>
      <right style="hair"/>
      <top/>
      <bottom style="hair"/>
      <diagonal/>
    </border>
    <border diagonalUp="false" diagonalDown="false">
      <left style="hair"/>
      <right style="thin"/>
      <top style="thin"/>
      <bottom style="hair"/>
      <diagonal/>
    </border>
    <border diagonalUp="false" diagonalDown="false">
      <left style="hair"/>
      <right/>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hair"/>
      <top style="thin"/>
      <bottom style="hair"/>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thin"/>
      <diagonal/>
    </border>
    <border diagonalUp="false" diagonalDown="false">
      <left/>
      <right/>
      <top style="hair"/>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dotted"/>
      <right style="hair"/>
      <top style="hair"/>
      <bottom style="hair"/>
      <diagonal/>
    </border>
    <border diagonalUp="false" diagonalDown="false">
      <left style="hair"/>
      <right style="dotted"/>
      <top style="hair"/>
      <bottom style="hair"/>
      <diagonal/>
    </border>
    <border diagonalUp="false" diagonalDown="false">
      <left/>
      <right style="thin"/>
      <top/>
      <bottom/>
      <diagonal/>
    </border>
    <border diagonalUp="false" diagonalDown="false">
      <left style="thin"/>
      <right/>
      <top style="thin"/>
      <bottom/>
      <diagonal/>
    </border>
    <border diagonalUp="false" diagonalDown="false">
      <left/>
      <right style="thin"/>
      <top style="thin"/>
      <bottom/>
      <diagonal/>
    </border>
    <border diagonalUp="false" diagonalDown="false">
      <left style="hair"/>
      <right/>
      <top style="hair"/>
      <bottom/>
      <diagonal/>
    </border>
    <border diagonalUp="false" diagonalDown="false">
      <left/>
      <right style="thin"/>
      <top style="hair"/>
      <bottom/>
      <diagonal/>
    </border>
    <border diagonalUp="false" diagonalDown="false">
      <left style="hair"/>
      <right/>
      <top/>
      <bottom style="hair"/>
      <diagonal/>
    </border>
    <border diagonalUp="false" diagonalDown="false">
      <left/>
      <right style="thin"/>
      <top/>
      <bottom style="hair"/>
      <diagonal/>
    </border>
    <border diagonalUp="false" diagonalDown="false">
      <left style="thin"/>
      <right/>
      <top/>
      <bottom style="thin"/>
      <diagonal/>
    </border>
    <border diagonalUp="false" diagonalDown="false">
      <left/>
      <right style="thin"/>
      <top/>
      <bottom style="thin"/>
      <diagonal/>
    </border>
    <border diagonalUp="false" diagonalDown="false">
      <left style="hair"/>
      <right/>
      <top style="thin"/>
      <bottom/>
      <diagonal/>
    </border>
    <border diagonalUp="false" diagonalDown="false">
      <left/>
      <right style="hair"/>
      <top style="thin"/>
      <bottom/>
      <diagonal/>
    </border>
  </borders>
  <cellStyleXfs count="109">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5" fontId="4"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center" vertical="center" textRotation="0" wrapText="false" indent="0" shrinkToFit="false"/>
    </xf>
    <xf numFmtId="164" fontId="0" fillId="0" borderId="0" applyFont="true" applyBorder="false" applyAlignment="true" applyProtection="false">
      <alignment horizontal="center" vertical="center" textRotation="90" wrapText="false" indent="0" shrinkToFit="false"/>
    </xf>
    <xf numFmtId="164" fontId="5" fillId="2" borderId="0" applyFont="true" applyBorder="false" applyAlignment="true" applyProtection="false">
      <alignment horizontal="general" vertical="center" textRotation="0" wrapText="false" indent="0" shrinkToFit="false"/>
    </xf>
    <xf numFmtId="164" fontId="5" fillId="2"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5" fillId="4" borderId="0" applyFont="true" applyBorder="false" applyAlignment="true" applyProtection="false">
      <alignment horizontal="general" vertical="center" textRotation="0" wrapText="false" indent="0" shrinkToFit="false"/>
    </xf>
    <xf numFmtId="164" fontId="5" fillId="4" borderId="0" applyFont="true" applyBorder="false" applyAlignment="true" applyProtection="false">
      <alignment horizontal="general" vertical="center" textRotation="0" wrapText="false" indent="0" shrinkToFit="false"/>
    </xf>
    <xf numFmtId="164" fontId="5" fillId="5" borderId="0" applyFont="true" applyBorder="false" applyAlignment="true" applyProtection="false">
      <alignment horizontal="general" vertical="center" textRotation="0" wrapText="false" indent="0" shrinkToFit="false"/>
    </xf>
    <xf numFmtId="164" fontId="5" fillId="5" borderId="0" applyFont="true" applyBorder="false" applyAlignment="true" applyProtection="false">
      <alignment horizontal="general" vertical="center" textRotation="0" wrapText="false" indent="0" shrinkToFit="false"/>
    </xf>
    <xf numFmtId="164" fontId="5" fillId="6" borderId="0" applyFont="true" applyBorder="false" applyAlignment="true" applyProtection="false">
      <alignment horizontal="general" vertical="center" textRotation="0" wrapText="false" indent="0" shrinkToFit="false"/>
    </xf>
    <xf numFmtId="164" fontId="5" fillId="6" borderId="0" applyFont="true" applyBorder="false" applyAlignment="true" applyProtection="false">
      <alignment horizontal="general" vertical="center" textRotation="0" wrapText="false" indent="0" shrinkToFit="false"/>
    </xf>
    <xf numFmtId="164" fontId="5" fillId="7" borderId="0" applyFont="true" applyBorder="false" applyAlignment="true" applyProtection="false">
      <alignment horizontal="general" vertical="center" textRotation="0" wrapText="false" indent="0" shrinkToFit="false"/>
    </xf>
    <xf numFmtId="164" fontId="5" fillId="7" borderId="0" applyFont="true" applyBorder="false" applyAlignment="true" applyProtection="false">
      <alignment horizontal="general" vertical="center" textRotation="0" wrapText="false" indent="0" shrinkToFit="false"/>
    </xf>
    <xf numFmtId="164" fontId="5" fillId="8" borderId="0" applyFont="true" applyBorder="false" applyAlignment="true" applyProtection="false">
      <alignment horizontal="general" vertical="center" textRotation="0" wrapText="false" indent="0" shrinkToFit="false"/>
    </xf>
    <xf numFmtId="164" fontId="5" fillId="8" borderId="0" applyFont="true" applyBorder="false" applyAlignment="true" applyProtection="false">
      <alignment horizontal="general" vertical="center" textRotation="0" wrapText="false" indent="0" shrinkToFit="false"/>
    </xf>
    <xf numFmtId="164" fontId="5" fillId="9" borderId="0" applyFont="true" applyBorder="false" applyAlignment="true" applyProtection="false">
      <alignment horizontal="general" vertical="center" textRotation="0" wrapText="false" indent="0" shrinkToFit="false"/>
    </xf>
    <xf numFmtId="164" fontId="5" fillId="9" borderId="0" applyFont="true" applyBorder="false" applyAlignment="true" applyProtection="false">
      <alignment horizontal="general" vertical="center" textRotation="0" wrapText="false" indent="0" shrinkToFit="false"/>
    </xf>
    <xf numFmtId="164" fontId="5" fillId="10" borderId="0" applyFont="true" applyBorder="false" applyAlignment="true" applyProtection="false">
      <alignment horizontal="general" vertical="center" textRotation="0" wrapText="false" indent="0" shrinkToFit="false"/>
    </xf>
    <xf numFmtId="164" fontId="5" fillId="10" borderId="0" applyFont="true" applyBorder="false" applyAlignment="true" applyProtection="false">
      <alignment horizontal="general" vertical="center" textRotation="0" wrapText="false" indent="0" shrinkToFit="false"/>
    </xf>
    <xf numFmtId="164" fontId="5" fillId="5" borderId="0" applyFont="true" applyBorder="false" applyAlignment="true" applyProtection="false">
      <alignment horizontal="general" vertical="center" textRotation="0" wrapText="false" indent="0" shrinkToFit="false"/>
    </xf>
    <xf numFmtId="164" fontId="5" fillId="5" borderId="0" applyFont="true" applyBorder="false" applyAlignment="true" applyProtection="false">
      <alignment horizontal="general" vertical="center" textRotation="0" wrapText="false" indent="0" shrinkToFit="false"/>
    </xf>
    <xf numFmtId="164" fontId="5" fillId="8" borderId="0" applyFont="true" applyBorder="false" applyAlignment="true" applyProtection="false">
      <alignment horizontal="general" vertical="center" textRotation="0" wrapText="false" indent="0" shrinkToFit="false"/>
    </xf>
    <xf numFmtId="164" fontId="5" fillId="8" borderId="0" applyFont="true" applyBorder="false" applyAlignment="true" applyProtection="false">
      <alignment horizontal="general" vertical="center" textRotation="0" wrapText="false" indent="0" shrinkToFit="false"/>
    </xf>
    <xf numFmtId="164" fontId="5" fillId="11" borderId="0" applyFont="true" applyBorder="false" applyAlignment="true" applyProtection="false">
      <alignment horizontal="general" vertical="center" textRotation="0" wrapText="false" indent="0" shrinkToFit="false"/>
    </xf>
    <xf numFmtId="164" fontId="5" fillId="11" borderId="0" applyFont="true" applyBorder="false" applyAlignment="true" applyProtection="false">
      <alignment horizontal="general" vertical="center" textRotation="0" wrapText="false" indent="0" shrinkToFit="false"/>
    </xf>
    <xf numFmtId="164" fontId="6" fillId="12" borderId="0" applyFont="true" applyBorder="false" applyAlignment="true" applyProtection="false">
      <alignment horizontal="general" vertical="center" textRotation="0" wrapText="false" indent="0" shrinkToFit="false"/>
    </xf>
    <xf numFmtId="164" fontId="6" fillId="12" borderId="0" applyFont="true" applyBorder="false" applyAlignment="true" applyProtection="false">
      <alignment horizontal="general" vertical="center" textRotation="0" wrapText="false" indent="0" shrinkToFit="false"/>
    </xf>
    <xf numFmtId="164" fontId="6" fillId="9" borderId="0" applyFont="true" applyBorder="false" applyAlignment="true" applyProtection="false">
      <alignment horizontal="general" vertical="center" textRotation="0" wrapText="false" indent="0" shrinkToFit="false"/>
    </xf>
    <xf numFmtId="164" fontId="6" fillId="9" borderId="0" applyFont="true" applyBorder="false" applyAlignment="true" applyProtection="false">
      <alignment horizontal="general" vertical="center" textRotation="0" wrapText="false" indent="0" shrinkToFit="false"/>
    </xf>
    <xf numFmtId="164" fontId="6" fillId="10" borderId="0" applyFont="true" applyBorder="false" applyAlignment="true" applyProtection="false">
      <alignment horizontal="general" vertical="center" textRotation="0" wrapText="false" indent="0" shrinkToFit="false"/>
    </xf>
    <xf numFmtId="164" fontId="6" fillId="10" borderId="0" applyFont="true" applyBorder="false" applyAlignment="true" applyProtection="false">
      <alignment horizontal="general" vertical="center" textRotation="0" wrapText="false" indent="0" shrinkToFit="false"/>
    </xf>
    <xf numFmtId="164" fontId="6" fillId="13" borderId="0" applyFont="true" applyBorder="false" applyAlignment="true" applyProtection="false">
      <alignment horizontal="general" vertical="center" textRotation="0" wrapText="false" indent="0" shrinkToFit="false"/>
    </xf>
    <xf numFmtId="164" fontId="6" fillId="13" borderId="0" applyFont="true" applyBorder="false" applyAlignment="true" applyProtection="false">
      <alignment horizontal="general" vertical="center" textRotation="0" wrapText="false" indent="0" shrinkToFit="false"/>
    </xf>
    <xf numFmtId="164" fontId="6" fillId="14" borderId="0" applyFont="true" applyBorder="false" applyAlignment="true" applyProtection="false">
      <alignment horizontal="general" vertical="center" textRotation="0" wrapText="false" indent="0" shrinkToFit="false"/>
    </xf>
    <xf numFmtId="164" fontId="6" fillId="14" borderId="0" applyFont="true" applyBorder="false" applyAlignment="true" applyProtection="false">
      <alignment horizontal="general" vertical="center" textRotation="0" wrapText="false" indent="0" shrinkToFit="false"/>
    </xf>
    <xf numFmtId="164" fontId="6" fillId="15" borderId="0" applyFont="true" applyBorder="false" applyAlignment="true" applyProtection="false">
      <alignment horizontal="general" vertical="center" textRotation="0" wrapText="false" indent="0" shrinkToFit="false"/>
    </xf>
    <xf numFmtId="164" fontId="6" fillId="15" borderId="0" applyFont="true" applyBorder="false" applyAlignment="true" applyProtection="false">
      <alignment horizontal="general" vertical="center" textRotation="0" wrapText="false" indent="0" shrinkToFit="false"/>
    </xf>
    <xf numFmtId="164" fontId="6" fillId="16" borderId="0" applyFont="true" applyBorder="false" applyAlignment="true" applyProtection="false">
      <alignment horizontal="general" vertical="center" textRotation="0" wrapText="false" indent="0" shrinkToFit="false"/>
    </xf>
    <xf numFmtId="164" fontId="6" fillId="16" borderId="0" applyFont="true" applyBorder="false" applyAlignment="true" applyProtection="false">
      <alignment horizontal="general" vertical="center" textRotation="0" wrapText="false" indent="0" shrinkToFit="false"/>
    </xf>
    <xf numFmtId="164" fontId="6" fillId="17" borderId="0" applyFont="true" applyBorder="false" applyAlignment="true" applyProtection="false">
      <alignment horizontal="general" vertical="center" textRotation="0" wrapText="false" indent="0" shrinkToFit="false"/>
    </xf>
    <xf numFmtId="164" fontId="6" fillId="17" borderId="0" applyFont="true" applyBorder="false" applyAlignment="true" applyProtection="false">
      <alignment horizontal="general" vertical="center" textRotation="0" wrapText="false" indent="0" shrinkToFit="false"/>
    </xf>
    <xf numFmtId="164" fontId="6" fillId="18" borderId="0" applyFont="true" applyBorder="false" applyAlignment="true" applyProtection="false">
      <alignment horizontal="general" vertical="center" textRotation="0" wrapText="false" indent="0" shrinkToFit="false"/>
    </xf>
    <xf numFmtId="164" fontId="6" fillId="18" borderId="0" applyFont="true" applyBorder="false" applyAlignment="true" applyProtection="false">
      <alignment horizontal="general" vertical="center" textRotation="0" wrapText="false" indent="0" shrinkToFit="false"/>
    </xf>
    <xf numFmtId="164" fontId="6" fillId="13" borderId="0" applyFont="true" applyBorder="false" applyAlignment="true" applyProtection="false">
      <alignment horizontal="general" vertical="center" textRotation="0" wrapText="false" indent="0" shrinkToFit="false"/>
    </xf>
    <xf numFmtId="164" fontId="6" fillId="13" borderId="0" applyFont="true" applyBorder="false" applyAlignment="true" applyProtection="false">
      <alignment horizontal="general" vertical="center" textRotation="0" wrapText="false" indent="0" shrinkToFit="false"/>
    </xf>
    <xf numFmtId="164" fontId="6" fillId="14" borderId="0" applyFont="true" applyBorder="false" applyAlignment="true" applyProtection="false">
      <alignment horizontal="general" vertical="center" textRotation="0" wrapText="false" indent="0" shrinkToFit="false"/>
    </xf>
    <xf numFmtId="164" fontId="6" fillId="14" borderId="0" applyFont="true" applyBorder="false" applyAlignment="true" applyProtection="false">
      <alignment horizontal="general" vertical="center" textRotation="0" wrapText="false" indent="0" shrinkToFit="false"/>
    </xf>
    <xf numFmtId="164" fontId="6" fillId="19" borderId="0" applyFont="true" applyBorder="false" applyAlignment="true" applyProtection="false">
      <alignment horizontal="general" vertical="center" textRotation="0" wrapText="false" indent="0" shrinkToFit="false"/>
    </xf>
    <xf numFmtId="164" fontId="6" fillId="19" borderId="0" applyFont="true" applyBorder="false" applyAlignment="true" applyProtection="false">
      <alignment horizontal="general" vertical="center" textRotation="0" wrapText="false" indent="0" shrinkToFit="false"/>
    </xf>
    <xf numFmtId="164" fontId="7" fillId="0" borderId="0" applyFont="true" applyBorder="false" applyAlignment="true" applyProtection="false">
      <alignment horizontal="general" vertical="center" textRotation="0" wrapText="false" indent="0" shrinkToFit="false"/>
    </xf>
    <xf numFmtId="164" fontId="7" fillId="0" borderId="0" applyFont="true" applyBorder="false" applyAlignment="true" applyProtection="false">
      <alignment horizontal="general" vertical="center" textRotation="0" wrapText="false" indent="0" shrinkToFit="false"/>
    </xf>
    <xf numFmtId="164" fontId="8" fillId="20" borderId="1" applyFont="true" applyBorder="true" applyAlignment="true" applyProtection="false">
      <alignment horizontal="general" vertical="center" textRotation="0" wrapText="false" indent="0" shrinkToFit="false"/>
    </xf>
    <xf numFmtId="164" fontId="8" fillId="20" borderId="1" applyFont="true" applyBorder="true" applyAlignment="true" applyProtection="false">
      <alignment horizontal="general" vertical="center" textRotation="0" wrapText="false" indent="0" shrinkToFit="false"/>
    </xf>
    <xf numFmtId="164" fontId="9" fillId="21" borderId="0" applyFont="true" applyBorder="false" applyAlignment="true" applyProtection="false">
      <alignment horizontal="general" vertical="center" textRotation="0" wrapText="false" indent="0" shrinkToFit="false"/>
    </xf>
    <xf numFmtId="164" fontId="9" fillId="21" borderId="0" applyFont="true" applyBorder="false" applyAlignment="true" applyProtection="false">
      <alignment horizontal="general" vertical="center" textRotation="0" wrapText="false" indent="0" shrinkToFit="false"/>
    </xf>
    <xf numFmtId="164" fontId="10" fillId="22" borderId="2" applyFont="true" applyBorder="true" applyAlignment="true" applyProtection="false">
      <alignment horizontal="general" vertical="center" textRotation="0" wrapText="false" indent="0" shrinkToFit="false"/>
    </xf>
    <xf numFmtId="164" fontId="10" fillId="22" borderId="2" applyFont="true" applyBorder="true" applyAlignment="true" applyProtection="false">
      <alignment horizontal="general" vertical="center" textRotation="0" wrapText="false" indent="0" shrinkToFit="false"/>
    </xf>
    <xf numFmtId="164" fontId="11" fillId="0" borderId="3" applyFont="true" applyBorder="true" applyAlignment="true" applyProtection="false">
      <alignment horizontal="general" vertical="center" textRotation="0" wrapText="false" indent="0" shrinkToFit="false"/>
    </xf>
    <xf numFmtId="164" fontId="11" fillId="0" borderId="3" applyFont="true" applyBorder="true" applyAlignment="true" applyProtection="false">
      <alignment horizontal="general" vertical="center" textRotation="0" wrapText="false" indent="0" shrinkToFit="false"/>
    </xf>
    <xf numFmtId="164" fontId="12" fillId="3" borderId="0" applyFont="true" applyBorder="false" applyAlignment="true" applyProtection="false">
      <alignment horizontal="general" vertical="center" textRotation="0" wrapText="false" indent="0" shrinkToFit="false"/>
    </xf>
    <xf numFmtId="164" fontId="12" fillId="3" borderId="0" applyFont="true" applyBorder="false" applyAlignment="true" applyProtection="false">
      <alignment horizontal="general" vertical="center" textRotation="0" wrapText="false" indent="0" shrinkToFit="false"/>
    </xf>
    <xf numFmtId="164" fontId="13" fillId="23" borderId="4" applyFont="true" applyBorder="true" applyAlignment="true" applyProtection="false">
      <alignment horizontal="general" vertical="center" textRotation="0" wrapText="false" indent="0" shrinkToFit="false"/>
    </xf>
    <xf numFmtId="164" fontId="13" fillId="23" borderId="4" applyFont="true" applyBorder="tru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5" fillId="0" borderId="5" applyFont="true" applyBorder="true" applyAlignment="true" applyProtection="false">
      <alignment horizontal="general" vertical="center" textRotation="0" wrapText="false" indent="0" shrinkToFit="false"/>
    </xf>
    <xf numFmtId="164" fontId="15" fillId="0" borderId="5" applyFont="true" applyBorder="true" applyAlignment="true" applyProtection="false">
      <alignment horizontal="general" vertical="center" textRotation="0" wrapText="false" indent="0" shrinkToFit="false"/>
    </xf>
    <xf numFmtId="164" fontId="16" fillId="0" borderId="6" applyFont="true" applyBorder="true" applyAlignment="true" applyProtection="false">
      <alignment horizontal="general" vertical="center" textRotation="0" wrapText="false" indent="0" shrinkToFit="false"/>
    </xf>
    <xf numFmtId="164" fontId="16" fillId="0" borderId="6" applyFont="true" applyBorder="true" applyAlignment="true" applyProtection="false">
      <alignment horizontal="general" vertical="center" textRotation="0" wrapText="false" indent="0" shrinkToFit="false"/>
    </xf>
    <xf numFmtId="164" fontId="17" fillId="0" borderId="7" applyFont="true" applyBorder="true" applyAlignment="true" applyProtection="false">
      <alignment horizontal="general" vertical="center" textRotation="0" wrapText="false" indent="0" shrinkToFit="false"/>
    </xf>
    <xf numFmtId="164" fontId="17" fillId="0" borderId="7" applyFont="true" applyBorder="true" applyAlignment="true" applyProtection="false">
      <alignment horizontal="general" vertical="center" textRotation="0" wrapText="false" indent="0" shrinkToFit="false"/>
    </xf>
    <xf numFmtId="164" fontId="17" fillId="0" borderId="0" applyFont="true" applyBorder="false" applyAlignment="true" applyProtection="false">
      <alignment horizontal="general" vertical="center" textRotation="0" wrapText="false" indent="0" shrinkToFit="false"/>
    </xf>
    <xf numFmtId="164" fontId="17" fillId="0" borderId="0" applyFont="true" applyBorder="false" applyAlignment="true" applyProtection="false">
      <alignment horizontal="general" vertical="center" textRotation="0" wrapText="false" indent="0" shrinkToFit="false"/>
    </xf>
    <xf numFmtId="164" fontId="18" fillId="0" borderId="8" applyFont="true" applyBorder="true" applyAlignment="true" applyProtection="false">
      <alignment horizontal="general" vertical="center" textRotation="0" wrapText="false" indent="0" shrinkToFit="false"/>
    </xf>
    <xf numFmtId="164" fontId="18" fillId="0" borderId="8" applyFont="true" applyBorder="true" applyAlignment="true" applyProtection="false">
      <alignment horizontal="general" vertical="center" textRotation="0" wrapText="false" indent="0" shrinkToFit="false"/>
    </xf>
    <xf numFmtId="164" fontId="19" fillId="23" borderId="1" applyFont="true" applyBorder="true" applyAlignment="true" applyProtection="false">
      <alignment horizontal="general" vertical="center" textRotation="0" wrapText="false" indent="0" shrinkToFit="false"/>
    </xf>
    <xf numFmtId="164" fontId="19" fillId="23" borderId="1" applyFont="true" applyBorder="true" applyAlignment="true" applyProtection="false">
      <alignment horizontal="general" vertical="center" textRotation="0" wrapText="false" indent="0" shrinkToFit="false"/>
    </xf>
    <xf numFmtId="164" fontId="20" fillId="0" borderId="0" applyFont="true" applyBorder="false" applyAlignment="true" applyProtection="false">
      <alignment horizontal="general" vertical="center" textRotation="0" wrapText="false" indent="0" shrinkToFit="false"/>
    </xf>
    <xf numFmtId="164" fontId="20" fillId="0" borderId="0" applyFont="true" applyBorder="false" applyAlignment="true" applyProtection="false">
      <alignment horizontal="general" vertical="center" textRotation="0" wrapText="false" indent="0" shrinkToFit="false"/>
    </xf>
    <xf numFmtId="164" fontId="21" fillId="7" borderId="4" applyFont="true" applyBorder="true" applyAlignment="true" applyProtection="false">
      <alignment horizontal="general" vertical="center" textRotation="0" wrapText="false" indent="0" shrinkToFit="false"/>
    </xf>
    <xf numFmtId="164" fontId="21" fillId="7" borderId="4" applyFont="true" applyBorder="true" applyAlignment="true" applyProtection="false">
      <alignment horizontal="general" vertical="center"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23" fillId="4" borderId="0" applyFont="true" applyBorder="false" applyAlignment="true" applyProtection="false">
      <alignment horizontal="general" vertical="center" textRotation="0" wrapText="false" indent="0" shrinkToFit="false"/>
    </xf>
    <xf numFmtId="164" fontId="23" fillId="4" borderId="0" applyFont="true" applyBorder="false" applyAlignment="true" applyProtection="false">
      <alignment horizontal="general" vertical="center" textRotation="0" wrapText="false" indent="0" shrinkToFit="false"/>
    </xf>
    <xf numFmtId="164" fontId="24" fillId="0" borderId="0" applyFont="true" applyBorder="false" applyAlignment="true" applyProtection="false">
      <alignment horizontal="general" vertical="center" textRotation="0" wrapText="false" indent="0" shrinkToFit="false"/>
    </xf>
    <xf numFmtId="164" fontId="4" fillId="0" borderId="0" applyFont="true" applyBorder="false" applyAlignment="true" applyProtection="false">
      <alignment horizontal="general" vertical="center" textRotation="0" wrapText="false" indent="0" shrinkToFit="false"/>
    </xf>
  </cellStyleXfs>
  <cellXfs count="189">
    <xf numFmtId="164"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center" textRotation="0" wrapText="false" indent="0" shrinkToFit="false"/>
      <protection locked="true" hidden="false"/>
    </xf>
    <xf numFmtId="164" fontId="10" fillId="0" borderId="9" xfId="0" applyFont="true" applyBorder="true" applyAlignment="false" applyProtection="false">
      <alignment horizontal="general" vertical="center" textRotation="0" wrapText="false" indent="0" shrinkToFit="false"/>
      <protection locked="true" hidden="false"/>
    </xf>
    <xf numFmtId="165" fontId="10" fillId="0" borderId="10" xfId="0" applyFont="true" applyBorder="true" applyAlignment="false" applyProtection="false">
      <alignment horizontal="general" vertical="center" textRotation="0" wrapText="false" indent="0" shrinkToFit="false"/>
      <protection locked="true" hidden="false"/>
    </xf>
    <xf numFmtId="164" fontId="10" fillId="0" borderId="11" xfId="0" applyFont="true" applyBorder="true" applyAlignment="false" applyProtection="false">
      <alignment horizontal="general" vertical="center" textRotation="0" wrapText="false" indent="0" shrinkToFit="false"/>
      <protection locked="true" hidden="false"/>
    </xf>
    <xf numFmtId="164" fontId="10" fillId="0" borderId="10" xfId="0" applyFont="true" applyBorder="true" applyAlignment="false" applyProtection="false">
      <alignment horizontal="general" vertical="center" textRotation="0" wrapText="false" indent="0" shrinkToFit="false"/>
      <protection locked="true" hidden="false"/>
    </xf>
    <xf numFmtId="164" fontId="10" fillId="0" borderId="12" xfId="0" applyFont="true" applyBorder="true" applyAlignment="false" applyProtection="false">
      <alignment horizontal="general" vertical="center" textRotation="0" wrapText="false" indent="0" shrinkToFit="false"/>
      <protection locked="true" hidden="false"/>
    </xf>
    <xf numFmtId="165" fontId="25" fillId="0" borderId="10" xfId="0" applyFont="true" applyBorder="true" applyAlignment="false" applyProtection="false">
      <alignment horizontal="general" vertical="center" textRotation="0" wrapText="false" indent="0" shrinkToFit="false"/>
      <protection locked="true" hidden="false"/>
    </xf>
    <xf numFmtId="164" fontId="25" fillId="0" borderId="11" xfId="0" applyFont="true" applyBorder="true" applyAlignment="false" applyProtection="false">
      <alignment horizontal="general" vertical="center" textRotation="0" wrapText="false" indent="0" shrinkToFit="false"/>
      <protection locked="true" hidden="false"/>
    </xf>
    <xf numFmtId="165" fontId="10" fillId="0" borderId="11" xfId="0" applyFont="true" applyBorder="true" applyAlignment="false" applyProtection="false">
      <alignment horizontal="general" vertical="center" textRotation="0" wrapText="false" indent="0" shrinkToFit="false"/>
      <protection locked="true" hidden="false"/>
    </xf>
    <xf numFmtId="165" fontId="10" fillId="0" borderId="9" xfId="0" applyFont="true" applyBorder="tru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10" fillId="6" borderId="9" xfId="0" applyFont="true" applyBorder="true" applyAlignment="false" applyProtection="false">
      <alignment horizontal="general" vertical="center" textRotation="0" wrapText="false" indent="0" shrinkToFit="false"/>
      <protection locked="true" hidden="false"/>
    </xf>
    <xf numFmtId="168" fontId="25" fillId="6" borderId="10" xfId="0" applyFont="true" applyBorder="true" applyAlignment="false" applyProtection="false">
      <alignment horizontal="general" vertical="center" textRotation="0" wrapText="false" indent="0" shrinkToFit="false"/>
      <protection locked="true" hidden="false"/>
    </xf>
    <xf numFmtId="168" fontId="0" fillId="6" borderId="11" xfId="0" applyFont="true" applyBorder="true" applyAlignment="false" applyProtection="false">
      <alignment horizontal="general" vertical="center" textRotation="0" wrapText="false" indent="0" shrinkToFit="false"/>
      <protection locked="true" hidden="false"/>
    </xf>
    <xf numFmtId="168" fontId="0" fillId="6" borderId="10" xfId="0" applyFont="false" applyBorder="true" applyAlignment="false" applyProtection="false">
      <alignment horizontal="general" vertical="center" textRotation="0" wrapText="false" indent="0" shrinkToFit="false"/>
      <protection locked="true" hidden="false"/>
    </xf>
    <xf numFmtId="164" fontId="10" fillId="6" borderId="12" xfId="0" applyFont="true" applyBorder="true" applyAlignment="false" applyProtection="false">
      <alignment horizontal="general" vertical="center" textRotation="0" wrapText="false" indent="0" shrinkToFit="false"/>
      <protection locked="true" hidden="false"/>
    </xf>
    <xf numFmtId="165" fontId="0" fillId="6" borderId="11" xfId="0" applyFont="false" applyBorder="true" applyAlignment="false" applyProtection="false">
      <alignment horizontal="general" vertical="center" textRotation="0" wrapText="false" indent="0" shrinkToFit="false"/>
      <protection locked="true" hidden="false"/>
    </xf>
    <xf numFmtId="167" fontId="0" fillId="6" borderId="9" xfId="0" applyFont="false" applyBorder="true" applyAlignment="false" applyProtection="false">
      <alignment horizontal="general" vertical="center" textRotation="0" wrapText="false" indent="0" shrinkToFit="false"/>
      <protection locked="true" hidden="false"/>
    </xf>
    <xf numFmtId="165" fontId="0" fillId="6" borderId="9" xfId="0" applyFont="false" applyBorder="true" applyAlignment="false" applyProtection="false">
      <alignment horizontal="general" vertical="center" textRotation="0" wrapText="false" indent="0" shrinkToFit="false"/>
      <protection locked="true" hidden="false"/>
    </xf>
    <xf numFmtId="169" fontId="0" fillId="6" borderId="0" xfId="0" applyFont="false" applyBorder="false" applyAlignment="false" applyProtection="false">
      <alignment horizontal="general" vertical="center" textRotation="0" wrapText="false" indent="0" shrinkToFit="false"/>
      <protection locked="true" hidden="false"/>
    </xf>
    <xf numFmtId="170" fontId="0" fillId="6" borderId="0" xfId="0" applyFont="false" applyBorder="false" applyAlignment="false" applyProtection="false">
      <alignment horizontal="general" vertical="center" textRotation="0" wrapText="false" indent="0" shrinkToFit="false"/>
      <protection locked="true" hidden="false"/>
    </xf>
    <xf numFmtId="165" fontId="0" fillId="6" borderId="0" xfId="0" applyFont="false" applyBorder="false" applyAlignment="false" applyProtection="false">
      <alignment horizontal="general" vertical="center" textRotation="0" wrapText="false" indent="0" shrinkToFit="false"/>
      <protection locked="true" hidden="false"/>
    </xf>
    <xf numFmtId="165" fontId="5" fillId="6" borderId="0" xfId="0" applyFont="true" applyBorder="false" applyAlignment="false" applyProtection="false">
      <alignment horizontal="general" vertical="center" textRotation="0" wrapText="false" indent="0" shrinkToFit="false"/>
      <protection locked="true" hidden="false"/>
    </xf>
    <xf numFmtId="165" fontId="0" fillId="6"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0" fillId="0" borderId="9" xfId="0" applyFont="true" applyBorder="true" applyAlignment="false" applyProtection="false">
      <alignment horizontal="general" vertical="center" textRotation="0" wrapText="false" indent="0" shrinkToFit="false"/>
      <protection locked="true" hidden="false"/>
    </xf>
    <xf numFmtId="168" fontId="25" fillId="0" borderId="10" xfId="0" applyFont="true" applyBorder="true" applyAlignment="false" applyProtection="false">
      <alignment horizontal="general" vertical="center" textRotation="0" wrapText="false" indent="0" shrinkToFit="false"/>
      <protection locked="true" hidden="false"/>
    </xf>
    <xf numFmtId="168" fontId="0" fillId="0" borderId="11" xfId="0" applyFont="true" applyBorder="true" applyAlignment="false" applyProtection="false">
      <alignment horizontal="general" vertical="center" textRotation="0" wrapText="false" indent="0" shrinkToFit="false"/>
      <protection locked="true" hidden="false"/>
    </xf>
    <xf numFmtId="168" fontId="0" fillId="0" borderId="10" xfId="0" applyFont="false" applyBorder="true" applyAlignment="false" applyProtection="false">
      <alignment horizontal="general" vertical="center" textRotation="0" wrapText="false" indent="0" shrinkToFit="false"/>
      <protection locked="true" hidden="false"/>
    </xf>
    <xf numFmtId="168" fontId="10" fillId="0" borderId="10" xfId="0" applyFont="true" applyBorder="true" applyAlignment="false" applyProtection="false">
      <alignment horizontal="general" vertical="center" textRotation="0" wrapText="false" indent="0" shrinkToFit="false"/>
      <protection locked="true" hidden="false"/>
    </xf>
    <xf numFmtId="164" fontId="10" fillId="0" borderId="12" xfId="0" applyFont="true" applyBorder="true" applyAlignment="false" applyProtection="false">
      <alignment horizontal="general" vertical="center" textRotation="0" wrapText="false" indent="0" shrinkToFit="false"/>
      <protection locked="true" hidden="false"/>
    </xf>
    <xf numFmtId="165" fontId="0" fillId="0" borderId="11" xfId="0" applyFont="false" applyBorder="true" applyAlignment="false" applyProtection="false">
      <alignment horizontal="general" vertical="center" textRotation="0" wrapText="false" indent="0" shrinkToFit="false"/>
      <protection locked="true" hidden="false"/>
    </xf>
    <xf numFmtId="167" fontId="0" fillId="0" borderId="9" xfId="0" applyFont="false" applyBorder="true" applyAlignment="false" applyProtection="false">
      <alignment horizontal="general" vertical="center" textRotation="0" wrapText="false" indent="0" shrinkToFit="false"/>
      <protection locked="true" hidden="false"/>
    </xf>
    <xf numFmtId="165" fontId="0" fillId="0" borderId="9"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true" applyAlignment="false" applyProtection="false">
      <alignment horizontal="general" vertical="center" textRotation="0" wrapText="false" indent="0" shrinkToFit="false"/>
      <protection locked="true" hidden="false"/>
    </xf>
    <xf numFmtId="168" fontId="10" fillId="6" borderId="10" xfId="0" applyFont="true" applyBorder="true" applyAlignment="false" applyProtection="false">
      <alignment horizontal="general" vertical="center" textRotation="0" wrapText="false" indent="0" shrinkToFit="false"/>
      <protection locked="true" hidden="false"/>
    </xf>
    <xf numFmtId="164" fontId="25" fillId="6" borderId="9" xfId="0" applyFont="true" applyBorder="true" applyAlignment="false" applyProtection="false">
      <alignment horizontal="general" vertical="center" textRotation="0" wrapText="false" indent="0" shrinkToFit="false"/>
      <protection locked="true" hidden="false"/>
    </xf>
    <xf numFmtId="164" fontId="25" fillId="0" borderId="9" xfId="0" applyFont="true" applyBorder="true" applyAlignment="false" applyProtection="false">
      <alignment horizontal="general" vertical="center" textRotation="0" wrapText="false" indent="0" shrinkToFit="false"/>
      <protection locked="true" hidden="false"/>
    </xf>
    <xf numFmtId="168" fontId="0" fillId="0" borderId="10" xfId="0" applyFont="true" applyBorder="true" applyAlignment="true" applyProtection="false">
      <alignment horizontal="center" vertical="bottom" textRotation="0" wrapText="false" indent="0" shrinkToFit="false"/>
      <protection locked="true" hidden="false"/>
    </xf>
    <xf numFmtId="168" fontId="0" fillId="0" borderId="10" xfId="0" applyFont="true" applyBorder="true" applyAlignment="true" applyProtection="false">
      <alignment horizontal="center" vertical="center" textRotation="0" wrapText="false" indent="0" shrinkToFit="false"/>
      <protection locked="true" hidden="false"/>
    </xf>
    <xf numFmtId="167" fontId="10" fillId="6" borderId="9" xfId="0" applyFont="true" applyBorder="true" applyAlignment="false" applyProtection="false">
      <alignment horizontal="general" vertical="center" textRotation="0" wrapText="false" indent="0" shrinkToFit="false"/>
      <protection locked="true" hidden="false"/>
    </xf>
    <xf numFmtId="168" fontId="25" fillId="6" borderId="11" xfId="0" applyFont="true" applyBorder="true" applyAlignment="false" applyProtection="false">
      <alignment horizontal="general" vertical="center" textRotation="0" wrapText="false" indent="0" shrinkToFit="false"/>
      <protection locked="true" hidden="false"/>
    </xf>
    <xf numFmtId="167" fontId="0" fillId="6" borderId="9" xfId="0" applyFont="true" applyBorder="true" applyAlignment="true" applyProtection="false">
      <alignment horizontal="center" vertical="center" textRotation="0" wrapText="false" indent="0" shrinkToFit="false"/>
      <protection locked="true" hidden="false"/>
    </xf>
    <xf numFmtId="164" fontId="10" fillId="6" borderId="9" xfId="0" applyFont="true" applyBorder="true" applyAlignment="true" applyProtection="false">
      <alignment horizontal="center" vertical="center" textRotation="0" wrapText="false" indent="0" shrinkToFit="false"/>
      <protection locked="true" hidden="false"/>
    </xf>
    <xf numFmtId="171" fontId="10" fillId="6" borderId="9" xfId="0" applyFont="true" applyBorder="true" applyAlignment="false" applyProtection="false">
      <alignment horizontal="general" vertical="center" textRotation="0" wrapText="false" indent="0" shrinkToFit="false"/>
      <protection locked="true" hidden="false"/>
    </xf>
    <xf numFmtId="165" fontId="26" fillId="0" borderId="0" xfId="0" applyFont="true" applyBorder="false" applyAlignment="false" applyProtection="false">
      <alignment horizontal="general" vertical="center" textRotation="0" wrapText="false" indent="0" shrinkToFit="false"/>
      <protection locked="true" hidden="false"/>
    </xf>
    <xf numFmtId="164" fontId="10" fillId="7" borderId="0" xfId="0" applyFont="tru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10" fillId="0" borderId="13" xfId="0" applyFont="true" applyBorder="true" applyAlignment="false" applyProtection="false">
      <alignment horizontal="general" vertical="center" textRotation="0" wrapText="false" indent="0" shrinkToFit="false"/>
      <protection locked="true" hidden="false"/>
    </xf>
    <xf numFmtId="164" fontId="0" fillId="0" borderId="14" xfId="0" applyFont="true" applyBorder="true" applyAlignment="false" applyProtection="false">
      <alignment horizontal="general" vertical="center" textRotation="0" wrapText="false" indent="0" shrinkToFit="false"/>
      <protection locked="true" hidden="false"/>
    </xf>
    <xf numFmtId="164" fontId="0" fillId="0" borderId="15" xfId="0" applyFont="true" applyBorder="true" applyAlignment="false" applyProtection="false">
      <alignment horizontal="general" vertical="center" textRotation="0" wrapText="false" indent="0" shrinkToFit="false"/>
      <protection locked="true" hidden="false"/>
    </xf>
    <xf numFmtId="164" fontId="10" fillId="0" borderId="15" xfId="0" applyFont="true" applyBorder="true" applyAlignment="false" applyProtection="false">
      <alignment horizontal="general" vertical="center" textRotation="0" wrapText="false" indent="0" shrinkToFit="false"/>
      <protection locked="true" hidden="false"/>
    </xf>
    <xf numFmtId="165" fontId="10" fillId="0" borderId="15" xfId="0" applyFont="true" applyBorder="true" applyAlignment="false" applyProtection="false">
      <alignment horizontal="general" vertical="center" textRotation="0" wrapText="false" indent="0" shrinkToFit="false"/>
      <protection locked="true" hidden="false"/>
    </xf>
    <xf numFmtId="164" fontId="10" fillId="0" borderId="16" xfId="0" applyFont="true" applyBorder="true" applyAlignment="false" applyProtection="false">
      <alignment horizontal="general" vertical="center" textRotation="0" wrapText="false" indent="0" shrinkToFit="false"/>
      <protection locked="true" hidden="false"/>
    </xf>
    <xf numFmtId="164" fontId="10" fillId="0" borderId="17" xfId="0" applyFont="true" applyBorder="true" applyAlignment="false" applyProtection="false">
      <alignment horizontal="general" vertical="center" textRotation="0" wrapText="false" indent="0" shrinkToFit="false"/>
      <protection locked="true" hidden="false"/>
    </xf>
    <xf numFmtId="164" fontId="0" fillId="0" borderId="11" xfId="0" applyFont="true" applyBorder="true" applyAlignment="fals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72" fontId="10" fillId="4" borderId="18" xfId="0" applyFont="true" applyBorder="true" applyAlignment="false" applyProtection="false">
      <alignment horizontal="general" vertical="center" textRotation="0" wrapText="false" indent="0" shrinkToFit="false"/>
      <protection locked="true" hidden="false"/>
    </xf>
    <xf numFmtId="165" fontId="0" fillId="4" borderId="19" xfId="0" applyFont="false" applyBorder="true" applyAlignment="false" applyProtection="false">
      <alignment horizontal="general" vertical="center" textRotation="0" wrapText="false" indent="0" shrinkToFit="false"/>
      <protection locked="true" hidden="false"/>
    </xf>
    <xf numFmtId="165" fontId="0" fillId="4" borderId="0" xfId="0" applyFont="false" applyBorder="true" applyAlignment="false" applyProtection="false">
      <alignment horizontal="general" vertical="center" textRotation="0" wrapText="false" indent="0" shrinkToFit="false"/>
      <protection locked="true" hidden="false"/>
    </xf>
    <xf numFmtId="165" fontId="0" fillId="4" borderId="20" xfId="0" applyFont="false" applyBorder="true" applyAlignment="false" applyProtection="false">
      <alignment horizontal="general" vertical="center" textRotation="0" wrapText="false" indent="0" shrinkToFit="false"/>
      <protection locked="true" hidden="false"/>
    </xf>
    <xf numFmtId="165" fontId="0" fillId="4" borderId="21" xfId="0" applyFont="false" applyBorder="true" applyAlignment="false" applyProtection="false">
      <alignment horizontal="general" vertical="center" textRotation="0" wrapText="false" indent="0" shrinkToFit="false"/>
      <protection locked="true" hidden="false"/>
    </xf>
    <xf numFmtId="173" fontId="0" fillId="4" borderId="22" xfId="0" applyFont="false" applyBorder="true" applyAlignment="false" applyProtection="false">
      <alignment horizontal="general" vertical="center" textRotation="0" wrapText="false" indent="0" shrinkToFit="false"/>
      <protection locked="true" hidden="false"/>
    </xf>
    <xf numFmtId="165" fontId="0" fillId="4" borderId="0" xfId="0" applyFont="false" applyBorder="false" applyAlignment="false" applyProtection="false">
      <alignment horizontal="general" vertical="center" textRotation="0" wrapText="false" indent="0" shrinkToFit="false"/>
      <protection locked="true" hidden="false"/>
    </xf>
    <xf numFmtId="172" fontId="0" fillId="0" borderId="23" xfId="0" applyFont="true" applyBorder="true" applyAlignment="false" applyProtection="false">
      <alignment horizontal="general" vertical="center" textRotation="0" wrapText="false" indent="0" shrinkToFit="false"/>
      <protection locked="true" hidden="false"/>
    </xf>
    <xf numFmtId="165" fontId="0" fillId="0" borderId="19" xfId="0" applyFont="false" applyBorder="true" applyAlignment="false" applyProtection="false">
      <alignment horizontal="general" vertical="center" textRotation="0" wrapText="false" indent="0" shrinkToFit="false"/>
      <protection locked="true" hidden="false"/>
    </xf>
    <xf numFmtId="165" fontId="0" fillId="0" borderId="20" xfId="0" applyFont="false" applyBorder="true" applyAlignment="false" applyProtection="false">
      <alignment horizontal="general" vertical="center" textRotation="0" wrapText="false" indent="0" shrinkToFit="false"/>
      <protection locked="true" hidden="false"/>
    </xf>
    <xf numFmtId="165" fontId="0" fillId="0" borderId="21" xfId="0" applyFont="false" applyBorder="true" applyAlignment="false" applyProtection="false">
      <alignment horizontal="general" vertical="center" textRotation="0" wrapText="false" indent="0" shrinkToFit="false"/>
      <protection locked="true" hidden="false"/>
    </xf>
    <xf numFmtId="173" fontId="0" fillId="0" borderId="21" xfId="0" applyFont="false" applyBorder="true" applyAlignment="false" applyProtection="false">
      <alignment horizontal="general" vertical="center" textRotation="0" wrapText="false" indent="0" shrinkToFit="false"/>
      <protection locked="true" hidden="false"/>
    </xf>
    <xf numFmtId="172" fontId="10" fillId="4" borderId="23" xfId="0" applyFont="true" applyBorder="true" applyAlignment="false" applyProtection="false">
      <alignment horizontal="general" vertical="center" textRotation="0" wrapText="false" indent="0" shrinkToFit="false"/>
      <protection locked="true" hidden="false"/>
    </xf>
    <xf numFmtId="173" fontId="0" fillId="4" borderId="21" xfId="0" applyFont="false" applyBorder="true" applyAlignment="false" applyProtection="false">
      <alignment horizontal="general" vertical="center" textRotation="0" wrapText="false" indent="0" shrinkToFit="false"/>
      <protection locked="true" hidden="false"/>
    </xf>
    <xf numFmtId="172" fontId="10" fillId="0" borderId="23" xfId="0" applyFont="true" applyBorder="true" applyAlignment="false" applyProtection="false">
      <alignment horizontal="general" vertical="center" textRotation="0" wrapText="false" indent="0" shrinkToFit="false"/>
      <protection locked="true" hidden="false"/>
    </xf>
    <xf numFmtId="165" fontId="0" fillId="0" borderId="20" xfId="0" applyFont="true" applyBorder="true" applyAlignment="true" applyProtection="false">
      <alignment horizontal="center" vertical="center" textRotation="0" wrapText="false" indent="0" shrinkToFit="false"/>
      <protection locked="true" hidden="false"/>
    </xf>
    <xf numFmtId="165" fontId="0" fillId="0" borderId="21" xfId="0" applyFont="true" applyBorder="true" applyAlignment="true" applyProtection="false">
      <alignment horizontal="center" vertical="center" textRotation="0" wrapText="false" indent="0" shrinkToFit="false"/>
      <protection locked="true" hidden="false"/>
    </xf>
    <xf numFmtId="173" fontId="0" fillId="0" borderId="21" xfId="0" applyFont="true" applyBorder="true" applyAlignment="true" applyProtection="false">
      <alignment horizontal="center" vertical="center"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73" fontId="0" fillId="4" borderId="21" xfId="0" applyFont="true" applyBorder="true" applyAlignment="true" applyProtection="false">
      <alignment horizontal="center" vertical="center" textRotation="0" wrapText="false" indent="0" shrinkToFit="false"/>
      <protection locked="true" hidden="false"/>
    </xf>
    <xf numFmtId="173" fontId="0" fillId="4" borderId="24" xfId="0" applyFont="true" applyBorder="true" applyAlignment="true" applyProtection="false">
      <alignment horizontal="center" vertical="center" textRotation="0" wrapText="false" indent="0" shrinkToFit="false"/>
      <protection locked="true" hidden="false"/>
    </xf>
    <xf numFmtId="164" fontId="10" fillId="0" borderId="25" xfId="0" applyFont="true" applyBorder="true" applyAlignment="false" applyProtection="false">
      <alignment horizontal="general" vertical="center" textRotation="0" wrapText="false" indent="0" shrinkToFit="false"/>
      <protection locked="true" hidden="false"/>
    </xf>
    <xf numFmtId="165" fontId="0" fillId="0" borderId="26" xfId="0" applyFont="false" applyBorder="true" applyAlignment="false" applyProtection="false">
      <alignment horizontal="general" vertical="center" textRotation="0" wrapText="false" indent="0" shrinkToFit="false"/>
      <protection locked="true" hidden="false"/>
    </xf>
    <xf numFmtId="165" fontId="0" fillId="0" borderId="27" xfId="0" applyFont="false" applyBorder="true" applyAlignment="false" applyProtection="false">
      <alignment horizontal="general" vertical="center" textRotation="0" wrapText="false" indent="0" shrinkToFit="false"/>
      <protection locked="true" hidden="false"/>
    </xf>
    <xf numFmtId="165" fontId="0" fillId="0" borderId="28" xfId="0" applyFont="false" applyBorder="true" applyAlignment="false" applyProtection="false">
      <alignment horizontal="general" vertical="center" textRotation="0" wrapText="false" indent="0" shrinkToFit="false"/>
      <protection locked="true" hidden="false"/>
    </xf>
    <xf numFmtId="165" fontId="0" fillId="0" borderId="29" xfId="0" applyFont="false" applyBorder="true" applyAlignment="false" applyProtection="false">
      <alignment horizontal="general" vertical="center" textRotation="0" wrapText="false" indent="0" shrinkToFit="false"/>
      <protection locked="true" hidden="false"/>
    </xf>
    <xf numFmtId="173" fontId="0" fillId="0" borderId="11" xfId="0" applyFont="false" applyBorder="true" applyAlignment="false" applyProtection="false">
      <alignment horizontal="general" vertical="center" textRotation="0" wrapText="false" indent="0" shrinkToFit="false"/>
      <protection locked="true" hidden="false"/>
    </xf>
    <xf numFmtId="171" fontId="0" fillId="0" borderId="0" xfId="0" applyFont="false" applyBorder="false" applyAlignment="false" applyProtection="false">
      <alignment horizontal="general" vertical="center" textRotation="0" wrapText="false" indent="0" shrinkToFit="false"/>
      <protection locked="true" hidden="false"/>
    </xf>
    <xf numFmtId="172" fontId="0" fillId="0" borderId="0" xfId="0" applyFont="false" applyBorder="false" applyAlignment="false" applyProtection="false">
      <alignment horizontal="general" vertical="center" textRotation="0" wrapText="false" indent="0" shrinkToFit="false"/>
      <protection locked="true" hidden="false"/>
    </xf>
    <xf numFmtId="174" fontId="0" fillId="0" borderId="0" xfId="0" applyFont="false" applyBorder="false" applyAlignment="false" applyProtection="false">
      <alignment horizontal="general" vertical="center" textRotation="0" wrapText="false" indent="0" shrinkToFit="false"/>
      <protection locked="true" hidden="false"/>
    </xf>
    <xf numFmtId="172" fontId="10" fillId="0" borderId="30" xfId="0" applyFont="true" applyBorder="true" applyAlignment="false" applyProtection="false">
      <alignment horizontal="general" vertical="center" textRotation="0" wrapText="false" indent="0" shrinkToFit="false"/>
      <protection locked="true" hidden="false"/>
    </xf>
    <xf numFmtId="172" fontId="10" fillId="0" borderId="31" xfId="0" applyFont="true" applyBorder="true" applyAlignment="false" applyProtection="false">
      <alignment horizontal="general" vertical="center" textRotation="0" wrapText="false" indent="0" shrinkToFit="false"/>
      <protection locked="true" hidden="false"/>
    </xf>
    <xf numFmtId="164" fontId="10" fillId="8" borderId="9" xfId="0" applyFont="true" applyBorder="true" applyAlignment="false" applyProtection="false">
      <alignment horizontal="general" vertical="center" textRotation="0" wrapText="false" indent="0" shrinkToFit="false"/>
      <protection locked="true" hidden="false"/>
    </xf>
    <xf numFmtId="168" fontId="0" fillId="8" borderId="10" xfId="0" applyFont="false" applyBorder="tru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5" fontId="0" fillId="8" borderId="0" xfId="0" applyFont="fals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10" fillId="8" borderId="10" xfId="0" applyFont="true" applyBorder="true" applyAlignment="false" applyProtection="false">
      <alignment horizontal="general" vertical="center" textRotation="0" wrapText="false" indent="0" shrinkToFit="false"/>
      <protection locked="true" hidden="false"/>
    </xf>
    <xf numFmtId="164" fontId="25" fillId="8" borderId="9" xfId="0" applyFont="true" applyBorder="true" applyAlignment="false" applyProtection="false">
      <alignment horizontal="general" vertical="center" textRotation="0" wrapText="false" indent="0" shrinkToFit="false"/>
      <protection locked="true" hidden="false"/>
    </xf>
    <xf numFmtId="164" fontId="0" fillId="24" borderId="0" xfId="0" applyFont="false" applyBorder="false" applyAlignment="false" applyProtection="false">
      <alignment horizontal="general" vertical="center" textRotation="0" wrapText="false" indent="0" shrinkToFit="false"/>
      <protection locked="true" hidden="false"/>
    </xf>
    <xf numFmtId="172" fontId="10" fillId="0" borderId="0" xfId="0" applyFont="true" applyBorder="false" applyAlignment="false" applyProtection="false">
      <alignment horizontal="general" vertical="center" textRotation="0" wrapText="false" indent="0" shrinkToFit="false"/>
      <protection locked="true" hidden="false"/>
    </xf>
    <xf numFmtId="164" fontId="10" fillId="4" borderId="32" xfId="0" applyFont="true" applyBorder="true" applyAlignment="false" applyProtection="false">
      <alignment horizontal="general" vertical="center" textRotation="0" wrapText="false" indent="0" shrinkToFit="false"/>
      <protection locked="true" hidden="false"/>
    </xf>
    <xf numFmtId="164" fontId="10" fillId="0" borderId="32" xfId="0" applyFont="true" applyBorder="true" applyAlignment="false" applyProtection="false">
      <alignment horizontal="general" vertical="center" textRotation="0" wrapText="false" indent="0" shrinkToFit="false"/>
      <protection locked="true" hidden="false"/>
    </xf>
    <xf numFmtId="164" fontId="25" fillId="4" borderId="32" xfId="0" applyFont="true" applyBorder="true" applyAlignment="false" applyProtection="false">
      <alignment horizontal="general" vertical="center" textRotation="0" wrapText="false" indent="0" shrinkToFit="false"/>
      <protection locked="true" hidden="false"/>
    </xf>
    <xf numFmtId="164" fontId="25" fillId="0" borderId="32" xfId="0" applyFont="true" applyBorder="true" applyAlignment="false" applyProtection="false">
      <alignment horizontal="general" vertical="center" textRotation="0" wrapText="false" indent="0" shrinkToFit="false"/>
      <protection locked="true" hidden="false"/>
    </xf>
    <xf numFmtId="165" fontId="0" fillId="7" borderId="0" xfId="0" applyFont="false" applyBorder="false" applyAlignment="false" applyProtection="false">
      <alignment horizontal="general" vertical="center" textRotation="0" wrapText="false" indent="0" shrinkToFit="false"/>
      <protection locked="true" hidden="false"/>
    </xf>
    <xf numFmtId="165" fontId="28" fillId="0" borderId="0" xfId="0" applyFont="true" applyBorder="false" applyAlignment="false" applyProtection="false">
      <alignment horizontal="general" vertical="center" textRotation="0" wrapText="false" indent="0" shrinkToFit="false"/>
      <protection locked="true" hidden="false"/>
    </xf>
    <xf numFmtId="175" fontId="0" fillId="0" borderId="0" xfId="0" applyFont="false" applyBorder="false" applyAlignment="false" applyProtection="false">
      <alignment horizontal="general"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true" applyAlignment="false" applyProtection="false">
      <alignment horizontal="general" vertical="center" textRotation="0" wrapText="false" indent="0" shrinkToFit="false"/>
      <protection locked="true" hidden="false"/>
    </xf>
    <xf numFmtId="172" fontId="10" fillId="0" borderId="33" xfId="0" applyFont="true" applyBorder="true" applyAlignment="false" applyProtection="false">
      <alignment horizontal="general" vertical="center" textRotation="0" wrapText="false" indent="0" shrinkToFit="false"/>
      <protection locked="true" hidden="false"/>
    </xf>
    <xf numFmtId="165" fontId="10" fillId="0" borderId="33" xfId="0" applyFont="true" applyBorder="true" applyAlignment="false" applyProtection="false">
      <alignment horizontal="general" vertical="center" textRotation="0" wrapText="false" indent="0" shrinkToFit="false"/>
      <protection locked="true" hidden="false"/>
    </xf>
    <xf numFmtId="172" fontId="10" fillId="0" borderId="34" xfId="0" applyFont="true" applyBorder="true" applyAlignment="false" applyProtection="false">
      <alignment horizontal="general" vertical="center" textRotation="0" wrapText="false" indent="0" shrinkToFit="false"/>
      <protection locked="true" hidden="false"/>
    </xf>
    <xf numFmtId="165" fontId="10" fillId="0" borderId="34" xfId="0" applyFont="true" applyBorder="true" applyAlignment="false" applyProtection="false">
      <alignment horizontal="general" vertical="center" textRotation="0" wrapText="false" indent="0" shrinkToFit="false"/>
      <protection locked="true" hidden="false"/>
    </xf>
    <xf numFmtId="172" fontId="10" fillId="0" borderId="0" xfId="0" applyFont="true" applyBorder="true" applyAlignment="false" applyProtection="false">
      <alignment horizontal="general" vertical="center" textRotation="0" wrapText="false" indent="0" shrinkToFit="false"/>
      <protection locked="true" hidden="false"/>
    </xf>
    <xf numFmtId="165" fontId="10" fillId="0" borderId="0" xfId="0" applyFont="true" applyBorder="true" applyAlignment="false" applyProtection="false">
      <alignment horizontal="general" vertical="center" textRotation="0" wrapText="false" indent="0" shrinkToFit="false"/>
      <protection locked="true" hidden="false"/>
    </xf>
    <xf numFmtId="172" fontId="0" fillId="0" borderId="0" xfId="0" applyFont="false" applyBorder="true" applyAlignment="false" applyProtection="false">
      <alignment horizontal="general" vertical="center" textRotation="0" wrapText="false" indent="0" shrinkToFit="false"/>
      <protection locked="true" hidden="false"/>
    </xf>
    <xf numFmtId="171" fontId="10" fillId="0" borderId="0" xfId="0" applyFont="true" applyBorder="true" applyAlignment="false" applyProtection="false">
      <alignment horizontal="general" vertical="center" textRotation="0" wrapText="false" indent="0" shrinkToFit="false"/>
      <protection locked="true" hidden="false"/>
    </xf>
    <xf numFmtId="172" fontId="10" fillId="0" borderId="0" xfId="0" applyFont="true" applyBorder="false" applyAlignment="true" applyProtection="false">
      <alignment horizontal="right" vertical="bottom" textRotation="0" wrapText="false" indent="0" shrinkToFit="false"/>
      <protection locked="true" hidden="false"/>
    </xf>
    <xf numFmtId="172" fontId="10" fillId="0" borderId="35" xfId="0" applyFont="true" applyBorder="true" applyAlignment="false" applyProtection="false">
      <alignment horizontal="general" vertical="center" textRotation="0" wrapText="false" indent="0" shrinkToFit="false"/>
      <protection locked="true" hidden="false"/>
    </xf>
    <xf numFmtId="165" fontId="10" fillId="0" borderId="35" xfId="0" applyFont="true" applyBorder="true" applyAlignment="false" applyProtection="false">
      <alignment horizontal="general" vertical="center" textRotation="0" wrapText="false" indent="0" shrinkToFit="false"/>
      <protection locked="true" hidden="false"/>
    </xf>
    <xf numFmtId="171"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5" fontId="0" fillId="25" borderId="0" xfId="0" applyFont="false" applyBorder="false" applyAlignment="fals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5" fontId="0" fillId="0" borderId="33" xfId="0" applyFont="false" applyBorder="true" applyAlignment="false" applyProtection="false">
      <alignment horizontal="general" vertical="center" textRotation="0" wrapText="false" indent="0" shrinkToFit="false"/>
      <protection locked="true" hidden="false"/>
    </xf>
    <xf numFmtId="171" fontId="0" fillId="0" borderId="33" xfId="0" applyFont="fals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5" fontId="29" fillId="0" borderId="0" xfId="0" applyFont="true" applyBorder="false" applyAlignment="false" applyProtection="false">
      <alignment horizontal="general" vertical="center" textRotation="0" wrapText="false" indent="0" shrinkToFit="false"/>
      <protection locked="true" hidden="false"/>
    </xf>
    <xf numFmtId="164" fontId="0" fillId="25" borderId="0" xfId="0" applyFont="false" applyBorder="false" applyAlignment="false" applyProtection="false">
      <alignment horizontal="general" vertical="center" textRotation="0" wrapText="false" indent="0" shrinkToFit="false"/>
      <protection locked="true" hidden="false"/>
    </xf>
    <xf numFmtId="165" fontId="0" fillId="26" borderId="0" xfId="0" applyFont="false" applyBorder="false" applyAlignment="false" applyProtection="false">
      <alignment horizontal="general" vertical="center" textRotation="0" wrapText="false" indent="0" shrinkToFit="false"/>
      <protection locked="true" hidden="false"/>
    </xf>
    <xf numFmtId="176" fontId="1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71" fontId="14" fillId="0" borderId="0" xfId="0" applyFont="true" applyBorder="false" applyAlignment="fals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xf numFmtId="171" fontId="10" fillId="0" borderId="36" xfId="0" applyFont="true" applyBorder="true" applyAlignment="false" applyProtection="false">
      <alignment horizontal="general" vertical="center" textRotation="0" wrapText="false" indent="0" shrinkToFit="false"/>
      <protection locked="true" hidden="false"/>
    </xf>
    <xf numFmtId="165" fontId="0" fillId="0" borderId="37" xfId="0" applyFont="false" applyBorder="true" applyAlignment="false" applyProtection="false">
      <alignment horizontal="general" vertical="center" textRotation="0" wrapText="false" indent="0" shrinkToFit="false"/>
      <protection locked="true" hidden="false"/>
    </xf>
    <xf numFmtId="171" fontId="10" fillId="0" borderId="38" xfId="0" applyFont="true" applyBorder="true" applyAlignment="false" applyProtection="false">
      <alignment horizontal="general" vertical="center" textRotation="0" wrapText="false" indent="0" shrinkToFit="false"/>
      <protection locked="true" hidden="false"/>
    </xf>
    <xf numFmtId="178" fontId="0" fillId="0" borderId="0" xfId="0" applyFont="false" applyBorder="false" applyAlignment="false" applyProtection="false">
      <alignment horizontal="general" vertical="center" textRotation="0" wrapText="false" indent="0" shrinkToFit="false"/>
      <protection locked="true" hidden="false"/>
    </xf>
    <xf numFmtId="171" fontId="0" fillId="0" borderId="9" xfId="0" applyFont="true" applyBorder="true" applyAlignment="true" applyProtection="false">
      <alignment horizontal="center" vertical="center" textRotation="0" wrapText="false" indent="0" shrinkToFit="false"/>
      <protection locked="true" hidden="false"/>
    </xf>
    <xf numFmtId="171" fontId="0" fillId="0" borderId="39" xfId="0" applyFont="true" applyBorder="true" applyAlignment="true" applyProtection="false">
      <alignment horizontal="center" vertical="center" textRotation="0" wrapText="false" indent="0" shrinkToFit="false"/>
      <protection locked="true" hidden="false"/>
    </xf>
    <xf numFmtId="171" fontId="0" fillId="0" borderId="40" xfId="0" applyFont="true" applyBorder="true" applyAlignment="true" applyProtection="false">
      <alignment horizontal="center" vertical="center" textRotation="0" wrapText="false" indent="0" shrinkToFit="false"/>
      <protection locked="true" hidden="false"/>
    </xf>
    <xf numFmtId="171" fontId="0" fillId="0" borderId="9" xfId="0" applyFont="true" applyBorder="true" applyAlignment="false" applyProtection="false">
      <alignment horizontal="general" vertical="center" textRotation="0" wrapText="false" indent="0" shrinkToFit="false"/>
      <protection locked="true" hidden="false"/>
    </xf>
    <xf numFmtId="171" fontId="10" fillId="0" borderId="20" xfId="0" applyFont="true" applyBorder="true" applyAlignment="false" applyProtection="false">
      <alignment horizontal="general" vertical="center" textRotation="0" wrapText="false" indent="0" shrinkToFit="false"/>
      <protection locked="true" hidden="false"/>
    </xf>
    <xf numFmtId="165" fontId="0" fillId="0" borderId="41" xfId="0" applyFont="false" applyBorder="true" applyAlignment="false" applyProtection="false">
      <alignment horizontal="general" vertical="center" textRotation="0" wrapText="false" indent="0" shrinkToFit="false"/>
      <protection locked="true" hidden="false"/>
    </xf>
    <xf numFmtId="171" fontId="10" fillId="0" borderId="0" xfId="0" applyFont="true" applyBorder="false" applyAlignment="true" applyProtection="false">
      <alignment horizontal="right" vertical="bottom" textRotation="0" wrapText="false" indent="0" shrinkToFit="false"/>
      <protection locked="true" hidden="false"/>
    </xf>
    <xf numFmtId="171" fontId="0" fillId="0" borderId="39" xfId="0" applyFont="false" applyBorder="true" applyAlignment="false" applyProtection="false">
      <alignment horizontal="general" vertical="center" textRotation="0" wrapText="false" indent="0" shrinkToFit="false"/>
      <protection locked="true" hidden="false"/>
    </xf>
    <xf numFmtId="171" fontId="0" fillId="0" borderId="40" xfId="0" applyFont="true" applyBorder="true" applyAlignment="false" applyProtection="false">
      <alignment horizontal="general" vertical="center" textRotation="0" wrapText="false" indent="0" shrinkToFit="false"/>
      <protection locked="true" hidden="false"/>
    </xf>
    <xf numFmtId="171" fontId="10" fillId="0" borderId="42" xfId="0" applyFont="true" applyBorder="true" applyAlignment="false" applyProtection="false">
      <alignment horizontal="general" vertical="center" textRotation="0" wrapText="false" indent="0" shrinkToFit="false"/>
      <protection locked="true" hidden="false"/>
    </xf>
    <xf numFmtId="165" fontId="0" fillId="0" borderId="43" xfId="0" applyFont="false" applyBorder="true" applyAlignment="false" applyProtection="false">
      <alignment horizontal="general" vertical="center" textRotation="0" wrapText="false" indent="0" shrinkToFit="false"/>
      <protection locked="true" hidden="false"/>
    </xf>
    <xf numFmtId="171" fontId="34" fillId="0" borderId="40" xfId="0" applyFont="true" applyBorder="true" applyAlignment="false" applyProtection="false">
      <alignment horizontal="general" vertical="center" textRotation="0" wrapText="false" indent="0" shrinkToFit="false"/>
      <protection locked="true" hidden="false"/>
    </xf>
    <xf numFmtId="172" fontId="10" fillId="0" borderId="44" xfId="0" applyFont="true" applyBorder="true" applyAlignment="false" applyProtection="false">
      <alignment horizontal="general" vertical="center" textRotation="0" wrapText="false" indent="0" shrinkToFit="false"/>
      <protection locked="true" hidden="false"/>
    </xf>
    <xf numFmtId="165" fontId="0" fillId="0" borderId="45" xfId="0" applyFont="false" applyBorder="true" applyAlignment="false" applyProtection="false">
      <alignment horizontal="general" vertical="center" textRotation="0" wrapText="false" indent="0" shrinkToFit="false"/>
      <protection locked="true" hidden="false"/>
    </xf>
    <xf numFmtId="172" fontId="10" fillId="0" borderId="19" xfId="0" applyFont="true" applyBorder="true" applyAlignment="false" applyProtection="false">
      <alignment horizontal="general" vertical="center" textRotation="0" wrapText="false" indent="0" shrinkToFit="false"/>
      <protection locked="true" hidden="false"/>
    </xf>
    <xf numFmtId="172" fontId="10" fillId="0" borderId="46" xfId="0" applyFont="true" applyBorder="true" applyAlignment="false" applyProtection="false">
      <alignment horizontal="general" vertical="center" textRotation="0" wrapText="false" indent="0" shrinkToFit="false"/>
      <protection locked="true" hidden="false"/>
    </xf>
    <xf numFmtId="165" fontId="0" fillId="0" borderId="47" xfId="0" applyFont="false" applyBorder="true" applyAlignment="false" applyProtection="false">
      <alignment horizontal="general" vertical="center" textRotation="0" wrapText="false" indent="0" shrinkToFit="false"/>
      <protection locked="true" hidden="false"/>
    </xf>
    <xf numFmtId="171" fontId="10" fillId="0" borderId="48" xfId="0" applyFont="true" applyBorder="true" applyAlignment="false" applyProtection="false">
      <alignment horizontal="general" vertical="center" textRotation="0" wrapText="false" indent="0" shrinkToFit="false"/>
      <protection locked="true" hidden="false"/>
    </xf>
    <xf numFmtId="171" fontId="0" fillId="0" borderId="34" xfId="0" applyFont="false" applyBorder="true" applyAlignment="false" applyProtection="false">
      <alignment horizontal="general" vertical="center" textRotation="0" wrapText="false" indent="0" shrinkToFit="false"/>
      <protection locked="true" hidden="false"/>
    </xf>
    <xf numFmtId="165" fontId="0" fillId="0" borderId="49" xfId="0" applyFont="false" applyBorder="true" applyAlignment="false" applyProtection="false">
      <alignment horizontal="general" vertical="center" textRotation="0" wrapText="false" indent="0" shrinkToFit="false"/>
      <protection locked="true" hidden="false"/>
    </xf>
    <xf numFmtId="165" fontId="10" fillId="0" borderId="38" xfId="0" applyFont="true" applyBorder="true" applyAlignment="false" applyProtection="false">
      <alignment horizontal="general" vertical="center" textRotation="0" wrapText="false" indent="0" shrinkToFit="false"/>
      <protection locked="true" hidden="false"/>
    </xf>
    <xf numFmtId="165" fontId="10" fillId="0" borderId="0" xfId="0" applyFont="true" applyBorder="true" applyAlignment="false" applyProtection="false">
      <alignment horizontal="general" vertical="center" textRotation="0" wrapText="false" indent="0" shrinkToFit="false"/>
      <protection locked="true" hidden="false"/>
    </xf>
    <xf numFmtId="171" fontId="10" fillId="0" borderId="20" xfId="0" applyFont="true" applyBorder="true" applyAlignment="false" applyProtection="false">
      <alignment horizontal="general" vertical="center" textRotation="0" wrapText="false" indent="0" shrinkToFit="false"/>
      <protection locked="true" hidden="false"/>
    </xf>
    <xf numFmtId="165" fontId="10" fillId="0" borderId="41" xfId="0" applyFont="true" applyBorder="true" applyAlignment="false" applyProtection="false">
      <alignment horizontal="general" vertical="center" textRotation="0" wrapText="fals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1" fontId="0" fillId="0" borderId="20" xfId="0" applyFont="true" applyBorder="true" applyAlignment="false" applyProtection="false">
      <alignment horizontal="general" vertical="center" textRotation="0" wrapText="false" indent="0" shrinkToFit="false"/>
      <protection locked="true" hidden="false"/>
    </xf>
    <xf numFmtId="171" fontId="0" fillId="0" borderId="20" xfId="0" applyFont="true" applyBorder="true" applyAlignment="false" applyProtection="false">
      <alignment horizontal="general" vertical="center" textRotation="0" wrapText="false" indent="0" shrinkToFit="false"/>
      <protection locked="true" hidden="false"/>
    </xf>
    <xf numFmtId="165" fontId="10" fillId="0" borderId="49" xfId="0" applyFont="true" applyBorder="true" applyAlignment="false" applyProtection="false">
      <alignment horizontal="general" vertical="center" textRotation="0" wrapText="false" indent="0" shrinkToFit="false"/>
      <protection locked="true" hidden="false"/>
    </xf>
    <xf numFmtId="174" fontId="0" fillId="0" borderId="34" xfId="0" applyFont="false" applyBorder="true" applyAlignment="false" applyProtection="false">
      <alignment horizontal="general" vertical="center" textRotation="0" wrapText="false" indent="0" shrinkToFit="false"/>
      <protection locked="true" hidden="false"/>
    </xf>
    <xf numFmtId="179" fontId="0" fillId="0" borderId="34" xfId="0" applyFont="false" applyBorder="true" applyAlignment="false" applyProtection="false">
      <alignment horizontal="general" vertical="center" textRotation="0" wrapText="false" indent="0" shrinkToFit="false"/>
      <protection locked="true" hidden="false"/>
    </xf>
    <xf numFmtId="171" fontId="10" fillId="0" borderId="33" xfId="0" applyFont="true" applyBorder="true" applyAlignment="false" applyProtection="false">
      <alignment horizontal="general" vertical="center" textRotation="0" wrapText="false" indent="0" shrinkToFit="false"/>
      <protection locked="true" hidden="false"/>
    </xf>
    <xf numFmtId="165" fontId="0" fillId="0" borderId="34" xfId="0" applyFont="false" applyBorder="true" applyAlignment="false" applyProtection="false">
      <alignment horizontal="general" vertical="center" textRotation="0" wrapText="false" indent="0" shrinkToFit="false"/>
      <protection locked="true" hidden="false"/>
    </xf>
    <xf numFmtId="172" fontId="10" fillId="0" borderId="12" xfId="0" applyFont="true" applyBorder="true" applyAlignment="false" applyProtection="false">
      <alignment horizontal="general" vertical="center" textRotation="0" wrapText="false" indent="0" shrinkToFit="false"/>
      <protection locked="true" hidden="false"/>
    </xf>
    <xf numFmtId="165" fontId="0" fillId="0" borderId="10" xfId="0" applyFont="false" applyBorder="true" applyAlignment="false" applyProtection="false">
      <alignment horizontal="general" vertical="center" textRotation="0" wrapText="false" indent="0" shrinkToFit="false"/>
      <protection locked="true" hidden="false"/>
    </xf>
    <xf numFmtId="179" fontId="0" fillId="0" borderId="0" xfId="0" applyFont="false" applyBorder="true" applyAlignment="false" applyProtection="false">
      <alignment horizontal="general" vertical="center" textRotation="0" wrapText="false" indent="0" shrinkToFit="false"/>
      <protection locked="true" hidden="false"/>
    </xf>
    <xf numFmtId="172" fontId="10" fillId="0" borderId="50" xfId="0" applyFont="true" applyBorder="true" applyAlignment="false" applyProtection="false">
      <alignment horizontal="general" vertical="center" textRotation="0" wrapText="false" indent="0" shrinkToFit="false"/>
      <protection locked="true" hidden="false"/>
    </xf>
    <xf numFmtId="165" fontId="10" fillId="0" borderId="21" xfId="0" applyFont="true" applyBorder="true" applyAlignment="false" applyProtection="false">
      <alignment horizontal="general" vertical="center" textRotation="0" wrapText="false" indent="0" shrinkToFit="false"/>
      <protection locked="true" hidden="false"/>
    </xf>
    <xf numFmtId="165" fontId="10" fillId="0" borderId="51" xfId="0" applyFont="true" applyBorder="true" applyAlignment="false" applyProtection="false">
      <alignment horizontal="general" vertical="center" textRotation="0" wrapText="false" indent="0" shrinkToFit="false"/>
      <protection locked="true" hidden="false"/>
    </xf>
    <xf numFmtId="172" fontId="10" fillId="0" borderId="26" xfId="0" applyFont="true" applyBorder="true" applyAlignment="false" applyProtection="false">
      <alignment horizontal="general" vertical="center" textRotation="0" wrapText="false" indent="0" shrinkToFit="false"/>
      <protection locked="true" hidden="false"/>
    </xf>
    <xf numFmtId="165" fontId="10" fillId="0" borderId="27" xfId="0" applyFont="true" applyBorder="true" applyAlignment="false" applyProtection="false">
      <alignment horizontal="general" vertical="center" textRotation="0" wrapText="false" indent="0" shrinkToFit="false"/>
      <protection locked="true" hidden="false"/>
    </xf>
    <xf numFmtId="165" fontId="10" fillId="0" borderId="22" xfId="0" applyFont="true" applyBorder="true" applyAlignment="false" applyProtection="false">
      <alignment horizontal="general" vertical="center" textRotation="0" wrapText="false" indent="0" shrinkToFit="false"/>
      <protection locked="true" hidden="false"/>
    </xf>
    <xf numFmtId="165" fontId="10" fillId="0" borderId="29" xfId="0" applyFont="true" applyBorder="true" applyAlignment="false" applyProtection="false">
      <alignment horizontal="general" vertical="center" textRotation="0" wrapText="false" indent="0" shrinkToFit="false"/>
      <protection locked="true" hidden="false"/>
    </xf>
  </cellXfs>
  <cellStyles count="9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結果" xfId="20" builtinId="53" customBuiltin="true"/>
    <cellStyle name="結果2" xfId="21" builtinId="53" customBuiltin="true"/>
    <cellStyle name="見出し" xfId="22" builtinId="53" customBuiltin="true"/>
    <cellStyle name="見出し1" xfId="23" builtinId="53" customBuiltin="true"/>
    <cellStyle name="20% - アクセント 1" xfId="24" builtinId="53" customBuiltin="true"/>
    <cellStyle name="20% - アクセント 1 1" xfId="25" builtinId="53" customBuiltin="true"/>
    <cellStyle name="20% - アクセント 2" xfId="26" builtinId="53" customBuiltin="true"/>
    <cellStyle name="20% - アクセント 2 1" xfId="27" builtinId="53" customBuiltin="true"/>
    <cellStyle name="20% - アクセント 3" xfId="28" builtinId="53" customBuiltin="true"/>
    <cellStyle name="20% - アクセント 3 1" xfId="29" builtinId="53" customBuiltin="true"/>
    <cellStyle name="20% - アクセント 4" xfId="30" builtinId="53" customBuiltin="true"/>
    <cellStyle name="20% - アクセント 4 1" xfId="31" builtinId="53" customBuiltin="true"/>
    <cellStyle name="20% - アクセント 5" xfId="32" builtinId="53" customBuiltin="true"/>
    <cellStyle name="20% - アクセント 5 1" xfId="33" builtinId="53" customBuiltin="true"/>
    <cellStyle name="20% - アクセント 6" xfId="34" builtinId="53" customBuiltin="true"/>
    <cellStyle name="20% - アクセント 6 1" xfId="35" builtinId="53" customBuiltin="true"/>
    <cellStyle name="40% - アクセント 1" xfId="36" builtinId="53" customBuiltin="true"/>
    <cellStyle name="40% - アクセント 1 1" xfId="37" builtinId="53" customBuiltin="true"/>
    <cellStyle name="40% - アクセント 2" xfId="38" builtinId="53" customBuiltin="true"/>
    <cellStyle name="40% - アクセント 2 1" xfId="39" builtinId="53" customBuiltin="true"/>
    <cellStyle name="40% - アクセント 3" xfId="40" builtinId="53" customBuiltin="true"/>
    <cellStyle name="40% - アクセント 3 1" xfId="41" builtinId="53" customBuiltin="true"/>
    <cellStyle name="40% - アクセント 4" xfId="42" builtinId="53" customBuiltin="true"/>
    <cellStyle name="40% - アクセント 4 1" xfId="43" builtinId="53" customBuiltin="true"/>
    <cellStyle name="40% - アクセント 5" xfId="44" builtinId="53" customBuiltin="true"/>
    <cellStyle name="40% - アクセント 5 1" xfId="45" builtinId="53" customBuiltin="true"/>
    <cellStyle name="40% - アクセント 6" xfId="46" builtinId="53" customBuiltin="true"/>
    <cellStyle name="40% - アクセント 6 1" xfId="47" builtinId="53" customBuiltin="true"/>
    <cellStyle name="60% - アクセント 1" xfId="48" builtinId="53" customBuiltin="true"/>
    <cellStyle name="60% - アクセント 1 1" xfId="49" builtinId="53" customBuiltin="true"/>
    <cellStyle name="60% - アクセント 2" xfId="50" builtinId="53" customBuiltin="true"/>
    <cellStyle name="60% - アクセント 2 1" xfId="51" builtinId="53" customBuiltin="true"/>
    <cellStyle name="60% - アクセント 3" xfId="52" builtinId="53" customBuiltin="true"/>
    <cellStyle name="60% - アクセント 3 1" xfId="53" builtinId="53" customBuiltin="true"/>
    <cellStyle name="60% - アクセント 4" xfId="54" builtinId="53" customBuiltin="true"/>
    <cellStyle name="60% - アクセント 4 1" xfId="55" builtinId="53" customBuiltin="true"/>
    <cellStyle name="60% - アクセント 5" xfId="56" builtinId="53" customBuiltin="true"/>
    <cellStyle name="60% - アクセント 5 1" xfId="57" builtinId="53" customBuiltin="true"/>
    <cellStyle name="60% - アクセント 6" xfId="58" builtinId="53" customBuiltin="true"/>
    <cellStyle name="60% - アクセント 6 1" xfId="59" builtinId="53" customBuiltin="true"/>
    <cellStyle name="アクセント 1" xfId="60" builtinId="53" customBuiltin="true"/>
    <cellStyle name="アクセント 1 1" xfId="61" builtinId="53" customBuiltin="true"/>
    <cellStyle name="アクセント 2" xfId="62" builtinId="53" customBuiltin="true"/>
    <cellStyle name="アクセント 2 1" xfId="63" builtinId="53" customBuiltin="true"/>
    <cellStyle name="アクセント 3" xfId="64" builtinId="53" customBuiltin="true"/>
    <cellStyle name="アクセント 3 1" xfId="65" builtinId="53" customBuiltin="true"/>
    <cellStyle name="アクセント 4" xfId="66" builtinId="53" customBuiltin="true"/>
    <cellStyle name="アクセント 4 1" xfId="67" builtinId="53" customBuiltin="true"/>
    <cellStyle name="アクセント 5" xfId="68" builtinId="53" customBuiltin="true"/>
    <cellStyle name="アクセント 5 1" xfId="69" builtinId="53" customBuiltin="true"/>
    <cellStyle name="アクセント 6" xfId="70" builtinId="53" customBuiltin="true"/>
    <cellStyle name="アクセント 6 1" xfId="71" builtinId="53" customBuiltin="true"/>
    <cellStyle name="タイトル" xfId="72" builtinId="53" customBuiltin="true"/>
    <cellStyle name="タイトル 1" xfId="73" builtinId="53" customBuiltin="true"/>
    <cellStyle name="チェック セル" xfId="74" builtinId="53" customBuiltin="true"/>
    <cellStyle name="チェック セル 1" xfId="75" builtinId="53" customBuiltin="true"/>
    <cellStyle name="どちらでもない" xfId="76" builtinId="53" customBuiltin="true"/>
    <cellStyle name="どちらでもない 1" xfId="77" builtinId="53" customBuiltin="true"/>
    <cellStyle name="メモ" xfId="78" builtinId="53" customBuiltin="true"/>
    <cellStyle name="メモ 1" xfId="79" builtinId="53" customBuiltin="true"/>
    <cellStyle name="リンク セル" xfId="80" builtinId="53" customBuiltin="true"/>
    <cellStyle name="リンク セル 1" xfId="81" builtinId="53" customBuiltin="true"/>
    <cellStyle name="悪い" xfId="82" builtinId="53" customBuiltin="true"/>
    <cellStyle name="悪い 1" xfId="83" builtinId="53" customBuiltin="true"/>
    <cellStyle name="計算" xfId="84" builtinId="53" customBuiltin="true"/>
    <cellStyle name="計算 1" xfId="85" builtinId="53" customBuiltin="true"/>
    <cellStyle name="警告文" xfId="86" builtinId="53" customBuiltin="true"/>
    <cellStyle name="警告文 1" xfId="87" builtinId="53" customBuiltin="true"/>
    <cellStyle name="見出し 1" xfId="88" builtinId="53" customBuiltin="true"/>
    <cellStyle name="見出し 1 1" xfId="89" builtinId="53" customBuiltin="true"/>
    <cellStyle name="見出し 2" xfId="90" builtinId="53" customBuiltin="true"/>
    <cellStyle name="見出し 2 1" xfId="91" builtinId="53" customBuiltin="true"/>
    <cellStyle name="見出し 3" xfId="92" builtinId="53" customBuiltin="true"/>
    <cellStyle name="見出し 3 1" xfId="93" builtinId="53" customBuiltin="true"/>
    <cellStyle name="見出し 4" xfId="94" builtinId="53" customBuiltin="true"/>
    <cellStyle name="見出し 4 1" xfId="95" builtinId="53" customBuiltin="true"/>
    <cellStyle name="集計" xfId="96" builtinId="53" customBuiltin="true"/>
    <cellStyle name="集計 1" xfId="97" builtinId="53" customBuiltin="true"/>
    <cellStyle name="出力" xfId="98" builtinId="53" customBuiltin="true"/>
    <cellStyle name="出力 1" xfId="99" builtinId="53" customBuiltin="true"/>
    <cellStyle name="説明文" xfId="100" builtinId="53" customBuiltin="true"/>
    <cellStyle name="説明文 1" xfId="101" builtinId="53" customBuiltin="true"/>
    <cellStyle name="入力" xfId="102" builtinId="53" customBuiltin="true"/>
    <cellStyle name="入力 1" xfId="103" builtinId="53" customBuiltin="true"/>
    <cellStyle name="標準_05年予算" xfId="104" builtinId="53" customBuiltin="true"/>
    <cellStyle name="良い" xfId="105" builtinId="53" customBuiltin="true"/>
    <cellStyle name="良い 1" xfId="106" builtinId="53" customBuiltin="true"/>
    <cellStyle name="赤字" xfId="107" builtinId="53" customBuiltin="true"/>
    <cellStyle name="無題1" xfId="108" builtinId="53" customBuiltin="true"/>
  </cellStyles>
  <dxfs count="1">
    <dxf>
      <font>
        <name val="ＭＳ ゴシック"/>
        <family val="3"/>
        <color rgb="FFFF0000"/>
      </font>
    </dxf>
  </dxfs>
  <colors>
    <indexedColors>
      <rgbColor rgb="FF000000"/>
      <rgbColor rgb="FFFFFFFF"/>
      <rgbColor rgb="FFFF0000"/>
      <rgbColor rgb="FF00FF00"/>
      <rgbColor rgb="FF0000FF"/>
      <rgbColor rgb="FFFFFF00"/>
      <rgbColor rgb="FFFF420E"/>
      <rgbColor rgb="FF00FFFF"/>
      <rgbColor rgb="FF7E0021"/>
      <rgbColor rgb="FF008000"/>
      <rgbColor rgb="FF000080"/>
      <rgbColor rgb="FF579D1C"/>
      <rgbColor rgb="FF800080"/>
      <rgbColor rgb="FF0084D1"/>
      <rgbColor rgb="FFC0C0C0"/>
      <rgbColor rgb="FF808080"/>
      <rgbColor rgb="FFB3B3B3"/>
      <rgbColor rgb="FFFF3366"/>
      <rgbColor rgb="FFFFFFCC"/>
      <rgbColor rgb="FFCCFFFF"/>
      <rgbColor rgb="FF4B1F6F"/>
      <rgbColor rgb="FFFF8080"/>
      <rgbColor rgb="FF0066CC"/>
      <rgbColor rgb="FFCCCCFF"/>
      <rgbColor rgb="FF000080"/>
      <rgbColor rgb="FFFF00FF"/>
      <rgbColor rgb="FFFFF200"/>
      <rgbColor rgb="FF00FFFF"/>
      <rgbColor rgb="FFFF3300"/>
      <rgbColor rgb="FFC5000B"/>
      <rgbColor rgb="FF004586"/>
      <rgbColor rgb="FF0000FF"/>
      <rgbColor rgb="FF00CCFF"/>
      <rgbColor rgb="FF83CAFF"/>
      <rgbColor rgb="FFCCFFCC"/>
      <rgbColor rgb="FFFFFF99"/>
      <rgbColor rgb="FF99CCFF"/>
      <rgbColor rgb="FFFF99CC"/>
      <rgbColor rgb="FFCC99FF"/>
      <rgbColor rgb="FFFFCC99"/>
      <rgbColor rgb="FFFFD320"/>
      <rgbColor rgb="FF33CCCC"/>
      <rgbColor rgb="FFAECF00"/>
      <rgbColor rgb="FFFFCC00"/>
      <rgbColor rgb="FFFF9900"/>
      <rgbColor rgb="FFFF6600"/>
      <rgbColor rgb="FFFF950E"/>
      <rgbColor rgb="FF969696"/>
      <rgbColor rgb="FF003366"/>
      <rgbColor rgb="FF339966"/>
      <rgbColor rgb="FF003300"/>
      <rgbColor rgb="FF314004"/>
      <rgbColor rgb="FF993300"/>
      <rgbColor rgb="FFFF3333"/>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2014年10月度費用分析</a:t>
            </a:r>
          </a:p>
        </c:rich>
      </c:tx>
      <c:overlay val="0"/>
      <c:spPr>
        <a:noFill/>
        <a:ln>
          <a:noFill/>
        </a:ln>
      </c:spPr>
    </c:title>
    <c:autoTitleDeleted val="0"/>
    <c:plotArea>
      <c:pieChart>
        <c:varyColors val="1"/>
        <c:ser>
          <c:idx val="0"/>
          <c:order val="0"/>
          <c:tx>
            <c:strRef>
              <c:f>'10'!$R$24</c:f>
              <c:strCache>
                <c:ptCount val="1"/>
                <c:pt idx="0">
                  <c:v>金額</c:v>
                </c:pt>
              </c:strCache>
            </c:strRef>
          </c:tx>
          <c:spPr>
            <a:solidFill>
              <a:srgbClr val="004586"/>
            </a:solidFill>
            <a:ln>
              <a:noFill/>
            </a:ln>
          </c:spPr>
          <c:explosion val="0"/>
          <c:dPt>
            <c:idx val="0"/>
            <c:spPr>
              <a:solidFill>
                <a:srgbClr val="004586"/>
              </a:solidFill>
              <a:ln>
                <a:noFill/>
              </a:ln>
            </c:spPr>
          </c:dPt>
          <c:dPt>
            <c:idx val="1"/>
            <c:spPr>
              <a:solidFill>
                <a:srgbClr val="ff420e"/>
              </a:solidFill>
              <a:ln>
                <a:noFill/>
              </a:ln>
            </c:spPr>
          </c:dPt>
          <c:dPt>
            <c:idx val="2"/>
            <c:spPr>
              <a:solidFill>
                <a:srgbClr val="ffd320"/>
              </a:solidFill>
              <a:ln>
                <a:noFill/>
              </a:ln>
            </c:spPr>
          </c:dPt>
          <c:dPt>
            <c:idx val="3"/>
            <c:spPr>
              <a:solidFill>
                <a:srgbClr val="579d1c"/>
              </a:solidFill>
              <a:ln>
                <a:noFill/>
              </a:ln>
            </c:spPr>
          </c:dPt>
          <c:dPt>
            <c:idx val="4"/>
            <c:spPr>
              <a:solidFill>
                <a:srgbClr val="7e0021"/>
              </a:solidFill>
              <a:ln>
                <a:noFill/>
              </a:ln>
            </c:spPr>
          </c:dPt>
          <c:dPt>
            <c:idx val="5"/>
            <c:spPr>
              <a:solidFill>
                <a:srgbClr val="83caff"/>
              </a:solidFill>
              <a:ln>
                <a:noFill/>
              </a:ln>
            </c:spPr>
          </c:dPt>
          <c:dPt>
            <c:idx val="6"/>
            <c:spPr>
              <a:solidFill>
                <a:srgbClr val="314004"/>
              </a:solidFill>
              <a:ln>
                <a:noFill/>
              </a:ln>
            </c:spPr>
          </c:dPt>
          <c:dPt>
            <c:idx val="7"/>
            <c:spPr>
              <a:solidFill>
                <a:srgbClr val="aecf00"/>
              </a:solidFill>
              <a:ln>
                <a:noFill/>
              </a:ln>
            </c:spPr>
          </c:dPt>
          <c:dPt>
            <c:idx val="8"/>
            <c:spPr>
              <a:solidFill>
                <a:srgbClr val="4b1f6f"/>
              </a:solidFill>
              <a:ln>
                <a:noFill/>
              </a:ln>
            </c:spPr>
          </c:dPt>
          <c:dPt>
            <c:idx val="9"/>
            <c:spPr>
              <a:solidFill>
                <a:srgbClr val="ff950e"/>
              </a:solidFill>
              <a:ln>
                <a:noFill/>
              </a:ln>
            </c:spPr>
          </c:dPt>
          <c:dPt>
            <c:idx val="10"/>
            <c:spPr>
              <a:solidFill>
                <a:srgbClr val="c5000b"/>
              </a:solidFill>
              <a:ln>
                <a:noFill/>
              </a:ln>
            </c:spPr>
          </c:dPt>
          <c:dPt>
            <c:idx val="11"/>
            <c:spPr>
              <a:solidFill>
                <a:srgbClr val="0084d1"/>
              </a:solidFill>
              <a:ln>
                <a:noFill/>
              </a:ln>
            </c:spPr>
          </c:dPt>
          <c:dPt>
            <c:idx val="12"/>
            <c:spPr>
              <a:solidFill>
                <a:srgbClr val="004586"/>
              </a:solidFill>
              <a:ln>
                <a:noFill/>
              </a:ln>
            </c:spPr>
          </c:dPt>
          <c:dPt>
            <c:idx val="13"/>
            <c:spPr>
              <a:solidFill>
                <a:srgbClr val="ff420e"/>
              </a:solidFill>
              <a:ln>
                <a:noFill/>
              </a:ln>
            </c:spPr>
          </c:dPt>
          <c:dPt>
            <c:idx val="14"/>
            <c:spPr>
              <a:solidFill>
                <a:srgbClr val="ffd320"/>
              </a:solidFill>
              <a:ln>
                <a:noFill/>
              </a:ln>
            </c:spPr>
          </c:dPt>
          <c:dPt>
            <c:idx val="15"/>
            <c:spPr>
              <a:solidFill>
                <a:srgbClr val="579d1c"/>
              </a:solidFill>
              <a:ln>
                <a:noFill/>
              </a:ln>
            </c:spPr>
          </c:dPt>
          <c:dPt>
            <c:idx val="16"/>
            <c:spPr>
              <a:solidFill>
                <a:srgbClr val="7e0021"/>
              </a:solidFill>
              <a:ln>
                <a:noFill/>
              </a:ln>
            </c:spPr>
          </c:dPt>
          <c:dLbls>
            <c:numFmt formatCode="[$￥-411]#,##0;[RED]\-[$￥-411]#,##0" sourceLinked="1"/>
            <c:dLbl>
              <c:idx val="0"/>
              <c:dLblPos val="inEnd"/>
              <c:showLegendKey val="1"/>
              <c:showVal val="0"/>
              <c:showCatName val="1"/>
              <c:showSerName val="0"/>
              <c:showPercent val="1"/>
            </c:dLbl>
            <c:dLbl>
              <c:idx val="1"/>
              <c:dLblPos val="inEnd"/>
              <c:showLegendKey val="1"/>
              <c:showVal val="0"/>
              <c:showCatName val="1"/>
              <c:showSerName val="0"/>
              <c:showPercent val="1"/>
            </c:dLbl>
            <c:dLbl>
              <c:idx val="2"/>
              <c:dLblPos val="inEnd"/>
              <c:showLegendKey val="1"/>
              <c:showVal val="0"/>
              <c:showCatName val="1"/>
              <c:showSerName val="0"/>
              <c:showPercent val="1"/>
            </c:dLbl>
            <c:dLbl>
              <c:idx val="3"/>
              <c:dLblPos val="inEnd"/>
              <c:showLegendKey val="1"/>
              <c:showVal val="0"/>
              <c:showCatName val="1"/>
              <c:showSerName val="0"/>
              <c:showPercent val="1"/>
            </c:dLbl>
            <c:dLbl>
              <c:idx val="4"/>
              <c:dLblPos val="inEnd"/>
              <c:showLegendKey val="1"/>
              <c:showVal val="0"/>
              <c:showCatName val="1"/>
              <c:showSerName val="0"/>
              <c:showPercent val="1"/>
            </c:dLbl>
            <c:dLbl>
              <c:idx val="5"/>
              <c:dLblPos val="inEnd"/>
              <c:showLegendKey val="1"/>
              <c:showVal val="0"/>
              <c:showCatName val="1"/>
              <c:showSerName val="0"/>
              <c:showPercent val="1"/>
            </c:dLbl>
            <c:dLbl>
              <c:idx val="6"/>
              <c:dLblPos val="inEnd"/>
              <c:showLegendKey val="1"/>
              <c:showVal val="0"/>
              <c:showCatName val="1"/>
              <c:showSerName val="0"/>
              <c:showPercent val="1"/>
            </c:dLbl>
            <c:dLbl>
              <c:idx val="7"/>
              <c:dLblPos val="inEnd"/>
              <c:showLegendKey val="1"/>
              <c:showVal val="0"/>
              <c:showCatName val="1"/>
              <c:showSerName val="0"/>
              <c:showPercent val="1"/>
            </c:dLbl>
            <c:dLbl>
              <c:idx val="8"/>
              <c:dLblPos val="inEnd"/>
              <c:showLegendKey val="1"/>
              <c:showVal val="0"/>
              <c:showCatName val="1"/>
              <c:showSerName val="0"/>
              <c:showPercent val="1"/>
            </c:dLbl>
            <c:dLbl>
              <c:idx val="9"/>
              <c:dLblPos val="inEnd"/>
              <c:showLegendKey val="1"/>
              <c:showVal val="0"/>
              <c:showCatName val="1"/>
              <c:showSerName val="0"/>
              <c:showPercent val="1"/>
            </c:dLbl>
            <c:dLbl>
              <c:idx val="10"/>
              <c:dLblPos val="inEnd"/>
              <c:showLegendKey val="1"/>
              <c:showVal val="0"/>
              <c:showCatName val="1"/>
              <c:showSerName val="0"/>
              <c:showPercent val="1"/>
            </c:dLbl>
            <c:dLbl>
              <c:idx val="11"/>
              <c:dLblPos val="inEnd"/>
              <c:showLegendKey val="1"/>
              <c:showVal val="0"/>
              <c:showCatName val="1"/>
              <c:showSerName val="0"/>
              <c:showPercent val="1"/>
            </c:dLbl>
            <c:dLbl>
              <c:idx val="12"/>
              <c:dLblPos val="inEnd"/>
              <c:showLegendKey val="1"/>
              <c:showVal val="0"/>
              <c:showCatName val="1"/>
              <c:showSerName val="0"/>
              <c:showPercent val="1"/>
            </c:dLbl>
            <c:dLbl>
              <c:idx val="13"/>
              <c:dLblPos val="inEnd"/>
              <c:showLegendKey val="1"/>
              <c:showVal val="0"/>
              <c:showCatName val="1"/>
              <c:showSerName val="0"/>
              <c:showPercent val="1"/>
            </c:dLbl>
            <c:dLbl>
              <c:idx val="14"/>
              <c:dLblPos val="inEnd"/>
              <c:showLegendKey val="1"/>
              <c:showVal val="0"/>
              <c:showCatName val="1"/>
              <c:showSerName val="0"/>
              <c:showPercent val="1"/>
            </c:dLbl>
            <c:dLbl>
              <c:idx val="15"/>
              <c:dLblPos val="inEnd"/>
              <c:showLegendKey val="1"/>
              <c:showVal val="0"/>
              <c:showCatName val="1"/>
              <c:showSerName val="0"/>
              <c:showPercent val="1"/>
            </c:dLbl>
            <c:dLbl>
              <c:idx val="16"/>
              <c:dLblPos val="inEnd"/>
              <c:showLegendKey val="1"/>
              <c:showVal val="0"/>
              <c:showCatName val="1"/>
              <c:showSerName val="0"/>
              <c:showPercent val="1"/>
            </c:dLbl>
            <c:dLblPos val="inEnd"/>
            <c:showLegendKey val="1"/>
            <c:showVal val="0"/>
            <c:showCatName val="1"/>
            <c:showSerName val="0"/>
            <c:showPercent val="1"/>
            <c:showLeaderLines val="0"/>
          </c:dLbls>
          <c:cat>
            <c:strRef>
              <c:f>'10'!$Q$25:$Q$41</c:f>
              <c:strCache>
                <c:ptCount val="17"/>
                <c:pt idx="0">
                  <c:v>支払家賃</c:v>
                </c:pt>
                <c:pt idx="1">
                  <c:v>支払保険料</c:v>
                </c:pt>
                <c:pt idx="2">
                  <c:v>食費</c:v>
                </c:pt>
                <c:pt idx="3">
                  <c:v>服飾費</c:v>
                </c:pt>
                <c:pt idx="4">
                  <c:v>住民税</c:v>
                </c:pt>
                <c:pt idx="5">
                  <c:v>旅費交通費</c:v>
                </c:pt>
                <c:pt idx="6">
                  <c:v>新聞図書費</c:v>
                </c:pt>
                <c:pt idx="7">
                  <c:v>自己投資費</c:v>
                </c:pt>
                <c:pt idx="8">
                  <c:v>交際費</c:v>
                </c:pt>
                <c:pt idx="9">
                  <c:v>娯楽費</c:v>
                </c:pt>
                <c:pt idx="10">
                  <c:v>光熱水費</c:v>
                </c:pt>
                <c:pt idx="11">
                  <c:v>所得税等</c:v>
                </c:pt>
                <c:pt idx="12">
                  <c:v>通信費</c:v>
                </c:pt>
                <c:pt idx="13">
                  <c:v>消耗品費</c:v>
                </c:pt>
                <c:pt idx="14">
                  <c:v>雑品</c:v>
                </c:pt>
                <c:pt idx="15">
                  <c:v>医療・厚生費</c:v>
                </c:pt>
                <c:pt idx="16">
                  <c:v>菓子類</c:v>
                </c:pt>
              </c:strCache>
            </c:strRef>
          </c:cat>
          <c:val>
            <c:numRef>
              <c:f>'10'!$R$25:$R$41</c:f>
              <c:numCache>
                <c:formatCode>General</c:formatCode>
                <c:ptCount val="17"/>
                <c:pt idx="0">
                  <c:v>45000</c:v>
                </c:pt>
                <c:pt idx="1">
                  <c:v>39748</c:v>
                </c:pt>
                <c:pt idx="2">
                  <c:v>22356</c:v>
                </c:pt>
                <c:pt idx="3">
                  <c:v>18826</c:v>
                </c:pt>
                <c:pt idx="4">
                  <c:v>14338.9</c:v>
                </c:pt>
                <c:pt idx="5">
                  <c:v>11660</c:v>
                </c:pt>
                <c:pt idx="6">
                  <c:v>10014</c:v>
                </c:pt>
                <c:pt idx="7">
                  <c:v>5940</c:v>
                </c:pt>
                <c:pt idx="8">
                  <c:v>5614</c:v>
                </c:pt>
                <c:pt idx="9">
                  <c:v>4968</c:v>
                </c:pt>
                <c:pt idx="10">
                  <c:v>4947</c:v>
                </c:pt>
                <c:pt idx="11">
                  <c:v>4737.7</c:v>
                </c:pt>
                <c:pt idx="12">
                  <c:v>4237</c:v>
                </c:pt>
                <c:pt idx="13">
                  <c:v>3578</c:v>
                </c:pt>
                <c:pt idx="14">
                  <c:v>2704</c:v>
                </c:pt>
                <c:pt idx="15">
                  <c:v>1334</c:v>
                </c:pt>
                <c:pt idx="16">
                  <c:v>729</c:v>
                </c:pt>
              </c:numCache>
            </c:numRef>
          </c:val>
        </c:ser>
        <c:firstSliceAng val="0"/>
      </c:pieChart>
      <c:spPr>
        <a:noFill/>
        <a:ln>
          <a:solidFill>
            <a:srgbClr val="b3b3b3"/>
          </a:solidFill>
        </a:ln>
      </c:spPr>
    </c:plotArea>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447840</xdr:colOff>
      <xdr:row>45</xdr:row>
      <xdr:rowOff>34200</xdr:rowOff>
    </xdr:from>
    <xdr:to>
      <xdr:col>22</xdr:col>
      <xdr:colOff>78480</xdr:colOff>
      <xdr:row>69</xdr:row>
      <xdr:rowOff>78120</xdr:rowOff>
    </xdr:to>
    <xdr:graphicFrame>
      <xdr:nvGraphicFramePr>
        <xdr:cNvPr id="0" name=""/>
        <xdr:cNvGraphicFramePr/>
      </xdr:nvGraphicFramePr>
      <xdr:xfrm>
        <a:off x="13803120" y="9059400"/>
        <a:ext cx="4518720" cy="485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1059480</xdr:colOff>
      <xdr:row>1</xdr:row>
      <xdr:rowOff>137520</xdr:rowOff>
    </xdr:from>
    <xdr:to>
      <xdr:col>28</xdr:col>
      <xdr:colOff>271440</xdr:colOff>
      <xdr:row>43</xdr:row>
      <xdr:rowOff>25920</xdr:rowOff>
    </xdr:to>
    <xdr:pic>
      <xdr:nvPicPr>
        <xdr:cNvPr id="1" name="図 1" descr=""/>
        <xdr:cNvPicPr/>
      </xdr:nvPicPr>
      <xdr:blipFill>
        <a:blip r:embed=""/>
        <a:stretch/>
      </xdr:blipFill>
      <xdr:spPr>
        <a:xfrm>
          <a:off x="13340880" y="338040"/>
          <a:ext cx="10018440" cy="83116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www.city.osaka.lg.jp/kenkofukushi/page/0000007853.html"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4.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8.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xml"/><Relationship Id="rId3" Type="http://schemas.openxmlformats.org/officeDocument/2006/relationships/vmlDrawing" Target="../drawings/vmlDrawing9.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0.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1.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2.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E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0" topLeftCell="E11" activePane="bottomRight" state="frozen"/>
      <selection pane="topLeft" activeCell="A1" activeCellId="0" sqref="A1"/>
      <selection pane="topRight" activeCell="E1" activeCellId="0" sqref="E1"/>
      <selection pane="bottomLeft" activeCell="A11" activeCellId="0" sqref="A11"/>
      <selection pane="bottomRight" activeCell="E8" activeCellId="0" sqref="E8"/>
    </sheetView>
  </sheetViews>
  <sheetFormatPr defaultRowHeight="16.05" zeroHeight="false" outlineLevelRow="0" outlineLevelCol="0"/>
  <cols>
    <col collapsed="false" customWidth="true" hidden="false" outlineLevel="0" max="1" min="1" style="0" width="6.29"/>
    <col collapsed="false" customWidth="true" hidden="false" outlineLevel="0" max="2" min="2" style="0" width="12.28"/>
    <col collapsed="false" customWidth="true" hidden="false" outlineLevel="0" max="3" min="3" style="0" width="11.39"/>
    <col collapsed="false" customWidth="true" hidden="false" outlineLevel="0" max="16" min="4" style="0" width="9.28"/>
    <col collapsed="false" customWidth="true" hidden="false" outlineLevel="0" max="17" min="17" style="0" width="9.44"/>
    <col collapsed="false" customWidth="true" hidden="false" outlineLevel="0" max="18" min="18" style="0" width="12.48"/>
    <col collapsed="false" customWidth="true" hidden="false" outlineLevel="0" max="19" min="19" style="0" width="10.31"/>
    <col collapsed="false" customWidth="true" hidden="false" outlineLevel="0" max="20" min="20" style="0" width="11.78"/>
    <col collapsed="false" customWidth="true" hidden="false" outlineLevel="0" max="21" min="21" style="0" width="9.28"/>
    <col collapsed="false" customWidth="true" hidden="false" outlineLevel="0" max="22" min="22" style="0" width="10.98"/>
    <col collapsed="false" customWidth="true" hidden="false" outlineLevel="0" max="24" min="23" style="0" width="9.28"/>
    <col collapsed="false" customWidth="true" hidden="false" outlineLevel="0" max="25" min="25" style="0" width="11.11"/>
    <col collapsed="false" customWidth="true" hidden="false" outlineLevel="0" max="257" min="26" style="0" width="9.28"/>
    <col collapsed="false" customWidth="true" hidden="false" outlineLevel="0" max="1025" min="258" style="0" width="7.16"/>
  </cols>
  <sheetData>
    <row r="1" customFormat="false" ht="15" hidden="false" customHeight="false" outlineLevel="0" collapsed="false">
      <c r="G1" s="1"/>
      <c r="H1" s="1"/>
      <c r="I1" s="1"/>
      <c r="J1" s="1"/>
      <c r="K1" s="1"/>
      <c r="L1" s="1"/>
      <c r="M1" s="1"/>
      <c r="N1" s="1"/>
      <c r="O1" s="1"/>
      <c r="P1" s="1"/>
      <c r="Q1" s="1"/>
      <c r="Y1" s="1"/>
    </row>
    <row r="2" customFormat="false" ht="18.55" hidden="false" customHeight="false" outlineLevel="0" collapsed="false">
      <c r="A2" s="0" t="s">
        <v>0</v>
      </c>
      <c r="G2" s="1"/>
      <c r="H2" s="1"/>
      <c r="I2" s="1"/>
      <c r="J2" s="0" t="s">
        <v>1</v>
      </c>
      <c r="K2" s="1"/>
      <c r="L2" s="1"/>
      <c r="M2" s="1"/>
      <c r="N2" s="1"/>
      <c r="O2" s="1"/>
      <c r="P2" s="1"/>
      <c r="Q2" s="1"/>
      <c r="Y2" s="1"/>
    </row>
    <row r="3" customFormat="false" ht="15.45" hidden="false" customHeight="false" outlineLevel="0" collapsed="false">
      <c r="B3" s="0" t="n">
        <v>1</v>
      </c>
      <c r="C3" s="0" t="s">
        <v>2</v>
      </c>
      <c r="G3" s="1"/>
      <c r="H3" s="1"/>
      <c r="I3" s="1"/>
      <c r="J3" s="0" t="s">
        <v>3</v>
      </c>
      <c r="K3" s="1"/>
      <c r="L3" s="1"/>
      <c r="M3" s="1"/>
      <c r="N3" s="1"/>
      <c r="O3" s="1"/>
      <c r="P3" s="1"/>
      <c r="Q3" s="1"/>
      <c r="Y3" s="1"/>
    </row>
    <row r="4" customFormat="false" ht="15.45" hidden="false" customHeight="false" outlineLevel="0" collapsed="false">
      <c r="B4" s="0" t="n">
        <v>2</v>
      </c>
      <c r="C4" s="0" t="s">
        <v>4</v>
      </c>
      <c r="G4" s="1"/>
      <c r="H4" s="1"/>
      <c r="I4" s="1"/>
      <c r="J4" s="0" t="s">
        <v>5</v>
      </c>
      <c r="L4" s="1"/>
      <c r="M4" s="1"/>
      <c r="N4" s="1"/>
      <c r="O4" s="1"/>
      <c r="P4" s="1"/>
      <c r="Q4" s="1"/>
      <c r="Y4" s="1"/>
    </row>
    <row r="5" customFormat="false" ht="15.45" hidden="false" customHeight="false" outlineLevel="0" collapsed="false">
      <c r="B5" s="0" t="n">
        <v>3</v>
      </c>
      <c r="G5" s="1"/>
      <c r="H5" s="1"/>
      <c r="I5" s="1"/>
      <c r="J5" s="1"/>
      <c r="L5" s="1"/>
      <c r="M5" s="1"/>
      <c r="N5" s="1"/>
      <c r="O5" s="1"/>
      <c r="P5" s="1"/>
      <c r="Q5" s="1"/>
      <c r="Y5" s="1"/>
    </row>
    <row r="6" customFormat="false" ht="15.45" hidden="false" customHeight="false" outlineLevel="0" collapsed="false">
      <c r="B6" s="0" t="n">
        <v>4</v>
      </c>
      <c r="G6" s="1"/>
      <c r="H6" s="1"/>
      <c r="I6" s="1"/>
      <c r="J6" s="1"/>
      <c r="K6" s="1"/>
      <c r="L6" s="1"/>
      <c r="M6" s="1"/>
      <c r="N6" s="1"/>
      <c r="O6" s="1"/>
      <c r="P6" s="1"/>
      <c r="Q6" s="1"/>
      <c r="Y6" s="1"/>
    </row>
    <row r="7" customFormat="false" ht="15.45" hidden="false" customHeight="false" outlineLevel="0" collapsed="false">
      <c r="G7" s="1"/>
      <c r="H7" s="1"/>
      <c r="I7" s="2" t="n">
        <v>43189</v>
      </c>
      <c r="J7" s="1"/>
      <c r="K7" s="1"/>
      <c r="L7" s="1"/>
      <c r="M7" s="1"/>
      <c r="N7" s="1"/>
      <c r="O7" s="1"/>
      <c r="P7" s="1"/>
      <c r="Q7" s="1"/>
      <c r="T7" s="0" t="s">
        <v>6</v>
      </c>
      <c r="U7" s="0" t="s">
        <v>7</v>
      </c>
      <c r="Y7" s="1"/>
    </row>
    <row r="8" customFormat="false" ht="18.55" hidden="false" customHeight="false" outlineLevel="0" collapsed="false">
      <c r="A8" s="0" t="s">
        <v>8</v>
      </c>
      <c r="C8" s="1"/>
      <c r="G8" s="1"/>
      <c r="H8" s="1"/>
      <c r="I8" s="1"/>
      <c r="J8" s="1"/>
      <c r="K8" s="1"/>
      <c r="L8" s="1"/>
      <c r="M8" s="1"/>
      <c r="N8" s="1"/>
      <c r="O8" s="1"/>
      <c r="P8" s="1"/>
      <c r="Q8" s="1"/>
      <c r="T8" s="3" t="n">
        <f aca="true">(TODAY()-DATE(YEAR(NOW()),1,1))/ORG.OPENOFFICE.DAYSINYEAR(TODAY())*100</f>
        <v>73.6986301369863</v>
      </c>
      <c r="U8" s="0" t="n">
        <f aca="true">MONTH(TODAY())-1+DAY(TODAY())/30</f>
        <v>8.9</v>
      </c>
      <c r="Y8" s="1"/>
    </row>
    <row r="9" customFormat="false" ht="16.05" hidden="false" customHeight="false" outlineLevel="0" collapsed="false">
      <c r="C9" s="1"/>
      <c r="G9" s="1"/>
      <c r="H9" s="1"/>
      <c r="I9" s="1"/>
      <c r="J9" s="1"/>
      <c r="K9" s="1"/>
      <c r="L9" s="1"/>
      <c r="M9" s="1"/>
      <c r="N9" s="1"/>
      <c r="O9" s="1"/>
      <c r="P9" s="1"/>
      <c r="Q9" s="1"/>
      <c r="Z9" s="1"/>
    </row>
    <row r="10" customFormat="false" ht="15.8" hidden="false" customHeight="false" outlineLevel="0" collapsed="false">
      <c r="B10" s="4" t="s">
        <v>9</v>
      </c>
      <c r="C10" s="5" t="s">
        <v>10</v>
      </c>
      <c r="D10" s="6" t="s">
        <v>11</v>
      </c>
      <c r="E10" s="7" t="s">
        <v>12</v>
      </c>
      <c r="F10" s="7" t="s">
        <v>13</v>
      </c>
      <c r="G10" s="5" t="s">
        <v>14</v>
      </c>
      <c r="H10" s="5" t="s">
        <v>15</v>
      </c>
      <c r="I10" s="5" t="s">
        <v>16</v>
      </c>
      <c r="J10" s="5" t="s">
        <v>17</v>
      </c>
      <c r="K10" s="5" t="s">
        <v>18</v>
      </c>
      <c r="L10" s="5" t="s">
        <v>19</v>
      </c>
      <c r="M10" s="5" t="s">
        <v>20</v>
      </c>
      <c r="N10" s="5" t="s">
        <v>21</v>
      </c>
      <c r="O10" s="5" t="s">
        <v>22</v>
      </c>
      <c r="P10" s="5" t="s">
        <v>23</v>
      </c>
      <c r="Q10" s="5" t="s">
        <v>24</v>
      </c>
      <c r="R10" s="8" t="s">
        <v>9</v>
      </c>
      <c r="S10" s="6" t="s">
        <v>25</v>
      </c>
      <c r="T10" s="4" t="s">
        <v>26</v>
      </c>
      <c r="U10" s="4" t="s">
        <v>27</v>
      </c>
      <c r="V10" s="4" t="s">
        <v>28</v>
      </c>
      <c r="W10" s="0" t="s">
        <v>29</v>
      </c>
      <c r="X10" s="0" t="s">
        <v>30</v>
      </c>
      <c r="Y10" s="0" t="s">
        <v>31</v>
      </c>
      <c r="Z10" s="0" t="s">
        <v>32</v>
      </c>
      <c r="AA10" s="0" t="s">
        <v>33</v>
      </c>
      <c r="AB10" s="0" t="s">
        <v>34</v>
      </c>
      <c r="AC10" s="1" t="s">
        <v>35</v>
      </c>
      <c r="AD10" s="0" t="s">
        <v>36</v>
      </c>
    </row>
    <row r="11" customFormat="false" ht="15.8" hidden="false" customHeight="false" outlineLevel="0" collapsed="false">
      <c r="B11" s="4" t="s">
        <v>37</v>
      </c>
      <c r="C11" s="9" t="n">
        <v>20000</v>
      </c>
      <c r="D11" s="10" t="n">
        <f aca="false">C11/12</f>
        <v>1666.66666666667</v>
      </c>
      <c r="E11" s="5" t="n">
        <f aca="false">'01'!M26</f>
        <v>0</v>
      </c>
      <c r="F11" s="5" t="n">
        <f aca="false">'02'!M26</f>
        <v>0</v>
      </c>
      <c r="G11" s="5" t="n">
        <f aca="false">'03'!$M26</f>
        <v>0</v>
      </c>
      <c r="H11" s="5" t="n">
        <f aca="false">'04'!$M251</f>
        <v>0</v>
      </c>
      <c r="I11" s="5" t="n">
        <f aca="false">'05'!$M26</f>
        <v>0</v>
      </c>
      <c r="J11" s="5" t="n">
        <f aca="false">'06'!$M26</f>
        <v>0</v>
      </c>
      <c r="K11" s="5" t="n">
        <f aca="false">'07'!$M26</f>
        <v>0</v>
      </c>
      <c r="L11" s="5" t="n">
        <f aca="false">'08'!$M26</f>
        <v>0</v>
      </c>
      <c r="M11" s="5" t="n">
        <f aca="false">'09'!$M26</f>
        <v>0</v>
      </c>
      <c r="N11" s="5" t="n">
        <f aca="false">'10'!$M26</f>
        <v>0</v>
      </c>
      <c r="O11" s="5" t="n">
        <f aca="false">'11'!$M26</f>
        <v>0</v>
      </c>
      <c r="P11" s="5" t="n">
        <f aca="false">'12'!$M26</f>
        <v>0</v>
      </c>
      <c r="Q11" s="5" t="n">
        <f aca="false">SUM(E11:P11)</f>
        <v>0</v>
      </c>
      <c r="R11" s="8" t="s">
        <v>37</v>
      </c>
      <c r="S11" s="11" t="n">
        <f aca="false">C11</f>
        <v>20000</v>
      </c>
      <c r="T11" s="4" t="n">
        <f aca="false">Q11/S11*100</f>
        <v>0</v>
      </c>
      <c r="U11" s="12" t="n">
        <f aca="false">Q11/($T$8/100)/12</f>
        <v>0</v>
      </c>
      <c r="V11" s="12" t="n">
        <f aca="false">U11*12</f>
        <v>0</v>
      </c>
      <c r="AC11" s="1"/>
    </row>
    <row r="12" s="13" customFormat="true" ht="15.8" hidden="false" customHeight="false" outlineLevel="0" collapsed="false">
      <c r="B12" s="14" t="s">
        <v>38</v>
      </c>
      <c r="C12" s="15" t="n">
        <v>60000</v>
      </c>
      <c r="D12" s="16" t="n">
        <f aca="false">C12/12</f>
        <v>5000</v>
      </c>
      <c r="E12" s="17" t="n">
        <f aca="false">'01'!M27</f>
        <v>0</v>
      </c>
      <c r="F12" s="17" t="n">
        <f aca="false">'02'!M27</f>
        <v>0</v>
      </c>
      <c r="G12" s="17" t="n">
        <f aca="false">'03'!$M27</f>
        <v>0</v>
      </c>
      <c r="H12" s="17" t="n">
        <f aca="false">'04'!$M27</f>
        <v>0</v>
      </c>
      <c r="I12" s="17" t="n">
        <f aca="false">'05'!$M27</f>
        <v>0</v>
      </c>
      <c r="J12" s="17" t="n">
        <f aca="false">'06'!$M27</f>
        <v>0</v>
      </c>
      <c r="K12" s="17" t="n">
        <f aca="false">'07'!$M27</f>
        <v>0</v>
      </c>
      <c r="L12" s="17" t="n">
        <f aca="false">'08'!$M27</f>
        <v>0</v>
      </c>
      <c r="M12" s="17" t="n">
        <f aca="false">'09'!$M27</f>
        <v>0</v>
      </c>
      <c r="N12" s="17" t="n">
        <f aca="false">'10'!$M27</f>
        <v>0</v>
      </c>
      <c r="O12" s="17" t="n">
        <f aca="false">'11'!$M27</f>
        <v>0</v>
      </c>
      <c r="P12" s="17" t="n">
        <f aca="false">'12'!$M27</f>
        <v>0</v>
      </c>
      <c r="Q12" s="17" t="n">
        <f aca="false">SUM(E12:P12)</f>
        <v>0</v>
      </c>
      <c r="R12" s="18" t="s">
        <v>38</v>
      </c>
      <c r="S12" s="19" t="n">
        <f aca="false">C12</f>
        <v>60000</v>
      </c>
      <c r="T12" s="20" t="n">
        <f aca="false">Q12/S12*100</f>
        <v>0</v>
      </c>
      <c r="U12" s="21" t="n">
        <f aca="false">Q12/($T$8/100)/12</f>
        <v>0</v>
      </c>
      <c r="V12" s="21" t="n">
        <f aca="false">U12*12</f>
        <v>0</v>
      </c>
      <c r="W12" s="22" t="n">
        <f aca="false">V12-S12</f>
        <v>-60000</v>
      </c>
      <c r="X12" s="23" t="n">
        <f aca="false">W12/S12</f>
        <v>-1</v>
      </c>
      <c r="Y12" s="24" t="n">
        <v>189700</v>
      </c>
      <c r="Z12" s="24" t="n">
        <v>118590</v>
      </c>
      <c r="AA12" s="24" t="n">
        <v>75620</v>
      </c>
      <c r="AB12" s="25" t="n">
        <v>237784</v>
      </c>
      <c r="AC12" s="24" t="n">
        <v>599120</v>
      </c>
      <c r="AD12" s="26" t="n">
        <v>600000</v>
      </c>
    </row>
    <row r="13" s="27" customFormat="true" ht="15.8" hidden="false" customHeight="false" outlineLevel="0" collapsed="false">
      <c r="B13" s="28" t="s">
        <v>39</v>
      </c>
      <c r="C13" s="29" t="n">
        <v>30000</v>
      </c>
      <c r="D13" s="30" t="n">
        <f aca="false">C13/12</f>
        <v>2500</v>
      </c>
      <c r="E13" s="31" t="n">
        <f aca="false">'01'!M28</f>
        <v>0</v>
      </c>
      <c r="F13" s="31" t="n">
        <f aca="false">'02'!M28</f>
        <v>0</v>
      </c>
      <c r="G13" s="32" t="n">
        <f aca="false">'03'!$M28</f>
        <v>0</v>
      </c>
      <c r="H13" s="32" t="n">
        <f aca="false">'04'!$M28</f>
        <v>0</v>
      </c>
      <c r="I13" s="31" t="n">
        <f aca="false">'05'!$M28</f>
        <v>0</v>
      </c>
      <c r="J13" s="31" t="n">
        <f aca="false">'06'!$M28</f>
        <v>0</v>
      </c>
      <c r="K13" s="32" t="n">
        <f aca="false">'07'!$M28</f>
        <v>0</v>
      </c>
      <c r="L13" s="32" t="n">
        <f aca="false">'08'!$M28</f>
        <v>0</v>
      </c>
      <c r="M13" s="31" t="n">
        <f aca="false">'09'!$M28</f>
        <v>0</v>
      </c>
      <c r="N13" s="31" t="n">
        <f aca="false">'10'!$M28</f>
        <v>0</v>
      </c>
      <c r="O13" s="31" t="n">
        <f aca="false">'11'!$M28</f>
        <v>0</v>
      </c>
      <c r="P13" s="31" t="n">
        <f aca="false">'12'!$M28</f>
        <v>0</v>
      </c>
      <c r="Q13" s="32" t="n">
        <f aca="false">SUM(E13:P13)</f>
        <v>0</v>
      </c>
      <c r="R13" s="33" t="s">
        <v>40</v>
      </c>
      <c r="S13" s="34" t="n">
        <f aca="false">C13</f>
        <v>30000</v>
      </c>
      <c r="T13" s="35" t="n">
        <f aca="false">Q13/S13*100</f>
        <v>0</v>
      </c>
      <c r="U13" s="36" t="n">
        <f aca="false">Q13/($T$8/100)/12</f>
        <v>0</v>
      </c>
      <c r="V13" s="36" t="n">
        <f aca="false">U13*12</f>
        <v>0</v>
      </c>
      <c r="W13" s="37" t="n">
        <f aca="false">V13-S13</f>
        <v>-30000</v>
      </c>
      <c r="X13" s="38" t="n">
        <f aca="false">W13/S13</f>
        <v>-1</v>
      </c>
      <c r="Y13" s="39" t="n">
        <v>8818</v>
      </c>
      <c r="Z13" s="39" t="n">
        <v>10404</v>
      </c>
      <c r="AA13" s="39" t="n">
        <v>55993</v>
      </c>
      <c r="AB13" s="39" t="n">
        <v>21832</v>
      </c>
      <c r="AC13" s="39" t="n">
        <v>9689</v>
      </c>
      <c r="AD13" s="40" t="n">
        <v>30000</v>
      </c>
    </row>
    <row r="14" s="13" customFormat="true" ht="15.8" hidden="false" customHeight="false" outlineLevel="0" collapsed="false">
      <c r="B14" s="14" t="s">
        <v>41</v>
      </c>
      <c r="C14" s="15" t="n">
        <v>54000</v>
      </c>
      <c r="D14" s="16" t="n">
        <f aca="false">C14/12</f>
        <v>4500</v>
      </c>
      <c r="E14" s="17" t="n">
        <f aca="false">'01'!M29</f>
        <v>0</v>
      </c>
      <c r="F14" s="17" t="n">
        <f aca="false">'02'!M29</f>
        <v>0</v>
      </c>
      <c r="G14" s="41" t="n">
        <f aca="false">'03'!$M29</f>
        <v>0</v>
      </c>
      <c r="H14" s="41" t="n">
        <f aca="false">'04'!$M29</f>
        <v>0</v>
      </c>
      <c r="I14" s="17" t="n">
        <f aca="false">'05'!$M29</f>
        <v>0</v>
      </c>
      <c r="J14" s="17" t="n">
        <f aca="false">'06'!$M29</f>
        <v>0</v>
      </c>
      <c r="K14" s="41" t="n">
        <f aca="false">'07'!$M29</f>
        <v>0</v>
      </c>
      <c r="L14" s="41" t="n">
        <f aca="false">'08'!$M29</f>
        <v>0</v>
      </c>
      <c r="M14" s="17" t="n">
        <f aca="false">'09'!$M29</f>
        <v>0</v>
      </c>
      <c r="N14" s="17" t="n">
        <f aca="false">'10'!$M29</f>
        <v>0</v>
      </c>
      <c r="O14" s="17" t="n">
        <f aca="false">'11'!$M29</f>
        <v>0</v>
      </c>
      <c r="P14" s="17" t="n">
        <f aca="false">'12'!$M29</f>
        <v>0</v>
      </c>
      <c r="Q14" s="17" t="n">
        <f aca="false">SUM(E14:P14)</f>
        <v>0</v>
      </c>
      <c r="R14" s="18" t="s">
        <v>41</v>
      </c>
      <c r="S14" s="19" t="n">
        <f aca="false">C14</f>
        <v>54000</v>
      </c>
      <c r="T14" s="20" t="n">
        <f aca="false">Q14/S14*100</f>
        <v>0</v>
      </c>
      <c r="U14" s="21" t="n">
        <f aca="false">Q14/($T$8/100)/12</f>
        <v>0</v>
      </c>
      <c r="V14" s="21" t="n">
        <f aca="false">U14*12</f>
        <v>0</v>
      </c>
      <c r="W14" s="22" t="n">
        <f aca="false">V14-S14</f>
        <v>-54000</v>
      </c>
      <c r="X14" s="23" t="n">
        <f aca="false">W14/S14</f>
        <v>-1</v>
      </c>
      <c r="Y14" s="24" t="n">
        <v>54809</v>
      </c>
      <c r="Z14" s="24" t="n">
        <v>23059</v>
      </c>
      <c r="AA14" s="24" t="n">
        <v>47803</v>
      </c>
      <c r="AB14" s="24" t="n">
        <v>255653</v>
      </c>
      <c r="AC14" s="24" t="n">
        <v>52697</v>
      </c>
      <c r="AD14" s="26" t="n">
        <v>60000</v>
      </c>
    </row>
    <row r="15" s="27" customFormat="true" ht="15.8" hidden="false" customHeight="false" outlineLevel="0" collapsed="false">
      <c r="B15" s="28" t="s">
        <v>42</v>
      </c>
      <c r="C15" s="29" t="n">
        <v>48000</v>
      </c>
      <c r="D15" s="30" t="n">
        <f aca="false">C15/12</f>
        <v>4000</v>
      </c>
      <c r="E15" s="31" t="n">
        <f aca="false">'01'!M30</f>
        <v>0</v>
      </c>
      <c r="F15" s="31" t="n">
        <f aca="false">'02'!M30</f>
        <v>0</v>
      </c>
      <c r="G15" s="32" t="n">
        <f aca="false">'03'!$M30</f>
        <v>0</v>
      </c>
      <c r="H15" s="32" t="n">
        <f aca="false">'04'!$M30</f>
        <v>0</v>
      </c>
      <c r="I15" s="31" t="n">
        <f aca="false">'05'!$M30</f>
        <v>0</v>
      </c>
      <c r="J15" s="31" t="n">
        <f aca="false">'06'!$M30</f>
        <v>0</v>
      </c>
      <c r="K15" s="32" t="n">
        <f aca="false">'07'!$M30</f>
        <v>0</v>
      </c>
      <c r="L15" s="32" t="n">
        <f aca="false">'08'!$M30</f>
        <v>0</v>
      </c>
      <c r="M15" s="31" t="n">
        <f aca="false">'09'!$M30</f>
        <v>0</v>
      </c>
      <c r="N15" s="31" t="n">
        <f aca="false">'10'!$M30</f>
        <v>0</v>
      </c>
      <c r="O15" s="31" t="n">
        <f aca="false">'11'!$M30</f>
        <v>0</v>
      </c>
      <c r="P15" s="31" t="n">
        <f aca="false">'12'!$M30</f>
        <v>0</v>
      </c>
      <c r="Q15" s="32" t="n">
        <f aca="false">SUM(E15:P15)</f>
        <v>0</v>
      </c>
      <c r="R15" s="33" t="s">
        <v>42</v>
      </c>
      <c r="S15" s="34" t="n">
        <f aca="false">C15</f>
        <v>48000</v>
      </c>
      <c r="T15" s="35" t="n">
        <f aca="false">Q15/S15*100</f>
        <v>0</v>
      </c>
      <c r="U15" s="36" t="n">
        <f aca="false">Q15/($T$8/100)/12</f>
        <v>0</v>
      </c>
      <c r="V15" s="36" t="n">
        <f aca="false">U15*12</f>
        <v>0</v>
      </c>
      <c r="W15" s="37" t="n">
        <f aca="false">V15-S15</f>
        <v>-48000</v>
      </c>
      <c r="X15" s="38" t="n">
        <f aca="false">W15/S15</f>
        <v>-1</v>
      </c>
      <c r="Y15" s="39" t="n">
        <v>44901</v>
      </c>
      <c r="Z15" s="39" t="n">
        <v>27130</v>
      </c>
      <c r="AA15" s="39" t="n">
        <v>50769</v>
      </c>
      <c r="AB15" s="39" t="n">
        <v>113788</v>
      </c>
      <c r="AC15" s="39" t="n">
        <v>168355</v>
      </c>
      <c r="AD15" s="40" t="n">
        <v>150000</v>
      </c>
    </row>
    <row r="16" s="13" customFormat="true" ht="15.8" hidden="false" customHeight="false" outlineLevel="0" collapsed="false">
      <c r="B16" s="42" t="s">
        <v>43</v>
      </c>
      <c r="C16" s="15" t="n">
        <v>24000</v>
      </c>
      <c r="D16" s="16" t="n">
        <f aca="false">C16/12</f>
        <v>2000</v>
      </c>
      <c r="E16" s="17" t="n">
        <f aca="false">'01'!M31</f>
        <v>0</v>
      </c>
      <c r="F16" s="17" t="n">
        <f aca="false">'02'!M31</f>
        <v>0</v>
      </c>
      <c r="G16" s="41" t="n">
        <f aca="false">'03'!$M31</f>
        <v>0</v>
      </c>
      <c r="H16" s="41" t="n">
        <f aca="false">'04'!$M31</f>
        <v>0</v>
      </c>
      <c r="I16" s="17" t="n">
        <f aca="false">'05'!$M31</f>
        <v>0</v>
      </c>
      <c r="J16" s="17" t="n">
        <f aca="false">'06'!$M31</f>
        <v>0</v>
      </c>
      <c r="K16" s="41" t="n">
        <f aca="false">'07'!$M31</f>
        <v>0</v>
      </c>
      <c r="L16" s="41" t="n">
        <f aca="false">'08'!$M31</f>
        <v>0</v>
      </c>
      <c r="M16" s="17" t="n">
        <f aca="false">'09'!$M31</f>
        <v>0</v>
      </c>
      <c r="N16" s="17" t="n">
        <f aca="false">'10'!$M31</f>
        <v>0</v>
      </c>
      <c r="O16" s="17" t="n">
        <f aca="false">'11'!$M31</f>
        <v>0</v>
      </c>
      <c r="P16" s="17" t="n">
        <f aca="false">'12'!$M31</f>
        <v>0</v>
      </c>
      <c r="Q16" s="41" t="n">
        <f aca="false">SUM(E16:P16)</f>
        <v>0</v>
      </c>
      <c r="R16" s="18" t="s">
        <v>43</v>
      </c>
      <c r="S16" s="19" t="n">
        <f aca="false">C16</f>
        <v>24000</v>
      </c>
      <c r="T16" s="20" t="n">
        <f aca="false">Q16/S16*100</f>
        <v>0</v>
      </c>
      <c r="U16" s="21" t="n">
        <f aca="false">Q16/($T$8/100)/12</f>
        <v>0</v>
      </c>
      <c r="V16" s="21" t="n">
        <f aca="false">U16*12</f>
        <v>0</v>
      </c>
      <c r="W16" s="22" t="n">
        <f aca="false">V16-S16</f>
        <v>-24000</v>
      </c>
      <c r="X16" s="23" t="n">
        <f aca="false">W16/S16</f>
        <v>-1</v>
      </c>
      <c r="Y16" s="24" t="n">
        <v>37862</v>
      </c>
      <c r="Z16" s="24" t="n">
        <v>10706</v>
      </c>
      <c r="AA16" s="24" t="n">
        <v>12340</v>
      </c>
      <c r="AB16" s="24"/>
      <c r="AC16" s="24"/>
      <c r="AD16" s="26"/>
    </row>
    <row r="17" s="27" customFormat="true" ht="15.8" hidden="false" customHeight="false" outlineLevel="0" collapsed="false">
      <c r="B17" s="43" t="s">
        <v>44</v>
      </c>
      <c r="C17" s="29" t="n">
        <v>24000</v>
      </c>
      <c r="D17" s="30" t="n">
        <f aca="false">C17/12</f>
        <v>2000</v>
      </c>
      <c r="E17" s="31" t="n">
        <f aca="false">'01'!M32</f>
        <v>0</v>
      </c>
      <c r="F17" s="31" t="n">
        <f aca="false">'02'!M32</f>
        <v>0</v>
      </c>
      <c r="G17" s="32" t="n">
        <f aca="false">'03'!$M32</f>
        <v>0</v>
      </c>
      <c r="H17" s="32" t="n">
        <f aca="false">'04'!$M32</f>
        <v>0</v>
      </c>
      <c r="I17" s="31" t="n">
        <f aca="false">'05'!$M32</f>
        <v>0</v>
      </c>
      <c r="J17" s="31" t="n">
        <f aca="false">'06'!$M32</f>
        <v>0</v>
      </c>
      <c r="K17" s="32" t="n">
        <f aca="false">'07'!$M32</f>
        <v>0</v>
      </c>
      <c r="L17" s="32" t="n">
        <f aca="false">'08'!$M32</f>
        <v>0</v>
      </c>
      <c r="M17" s="31" t="n">
        <f aca="false">'09'!$M32</f>
        <v>0</v>
      </c>
      <c r="N17" s="31" t="n">
        <f aca="false">'10'!$M32</f>
        <v>0</v>
      </c>
      <c r="O17" s="31" t="n">
        <f aca="false">'11'!$M32</f>
        <v>0</v>
      </c>
      <c r="P17" s="31" t="n">
        <f aca="false">'12'!$M32</f>
        <v>0</v>
      </c>
      <c r="Q17" s="31" t="n">
        <f aca="false">SUM(E17:P17)</f>
        <v>0</v>
      </c>
      <c r="R17" s="33" t="s">
        <v>45</v>
      </c>
      <c r="S17" s="34" t="n">
        <f aca="false">C17</f>
        <v>24000</v>
      </c>
      <c r="T17" s="35" t="n">
        <f aca="false">Q17/S17*100</f>
        <v>0</v>
      </c>
      <c r="U17" s="36" t="n">
        <f aca="false">Q17/($T$8/100)/12</f>
        <v>0</v>
      </c>
      <c r="V17" s="36" t="n">
        <f aca="false">U17*12</f>
        <v>0</v>
      </c>
      <c r="W17" s="37" t="n">
        <f aca="false">V17-S17</f>
        <v>-24000</v>
      </c>
      <c r="X17" s="38" t="n">
        <f aca="false">W17/S17</f>
        <v>-1</v>
      </c>
      <c r="Y17" s="39" t="n">
        <v>24560</v>
      </c>
      <c r="Z17" s="39" t="n">
        <v>24048</v>
      </c>
      <c r="AA17" s="39" t="n">
        <v>26151</v>
      </c>
      <c r="AB17" s="39" t="n">
        <v>84023</v>
      </c>
      <c r="AC17" s="39" t="n">
        <v>90670</v>
      </c>
      <c r="AD17" s="40" t="n">
        <v>60000</v>
      </c>
      <c r="AE17" s="27" t="s">
        <v>46</v>
      </c>
    </row>
    <row r="18" s="13" customFormat="true" ht="15.8" hidden="false" customHeight="false" outlineLevel="0" collapsed="false">
      <c r="B18" s="14" t="s">
        <v>47</v>
      </c>
      <c r="C18" s="15" t="n">
        <v>36000</v>
      </c>
      <c r="D18" s="16" t="n">
        <f aca="false">C18/12</f>
        <v>3000</v>
      </c>
      <c r="E18" s="17" t="n">
        <f aca="false">'01'!M33</f>
        <v>0</v>
      </c>
      <c r="F18" s="17" t="n">
        <f aca="false">'02'!M33</f>
        <v>0</v>
      </c>
      <c r="G18" s="41" t="n">
        <f aca="false">'03'!$M33</f>
        <v>0</v>
      </c>
      <c r="H18" s="41" t="n">
        <f aca="false">'04'!$M33</f>
        <v>0</v>
      </c>
      <c r="I18" s="17" t="n">
        <f aca="false">'05'!$M33</f>
        <v>0</v>
      </c>
      <c r="J18" s="17" t="n">
        <f aca="false">'06'!$M33</f>
        <v>0</v>
      </c>
      <c r="K18" s="41" t="n">
        <f aca="false">'07'!$M33</f>
        <v>0</v>
      </c>
      <c r="L18" s="41" t="n">
        <f aca="false">'08'!$M33</f>
        <v>0</v>
      </c>
      <c r="M18" s="17" t="n">
        <f aca="false">'09'!$M33</f>
        <v>0</v>
      </c>
      <c r="N18" s="17" t="n">
        <f aca="false">'10'!$M33</f>
        <v>0</v>
      </c>
      <c r="O18" s="17" t="n">
        <f aca="false">'11'!$M33</f>
        <v>0</v>
      </c>
      <c r="P18" s="17" t="n">
        <f aca="false">'12'!$M33</f>
        <v>0</v>
      </c>
      <c r="Q18" s="41" t="n">
        <f aca="false">SUM(E18:P18)</f>
        <v>0</v>
      </c>
      <c r="R18" s="18" t="s">
        <v>48</v>
      </c>
      <c r="S18" s="19" t="n">
        <f aca="false">C18</f>
        <v>36000</v>
      </c>
      <c r="T18" s="20" t="n">
        <f aca="false">Q18/S18*100</f>
        <v>0</v>
      </c>
      <c r="U18" s="21" t="n">
        <f aca="false">Q18/($T$8/100)/12</f>
        <v>0</v>
      </c>
      <c r="V18" s="21" t="n">
        <f aca="false">U18*12</f>
        <v>0</v>
      </c>
      <c r="W18" s="22" t="n">
        <f aca="false">V18-S18</f>
        <v>-36000</v>
      </c>
      <c r="X18" s="23" t="n">
        <f aca="false">W18/S18</f>
        <v>-1</v>
      </c>
      <c r="Y18" s="24" t="n">
        <v>51069</v>
      </c>
      <c r="Z18" s="24" t="n">
        <v>14032</v>
      </c>
      <c r="AA18" s="24" t="n">
        <v>15658</v>
      </c>
      <c r="AB18" s="24" t="n">
        <v>63526</v>
      </c>
      <c r="AC18" s="24" t="n">
        <v>87600</v>
      </c>
      <c r="AD18" s="26" t="n">
        <v>60000</v>
      </c>
    </row>
    <row r="19" s="27" customFormat="true" ht="15.8" hidden="false" customHeight="false" outlineLevel="0" collapsed="false">
      <c r="B19" s="28" t="s">
        <v>49</v>
      </c>
      <c r="C19" s="29" t="n">
        <v>60000</v>
      </c>
      <c r="D19" s="30" t="n">
        <f aca="false">C19/12</f>
        <v>5000</v>
      </c>
      <c r="E19" s="31" t="n">
        <f aca="false">'01'!M34</f>
        <v>0</v>
      </c>
      <c r="F19" s="31" t="n">
        <f aca="false">'02'!M34</f>
        <v>0</v>
      </c>
      <c r="G19" s="32" t="n">
        <f aca="false">'03'!$M34</f>
        <v>0</v>
      </c>
      <c r="H19" s="32" t="n">
        <f aca="false">'04'!$M34</f>
        <v>0</v>
      </c>
      <c r="I19" s="31" t="n">
        <f aca="false">'05'!$M34</f>
        <v>0</v>
      </c>
      <c r="J19" s="31" t="n">
        <f aca="false">'06'!$M34</f>
        <v>0</v>
      </c>
      <c r="K19" s="32" t="n">
        <f aca="false">'07'!$M34</f>
        <v>0</v>
      </c>
      <c r="L19" s="32" t="n">
        <f aca="false">'08'!$M34</f>
        <v>0</v>
      </c>
      <c r="M19" s="31" t="n">
        <f aca="false">'09'!$M34</f>
        <v>0</v>
      </c>
      <c r="N19" s="29" t="n">
        <f aca="false">'10'!$M34</f>
        <v>0</v>
      </c>
      <c r="O19" s="29" t="n">
        <f aca="false">'11'!$M34</f>
        <v>0</v>
      </c>
      <c r="P19" s="31" t="n">
        <f aca="false">'12'!$M34</f>
        <v>0</v>
      </c>
      <c r="Q19" s="31" t="n">
        <f aca="false">SUM(E19:P19)</f>
        <v>0</v>
      </c>
      <c r="R19" s="33" t="s">
        <v>49</v>
      </c>
      <c r="S19" s="34" t="n">
        <f aca="false">C19</f>
        <v>60000</v>
      </c>
      <c r="T19" s="35" t="n">
        <f aca="false">Q19/S19*100</f>
        <v>0</v>
      </c>
      <c r="U19" s="36" t="n">
        <f aca="false">Q19/($T$8/100)/12</f>
        <v>0</v>
      </c>
      <c r="V19" s="36" t="n">
        <f aca="false">U19*12</f>
        <v>0</v>
      </c>
      <c r="W19" s="37" t="n">
        <f aca="false">V19-S19</f>
        <v>-60000</v>
      </c>
      <c r="X19" s="38" t="n">
        <f aca="false">W19/S19</f>
        <v>-1</v>
      </c>
      <c r="Y19" s="39" t="n">
        <v>61101</v>
      </c>
      <c r="Z19" s="39" t="n">
        <v>37031</v>
      </c>
      <c r="AA19" s="39" t="n">
        <v>58542</v>
      </c>
      <c r="AB19" s="39" t="n">
        <v>87985</v>
      </c>
      <c r="AC19" s="39" t="n">
        <v>67089</v>
      </c>
      <c r="AD19" s="40" t="n">
        <v>80000</v>
      </c>
    </row>
    <row r="20" s="13" customFormat="true" ht="15.8" hidden="false" customHeight="false" outlineLevel="0" collapsed="false">
      <c r="B20" s="14" t="s">
        <v>50</v>
      </c>
      <c r="C20" s="15" t="n">
        <v>216000</v>
      </c>
      <c r="D20" s="16" t="n">
        <f aca="false">C20/12</f>
        <v>18000</v>
      </c>
      <c r="E20" s="17" t="n">
        <f aca="false">'01'!M35</f>
        <v>0</v>
      </c>
      <c r="F20" s="17" t="n">
        <f aca="false">'02'!M35</f>
        <v>0</v>
      </c>
      <c r="G20" s="41" t="n">
        <f aca="false">'03'!$M35</f>
        <v>0</v>
      </c>
      <c r="H20" s="41" t="n">
        <f aca="false">'04'!$M35</f>
        <v>0</v>
      </c>
      <c r="I20" s="15" t="n">
        <f aca="false">'05'!$M35</f>
        <v>0</v>
      </c>
      <c r="J20" s="17" t="n">
        <f aca="false">'06'!$M35</f>
        <v>0</v>
      </c>
      <c r="K20" s="41" t="n">
        <f aca="false">'07'!$M35</f>
        <v>0</v>
      </c>
      <c r="L20" s="41" t="n">
        <f aca="false">'08'!$M35</f>
        <v>0</v>
      </c>
      <c r="M20" s="15" t="n">
        <f aca="false">'09'!$M35</f>
        <v>0</v>
      </c>
      <c r="N20" s="17" t="n">
        <f aca="false">'10'!$M35</f>
        <v>0</v>
      </c>
      <c r="O20" s="17" t="n">
        <f aca="false">'11'!$M35</f>
        <v>0</v>
      </c>
      <c r="P20" s="17" t="n">
        <f aca="false">'12'!$M35</f>
        <v>0</v>
      </c>
      <c r="Q20" s="41" t="n">
        <f aca="false">SUM(E20:P20)</f>
        <v>0</v>
      </c>
      <c r="R20" s="18" t="s">
        <v>50</v>
      </c>
      <c r="S20" s="19" t="n">
        <f aca="false">C20</f>
        <v>216000</v>
      </c>
      <c r="T20" s="20" t="n">
        <f aca="false">Q20/S20*100</f>
        <v>0</v>
      </c>
      <c r="U20" s="21" t="n">
        <f aca="false">Q20/($T$8/100)/12</f>
        <v>0</v>
      </c>
      <c r="V20" s="21" t="n">
        <f aca="false">U20*12</f>
        <v>0</v>
      </c>
      <c r="W20" s="22" t="n">
        <f aca="false">V20-S20</f>
        <v>-216000</v>
      </c>
      <c r="X20" s="23" t="n">
        <f aca="false">W20/S20</f>
        <v>-1</v>
      </c>
      <c r="Y20" s="24" t="n">
        <v>70215</v>
      </c>
      <c r="Z20" s="24" t="n">
        <v>62459</v>
      </c>
      <c r="AA20" s="24" t="n">
        <v>54393</v>
      </c>
      <c r="AB20" s="24" t="n">
        <v>46644</v>
      </c>
      <c r="AC20" s="24" t="n">
        <v>17312</v>
      </c>
      <c r="AD20" s="26" t="n">
        <v>100000</v>
      </c>
    </row>
    <row r="21" s="27" customFormat="true" ht="15.8" hidden="false" customHeight="false" outlineLevel="0" collapsed="false">
      <c r="B21" s="43" t="s">
        <v>51</v>
      </c>
      <c r="C21" s="29" t="n">
        <v>150000</v>
      </c>
      <c r="D21" s="30" t="n">
        <f aca="false">C21/12</f>
        <v>12500</v>
      </c>
      <c r="E21" s="31" t="n">
        <f aca="false">'01'!M36</f>
        <v>0</v>
      </c>
      <c r="F21" s="31" t="n">
        <f aca="false">'02'!M36</f>
        <v>0</v>
      </c>
      <c r="G21" s="32" t="n">
        <f aca="false">'03'!$M36</f>
        <v>0</v>
      </c>
      <c r="H21" s="32" t="n">
        <f aca="false">'04'!$M36</f>
        <v>0</v>
      </c>
      <c r="I21" s="29" t="n">
        <f aca="false">'05'!$M36</f>
        <v>0</v>
      </c>
      <c r="J21" s="31" t="n">
        <f aca="false">'06'!$M36</f>
        <v>0</v>
      </c>
      <c r="K21" s="32" t="n">
        <f aca="false">'07'!$M36</f>
        <v>0</v>
      </c>
      <c r="L21" s="32" t="n">
        <f aca="false">'08'!$M36</f>
        <v>0</v>
      </c>
      <c r="M21" s="31" t="n">
        <f aca="false">'09'!$M36</f>
        <v>0</v>
      </c>
      <c r="N21" s="31" t="n">
        <f aca="false">'10'!$M36</f>
        <v>0</v>
      </c>
      <c r="O21" s="31" t="n">
        <f aca="false">'11'!$M36</f>
        <v>0</v>
      </c>
      <c r="P21" s="31" t="n">
        <f aca="false">'12'!$M36</f>
        <v>0</v>
      </c>
      <c r="Q21" s="32" t="n">
        <f aca="false">SUM(E21:P21)</f>
        <v>0</v>
      </c>
      <c r="R21" s="33" t="s">
        <v>51</v>
      </c>
      <c r="S21" s="34" t="n">
        <f aca="false">C21</f>
        <v>150000</v>
      </c>
      <c r="T21" s="35" t="n">
        <f aca="false">Q21/S21*100</f>
        <v>0</v>
      </c>
      <c r="U21" s="36" t="n">
        <f aca="false">Q21/($T$8/100)/12</f>
        <v>0</v>
      </c>
      <c r="V21" s="36" t="n">
        <f aca="false">U21*12</f>
        <v>0</v>
      </c>
      <c r="W21" s="37" t="n">
        <f aca="false">V21-S21</f>
        <v>-150000</v>
      </c>
      <c r="X21" s="38" t="n">
        <f aca="false">W21/S21</f>
        <v>-1</v>
      </c>
      <c r="Y21" s="39" t="n">
        <v>0</v>
      </c>
      <c r="Z21" s="39" t="n">
        <v>0</v>
      </c>
      <c r="AA21" s="39" t="n">
        <v>70164</v>
      </c>
      <c r="AB21" s="39"/>
      <c r="AC21" s="39"/>
      <c r="AD21" s="40"/>
    </row>
    <row r="22" s="13" customFormat="true" ht="15.8" hidden="false" customHeight="false" outlineLevel="0" collapsed="false">
      <c r="B22" s="14" t="s">
        <v>52</v>
      </c>
      <c r="C22" s="15" t="n">
        <v>45000</v>
      </c>
      <c r="D22" s="16" t="n">
        <f aca="false">C22/12</f>
        <v>3750</v>
      </c>
      <c r="E22" s="17" t="n">
        <f aca="false">'01'!M37</f>
        <v>0</v>
      </c>
      <c r="F22" s="17" t="n">
        <f aca="false">'02'!M37</f>
        <v>0</v>
      </c>
      <c r="G22" s="41" t="n">
        <f aca="false">'03'!$M37</f>
        <v>0</v>
      </c>
      <c r="H22" s="41" t="n">
        <f aca="false">'04'!$M37</f>
        <v>0</v>
      </c>
      <c r="I22" s="17" t="n">
        <f aca="false">'05'!$M37</f>
        <v>0</v>
      </c>
      <c r="J22" s="17" t="n">
        <f aca="false">'06'!$M37</f>
        <v>0</v>
      </c>
      <c r="K22" s="41" t="n">
        <f aca="false">'07'!$M37</f>
        <v>0</v>
      </c>
      <c r="L22" s="41" t="n">
        <f aca="false">'08'!$M37</f>
        <v>0</v>
      </c>
      <c r="M22" s="17" t="n">
        <f aca="false">'09'!$M37</f>
        <v>0</v>
      </c>
      <c r="N22" s="17" t="n">
        <f aca="false">'10'!$M37</f>
        <v>0</v>
      </c>
      <c r="O22" s="17" t="n">
        <f aca="false">'11'!$M37</f>
        <v>0</v>
      </c>
      <c r="P22" s="17" t="n">
        <f aca="false">'12'!$M37</f>
        <v>0</v>
      </c>
      <c r="Q22" s="17" t="n">
        <f aca="false">SUM(E22:P22)</f>
        <v>0</v>
      </c>
      <c r="R22" s="18" t="s">
        <v>52</v>
      </c>
      <c r="S22" s="19" t="n">
        <f aca="false">C22</f>
        <v>45000</v>
      </c>
      <c r="T22" s="20" t="n">
        <f aca="false">Q22/S22*100</f>
        <v>0</v>
      </c>
      <c r="U22" s="21" t="n">
        <f aca="false">Q22/($T$8/100)/12</f>
        <v>0</v>
      </c>
      <c r="V22" s="21" t="n">
        <f aca="false">U22*12</f>
        <v>0</v>
      </c>
      <c r="W22" s="22" t="n">
        <f aca="false">V22-S22</f>
        <v>-45000</v>
      </c>
      <c r="X22" s="23" t="n">
        <f aca="false">W22/S22</f>
        <v>-1</v>
      </c>
      <c r="Y22" s="24" t="n">
        <v>21297</v>
      </c>
      <c r="Z22" s="24" t="n">
        <v>35035</v>
      </c>
      <c r="AA22" s="24" t="n">
        <v>49937</v>
      </c>
      <c r="AB22" s="24" t="n">
        <v>48510</v>
      </c>
      <c r="AC22" s="24" t="n">
        <v>14630</v>
      </c>
      <c r="AD22" s="26" t="n">
        <v>100000</v>
      </c>
    </row>
    <row r="23" s="27" customFormat="true" ht="15.8" hidden="false" customHeight="false" outlineLevel="0" collapsed="false">
      <c r="B23" s="28" t="s">
        <v>53</v>
      </c>
      <c r="C23" s="29" t="n">
        <v>500000</v>
      </c>
      <c r="D23" s="30" t="n">
        <f aca="false">C23/12</f>
        <v>41666.6666666667</v>
      </c>
      <c r="E23" s="31" t="n">
        <f aca="false">'01'!M38</f>
        <v>0</v>
      </c>
      <c r="F23" s="31" t="n">
        <f aca="false">'02'!M38</f>
        <v>0</v>
      </c>
      <c r="G23" s="32" t="n">
        <f aca="false">'03'!$M38</f>
        <v>0</v>
      </c>
      <c r="H23" s="32" t="n">
        <f aca="false">'04'!$M38</f>
        <v>0</v>
      </c>
      <c r="I23" s="31" t="n">
        <f aca="false">'05'!$M38</f>
        <v>0</v>
      </c>
      <c r="J23" s="31" t="n">
        <f aca="false">'06'!$M38</f>
        <v>0</v>
      </c>
      <c r="K23" s="32" t="n">
        <f aca="false">'07'!$M38</f>
        <v>0</v>
      </c>
      <c r="L23" s="32" t="n">
        <f aca="false">'08'!$M38</f>
        <v>0</v>
      </c>
      <c r="M23" s="31" t="n">
        <f aca="false">'09'!$M38</f>
        <v>0</v>
      </c>
      <c r="N23" s="31" t="n">
        <f aca="false">'10'!$M38</f>
        <v>0</v>
      </c>
      <c r="O23" s="31" t="n">
        <f aca="false">'11'!$M38</f>
        <v>0</v>
      </c>
      <c r="P23" s="31" t="n">
        <f aca="false">'12'!$M38</f>
        <v>0</v>
      </c>
      <c r="Q23" s="32" t="n">
        <f aca="false">SUM(E23:P23)</f>
        <v>0</v>
      </c>
      <c r="R23" s="33" t="s">
        <v>53</v>
      </c>
      <c r="S23" s="34" t="n">
        <f aca="false">C23</f>
        <v>500000</v>
      </c>
      <c r="T23" s="35" t="n">
        <f aca="false">Q23/S23*100</f>
        <v>0</v>
      </c>
      <c r="U23" s="36" t="n">
        <f aca="false">Q23/($T$8/100)/12</f>
        <v>0</v>
      </c>
      <c r="V23" s="36" t="n">
        <f aca="false">U23*12</f>
        <v>0</v>
      </c>
      <c r="W23" s="37" t="n">
        <f aca="false">V23-S23</f>
        <v>-500000</v>
      </c>
      <c r="X23" s="38" t="n">
        <f aca="false">W23/S23</f>
        <v>-1</v>
      </c>
      <c r="Y23" s="39" t="n">
        <v>412372</v>
      </c>
      <c r="Z23" s="39" t="n">
        <v>248484</v>
      </c>
      <c r="AA23" s="39" t="n">
        <v>257970</v>
      </c>
      <c r="AB23" s="39" t="n">
        <v>451612</v>
      </c>
      <c r="AC23" s="39" t="n">
        <v>373104</v>
      </c>
      <c r="AD23" s="40" t="n">
        <v>480000</v>
      </c>
    </row>
    <row r="24" s="13" customFormat="true" ht="15.8" hidden="false" customHeight="false" outlineLevel="0" collapsed="false">
      <c r="B24" s="14" t="s">
        <v>54</v>
      </c>
      <c r="C24" s="15" t="n">
        <v>80000</v>
      </c>
      <c r="D24" s="16" t="n">
        <f aca="false">C24/12</f>
        <v>6666.66666666667</v>
      </c>
      <c r="E24" s="17" t="n">
        <f aca="false">'01'!M39</f>
        <v>0</v>
      </c>
      <c r="F24" s="17" t="n">
        <f aca="false">'02'!M39</f>
        <v>0</v>
      </c>
      <c r="G24" s="41" t="n">
        <f aca="false">'03'!$M39</f>
        <v>0</v>
      </c>
      <c r="H24" s="41" t="n">
        <f aca="false">'04'!$M39</f>
        <v>0</v>
      </c>
      <c r="I24" s="17" t="n">
        <f aca="false">'05'!$M39</f>
        <v>0</v>
      </c>
      <c r="J24" s="17" t="n">
        <f aca="false">'06'!$M39</f>
        <v>0</v>
      </c>
      <c r="K24" s="41" t="n">
        <f aca="false">'07'!$M39</f>
        <v>0</v>
      </c>
      <c r="L24" s="41" t="n">
        <f aca="false">'08'!$M39</f>
        <v>0</v>
      </c>
      <c r="M24" s="17" t="n">
        <f aca="false">'09'!$M39</f>
        <v>0</v>
      </c>
      <c r="N24" s="17" t="n">
        <f aca="false">'10'!$M39</f>
        <v>0</v>
      </c>
      <c r="O24" s="17" t="n">
        <f aca="false">'11'!$M39</f>
        <v>0</v>
      </c>
      <c r="P24" s="17" t="n">
        <f aca="false">'12'!$M39</f>
        <v>0</v>
      </c>
      <c r="Q24" s="17" t="n">
        <f aca="false">SUM(E24:P24)</f>
        <v>0</v>
      </c>
      <c r="R24" s="18" t="s">
        <v>54</v>
      </c>
      <c r="S24" s="19" t="n">
        <f aca="false">C24</f>
        <v>80000</v>
      </c>
      <c r="T24" s="20" t="n">
        <f aca="false">Q24/S24*100</f>
        <v>0</v>
      </c>
      <c r="U24" s="21" t="n">
        <f aca="false">Q24/($T$8/100)/12</f>
        <v>0</v>
      </c>
      <c r="V24" s="21" t="n">
        <f aca="false">U24*12</f>
        <v>0</v>
      </c>
      <c r="W24" s="22" t="n">
        <f aca="false">V24-S24</f>
        <v>-80000</v>
      </c>
      <c r="X24" s="23" t="n">
        <f aca="false">W24/S24</f>
        <v>-1</v>
      </c>
      <c r="Y24" s="24" t="n">
        <v>97388</v>
      </c>
      <c r="Z24" s="24" t="n">
        <v>39627</v>
      </c>
      <c r="AA24" s="24" t="n">
        <v>76572</v>
      </c>
      <c r="AB24" s="24" t="n">
        <v>29659</v>
      </c>
      <c r="AC24" s="24" t="n">
        <v>120146</v>
      </c>
      <c r="AD24" s="26" t="n">
        <v>80000</v>
      </c>
    </row>
    <row r="25" s="27" customFormat="true" ht="15.8" hidden="false" customHeight="false" outlineLevel="0" collapsed="false">
      <c r="B25" s="28" t="s">
        <v>55</v>
      </c>
      <c r="C25" s="29" t="n">
        <v>160000</v>
      </c>
      <c r="D25" s="30" t="n">
        <f aca="false">C25/12</f>
        <v>13333.3333333333</v>
      </c>
      <c r="E25" s="31" t="n">
        <f aca="false">'01'!M40</f>
        <v>0</v>
      </c>
      <c r="F25" s="31" t="n">
        <f aca="false">'02'!M40</f>
        <v>0</v>
      </c>
      <c r="G25" s="32" t="n">
        <f aca="false">'03'!$M40</f>
        <v>0</v>
      </c>
      <c r="H25" s="32" t="n">
        <f aca="false">'04'!$M40</f>
        <v>0</v>
      </c>
      <c r="I25" s="31" t="n">
        <f aca="false">'05'!$M40</f>
        <v>0</v>
      </c>
      <c r="J25" s="31" t="n">
        <f aca="false">'06'!$M40</f>
        <v>0</v>
      </c>
      <c r="K25" s="32" t="n">
        <f aca="false">'07'!$M40</f>
        <v>0</v>
      </c>
      <c r="L25" s="32" t="n">
        <f aca="false">'08'!$M40</f>
        <v>0</v>
      </c>
      <c r="M25" s="31" t="n">
        <f aca="false">'09'!$M40</f>
        <v>0</v>
      </c>
      <c r="N25" s="31" t="n">
        <f aca="false">'10'!$M40</f>
        <v>0</v>
      </c>
      <c r="O25" s="31" t="n">
        <f aca="false">'11'!$M40</f>
        <v>0</v>
      </c>
      <c r="P25" s="31" t="n">
        <f aca="false">'12'!$M40</f>
        <v>0</v>
      </c>
      <c r="Q25" s="32" t="n">
        <f aca="false">SUM(E25:P25)</f>
        <v>0</v>
      </c>
      <c r="R25" s="33" t="s">
        <v>55</v>
      </c>
      <c r="S25" s="34" t="n">
        <f aca="false">C25</f>
        <v>160000</v>
      </c>
      <c r="T25" s="35" t="n">
        <f aca="false">Q25/S25*100</f>
        <v>0</v>
      </c>
      <c r="U25" s="36" t="n">
        <f aca="false">Q25/($T$8/100)/12</f>
        <v>0</v>
      </c>
      <c r="V25" s="36" t="n">
        <f aca="false">U25*12</f>
        <v>0</v>
      </c>
      <c r="W25" s="37" t="n">
        <f aca="false">V25-S25</f>
        <v>-160000</v>
      </c>
      <c r="X25" s="38" t="n">
        <f aca="false">W25/S25</f>
        <v>-1</v>
      </c>
      <c r="Y25" s="39" t="n">
        <v>129847</v>
      </c>
      <c r="Z25" s="39" t="n">
        <v>1345</v>
      </c>
      <c r="AA25" s="39" t="n">
        <v>53358</v>
      </c>
      <c r="AB25" s="39" t="n">
        <v>182236</v>
      </c>
      <c r="AC25" s="39" t="n">
        <v>68750</v>
      </c>
      <c r="AD25" s="40" t="n">
        <v>150000</v>
      </c>
    </row>
    <row r="26" s="13" customFormat="true" ht="15.8" hidden="false" customHeight="false" outlineLevel="0" collapsed="false">
      <c r="B26" s="14" t="s">
        <v>56</v>
      </c>
      <c r="C26" s="15" t="n">
        <v>15000</v>
      </c>
      <c r="D26" s="16" t="n">
        <f aca="false">C26/12</f>
        <v>1250</v>
      </c>
      <c r="E26" s="17" t="n">
        <f aca="false">'01'!M41</f>
        <v>0</v>
      </c>
      <c r="F26" s="17" t="n">
        <f aca="false">'02'!M41</f>
        <v>0</v>
      </c>
      <c r="G26" s="41" t="n">
        <f aca="false">'03'!$M41</f>
        <v>0</v>
      </c>
      <c r="H26" s="41" t="n">
        <f aca="false">'04'!$M41</f>
        <v>0</v>
      </c>
      <c r="I26" s="17" t="n">
        <f aca="false">'05'!$M41</f>
        <v>0</v>
      </c>
      <c r="J26" s="17" t="n">
        <f aca="false">'06'!$M41</f>
        <v>0</v>
      </c>
      <c r="K26" s="41" t="n">
        <f aca="false">'07'!$M41</f>
        <v>0</v>
      </c>
      <c r="L26" s="41" t="n">
        <f aca="false">'08'!$M41</f>
        <v>0</v>
      </c>
      <c r="M26" s="17" t="n">
        <f aca="false">'09'!$M41</f>
        <v>0</v>
      </c>
      <c r="N26" s="17" t="n">
        <f aca="false">'10'!$M41</f>
        <v>0</v>
      </c>
      <c r="O26" s="17" t="n">
        <f aca="false">'11'!$M41</f>
        <v>0</v>
      </c>
      <c r="P26" s="17" t="n">
        <f aca="false">'12'!$M41</f>
        <v>0</v>
      </c>
      <c r="Q26" s="17" t="n">
        <f aca="false">SUM(E26:P26)</f>
        <v>0</v>
      </c>
      <c r="R26" s="18" t="s">
        <v>56</v>
      </c>
      <c r="S26" s="19" t="n">
        <f aca="false">C26</f>
        <v>15000</v>
      </c>
      <c r="T26" s="20" t="n">
        <f aca="false">Q26/S26*100</f>
        <v>0</v>
      </c>
      <c r="U26" s="21" t="n">
        <f aca="false">Q26/($T$8/100)/12</f>
        <v>0</v>
      </c>
      <c r="V26" s="21" t="n">
        <f aca="false">U26*12</f>
        <v>0</v>
      </c>
      <c r="W26" s="22" t="n">
        <f aca="false">V26-S26</f>
        <v>-15000</v>
      </c>
      <c r="X26" s="23" t="n">
        <f aca="false">W26/S26</f>
        <v>-1</v>
      </c>
      <c r="Y26" s="24" t="n">
        <v>0</v>
      </c>
      <c r="Z26" s="24" t="n">
        <v>3250</v>
      </c>
      <c r="AA26" s="24" t="n">
        <v>0</v>
      </c>
      <c r="AB26" s="24" t="n">
        <v>0</v>
      </c>
      <c r="AC26" s="24" t="s">
        <v>57</v>
      </c>
      <c r="AD26" s="24" t="s">
        <v>57</v>
      </c>
      <c r="AE26" s="13" t="s">
        <v>58</v>
      </c>
    </row>
    <row r="27" s="27" customFormat="true" ht="15.8" hidden="false" customHeight="false" outlineLevel="0" collapsed="false">
      <c r="B27" s="28" t="s">
        <v>59</v>
      </c>
      <c r="C27" s="29" t="n">
        <v>540000</v>
      </c>
      <c r="D27" s="30" t="n">
        <f aca="false">C27/12</f>
        <v>45000</v>
      </c>
      <c r="E27" s="31" t="n">
        <f aca="false">'01'!M42</f>
        <v>0</v>
      </c>
      <c r="F27" s="31" t="n">
        <f aca="false">'02'!M42</f>
        <v>0</v>
      </c>
      <c r="G27" s="32" t="n">
        <f aca="false">'03'!$M42</f>
        <v>0</v>
      </c>
      <c r="H27" s="32" t="n">
        <f aca="false">'04'!$M42</f>
        <v>0</v>
      </c>
      <c r="I27" s="31" t="n">
        <f aca="false">'05'!$M42</f>
        <v>0</v>
      </c>
      <c r="J27" s="31" t="n">
        <f aca="false">'06'!$M42</f>
        <v>0</v>
      </c>
      <c r="K27" s="32" t="n">
        <f aca="false">'07'!$M42</f>
        <v>0</v>
      </c>
      <c r="L27" s="32" t="n">
        <f aca="false">'08'!$M42</f>
        <v>0</v>
      </c>
      <c r="M27" s="31" t="n">
        <f aca="false">'09'!$M42</f>
        <v>0</v>
      </c>
      <c r="N27" s="31" t="n">
        <f aca="false">'10'!$M42</f>
        <v>0</v>
      </c>
      <c r="O27" s="31" t="n">
        <f aca="false">'11'!$M42</f>
        <v>0</v>
      </c>
      <c r="P27" s="31" t="n">
        <f aca="false">'12'!$M42</f>
        <v>0</v>
      </c>
      <c r="Q27" s="31" t="n">
        <f aca="false">SUM(E27:P27)</f>
        <v>0</v>
      </c>
      <c r="R27" s="33" t="s">
        <v>59</v>
      </c>
      <c r="S27" s="34" t="n">
        <f aca="false">C27</f>
        <v>540000</v>
      </c>
      <c r="T27" s="35" t="n">
        <f aca="false">Q27/S27*100</f>
        <v>0</v>
      </c>
      <c r="U27" s="36" t="n">
        <f aca="false">Q27/($T$8/100)/12</f>
        <v>0</v>
      </c>
      <c r="V27" s="36" t="n">
        <f aca="false">U27*12</f>
        <v>0</v>
      </c>
      <c r="W27" s="37" t="n">
        <f aca="false">V27-S27</f>
        <v>-540000</v>
      </c>
      <c r="X27" s="38" t="n">
        <f aca="false">W27/S27</f>
        <v>-1</v>
      </c>
      <c r="Y27" s="39" t="n">
        <v>576000</v>
      </c>
      <c r="Z27" s="39" t="n">
        <v>576000</v>
      </c>
      <c r="AA27" s="39" t="n">
        <v>576000</v>
      </c>
      <c r="AB27" s="39" t="n">
        <v>616770</v>
      </c>
      <c r="AC27" s="39" t="n">
        <v>600000</v>
      </c>
      <c r="AD27" s="40" t="n">
        <v>600000</v>
      </c>
    </row>
    <row r="28" s="13" customFormat="true" ht="15.8" hidden="false" customHeight="false" outlineLevel="0" collapsed="false">
      <c r="B28" s="14" t="s">
        <v>60</v>
      </c>
      <c r="C28" s="15" t="n">
        <v>0</v>
      </c>
      <c r="D28" s="16" t="n">
        <f aca="false">C28/12</f>
        <v>0</v>
      </c>
      <c r="E28" s="17" t="n">
        <f aca="false">'01'!M43</f>
        <v>0</v>
      </c>
      <c r="F28" s="17" t="n">
        <f aca="false">'02'!M43</f>
        <v>0</v>
      </c>
      <c r="G28" s="41" t="n">
        <f aca="false">'03'!$M43</f>
        <v>0</v>
      </c>
      <c r="H28" s="41" t="n">
        <f aca="false">'04'!$M43</f>
        <v>0</v>
      </c>
      <c r="I28" s="17" t="n">
        <f aca="false">'05'!$M43</f>
        <v>0</v>
      </c>
      <c r="J28" s="17" t="n">
        <f aca="false">'06'!$M43</f>
        <v>0</v>
      </c>
      <c r="K28" s="41" t="n">
        <f aca="false">'07'!$M43</f>
        <v>0</v>
      </c>
      <c r="L28" s="17" t="n">
        <f aca="false">'08'!$M43</f>
        <v>0</v>
      </c>
      <c r="M28" s="17" t="n">
        <f aca="false">'09'!$M43</f>
        <v>0</v>
      </c>
      <c r="N28" s="17" t="n">
        <f aca="false">'10'!$M43</f>
        <v>0</v>
      </c>
      <c r="O28" s="17" t="n">
        <f aca="false">'11'!$M43</f>
        <v>0</v>
      </c>
      <c r="P28" s="17" t="n">
        <f aca="false">'12'!$M43</f>
        <v>0</v>
      </c>
      <c r="Q28" s="17" t="n">
        <f aca="false">SUM(E28:P28)</f>
        <v>0</v>
      </c>
      <c r="R28" s="18" t="s">
        <v>60</v>
      </c>
      <c r="S28" s="19" t="n">
        <f aca="false">C28</f>
        <v>0</v>
      </c>
      <c r="T28" s="20" t="e">
        <f aca="false">Q28/S28*100</f>
        <v>#DIV/0!</v>
      </c>
      <c r="U28" s="21" t="n">
        <f aca="false">Q28/($T$8/100)/12</f>
        <v>0</v>
      </c>
      <c r="V28" s="21" t="n">
        <f aca="false">U28*12</f>
        <v>0</v>
      </c>
      <c r="W28" s="22" t="n">
        <f aca="false">V28-S28</f>
        <v>0</v>
      </c>
      <c r="X28" s="23" t="e">
        <f aca="false">W28/S28</f>
        <v>#DIV/0!</v>
      </c>
      <c r="Y28" s="24" t="n">
        <v>0</v>
      </c>
      <c r="Z28" s="24" t="n">
        <v>546</v>
      </c>
      <c r="AA28" s="24" t="n">
        <v>1463</v>
      </c>
      <c r="AB28" s="24" t="n">
        <v>2290</v>
      </c>
      <c r="AC28" s="24" t="n">
        <v>3405</v>
      </c>
      <c r="AD28" s="26" t="n">
        <v>5000</v>
      </c>
    </row>
    <row r="29" s="27" customFormat="true" ht="15.8" hidden="false" customHeight="false" outlineLevel="0" collapsed="false">
      <c r="B29" s="28" t="s">
        <v>61</v>
      </c>
      <c r="C29" s="29" t="n">
        <v>12000</v>
      </c>
      <c r="D29" s="30" t="n">
        <f aca="false">C29/12</f>
        <v>1000</v>
      </c>
      <c r="E29" s="31" t="n">
        <f aca="false">'01'!M44</f>
        <v>0</v>
      </c>
      <c r="F29" s="31" t="n">
        <f aca="false">'02'!M44</f>
        <v>0</v>
      </c>
      <c r="G29" s="32" t="n">
        <f aca="false">'03'!$M44</f>
        <v>0</v>
      </c>
      <c r="H29" s="32" t="n">
        <f aca="false">'04'!$M44</f>
        <v>0</v>
      </c>
      <c r="I29" s="31" t="n">
        <f aca="false">'05'!$M44</f>
        <v>0</v>
      </c>
      <c r="J29" s="31" t="n">
        <f aca="false">'06'!$M44</f>
        <v>0</v>
      </c>
      <c r="K29" s="32" t="n">
        <f aca="false">'07'!$M44</f>
        <v>0</v>
      </c>
      <c r="L29" s="31" t="n">
        <f aca="false">'08'!$M44</f>
        <v>0</v>
      </c>
      <c r="M29" s="29" t="n">
        <f aca="false">'09'!$M44</f>
        <v>0</v>
      </c>
      <c r="N29" s="29" t="n">
        <f aca="false">'10'!$M44</f>
        <v>0</v>
      </c>
      <c r="O29" s="31" t="n">
        <f aca="false">'11'!$M44</f>
        <v>0</v>
      </c>
      <c r="P29" s="31" t="n">
        <f aca="false">'12'!$M44</f>
        <v>0</v>
      </c>
      <c r="Q29" s="31" t="n">
        <f aca="false">SUM(E29:P29)</f>
        <v>0</v>
      </c>
      <c r="R29" s="33" t="s">
        <v>61</v>
      </c>
      <c r="S29" s="34" t="n">
        <f aca="false">C29</f>
        <v>12000</v>
      </c>
      <c r="T29" s="35" t="n">
        <f aca="false">Q29/S29*100</f>
        <v>0</v>
      </c>
      <c r="U29" s="36" t="n">
        <f aca="false">Q29/($T$8/100)/12</f>
        <v>0</v>
      </c>
      <c r="V29" s="36" t="n">
        <f aca="false">U29*12</f>
        <v>0</v>
      </c>
      <c r="W29" s="37" t="n">
        <f aca="false">V29-S29</f>
        <v>-12000</v>
      </c>
      <c r="X29" s="38" t="n">
        <f aca="false">W29/S29</f>
        <v>-1</v>
      </c>
      <c r="Y29" s="39" t="n">
        <v>7093</v>
      </c>
      <c r="Z29" s="39" t="n">
        <v>10955</v>
      </c>
      <c r="AA29" s="39" t="n">
        <v>6520</v>
      </c>
      <c r="AB29" s="39" t="n">
        <v>27790</v>
      </c>
      <c r="AC29" s="39" t="n">
        <v>1695</v>
      </c>
      <c r="AD29" s="40" t="n">
        <v>10000</v>
      </c>
    </row>
    <row r="30" s="13" customFormat="true" ht="15.8" hidden="false" customHeight="false" outlineLevel="0" collapsed="false">
      <c r="B30" s="14" t="s">
        <v>62</v>
      </c>
      <c r="C30" s="15" t="n">
        <v>300000</v>
      </c>
      <c r="D30" s="16" t="n">
        <f aca="false">C30/12</f>
        <v>25000</v>
      </c>
      <c r="E30" s="17" t="n">
        <f aca="false">'01'!M45</f>
        <v>0</v>
      </c>
      <c r="F30" s="17" t="n">
        <f aca="false">'02'!M45</f>
        <v>0</v>
      </c>
      <c r="G30" s="41" t="n">
        <f aca="false">'03'!$M45</f>
        <v>0</v>
      </c>
      <c r="H30" s="41" t="n">
        <f aca="false">'04'!$M45</f>
        <v>0</v>
      </c>
      <c r="I30" s="17" t="n">
        <f aca="false">'05'!$M45</f>
        <v>0</v>
      </c>
      <c r="J30" s="17" t="n">
        <f aca="false">'06'!$M45</f>
        <v>0</v>
      </c>
      <c r="K30" s="41" t="n">
        <f aca="false">'07'!$M45</f>
        <v>0</v>
      </c>
      <c r="L30" s="17" t="n">
        <f aca="false">'08'!$M45</f>
        <v>0</v>
      </c>
      <c r="M30" s="17" t="n">
        <f aca="false">'09'!$M45</f>
        <v>0</v>
      </c>
      <c r="N30" s="17" t="n">
        <f aca="false">'10'!$M45</f>
        <v>0</v>
      </c>
      <c r="O30" s="17" t="n">
        <f aca="false">'11'!$M45</f>
        <v>0</v>
      </c>
      <c r="P30" s="17" t="n">
        <f aca="false">'12'!$M45</f>
        <v>0</v>
      </c>
      <c r="Q30" s="17" t="n">
        <f aca="false">SUM(E30:P30)</f>
        <v>0</v>
      </c>
      <c r="R30" s="18" t="s">
        <v>62</v>
      </c>
      <c r="S30" s="19" t="n">
        <f aca="false">C30</f>
        <v>300000</v>
      </c>
      <c r="T30" s="20" t="n">
        <f aca="false">Q30/S30*100</f>
        <v>0</v>
      </c>
      <c r="U30" s="21" t="n">
        <f aca="false">Q30/($T$8/100)/12</f>
        <v>0</v>
      </c>
      <c r="V30" s="21" t="n">
        <f aca="false">U30*12</f>
        <v>0</v>
      </c>
      <c r="W30" s="22" t="n">
        <f aca="false">V30-S30</f>
        <v>-300000</v>
      </c>
      <c r="X30" s="23" t="n">
        <f aca="false">W30/S30</f>
        <v>-1</v>
      </c>
      <c r="Y30" s="24" t="n">
        <v>221534</v>
      </c>
      <c r="Z30" s="24" t="n">
        <v>153525</v>
      </c>
      <c r="AA30" s="24" t="n">
        <v>167697</v>
      </c>
      <c r="AB30" s="24" t="n">
        <v>140430</v>
      </c>
      <c r="AC30" s="24" t="n">
        <v>145670</v>
      </c>
      <c r="AD30" s="26" t="n">
        <v>120000</v>
      </c>
    </row>
    <row r="31" s="27" customFormat="true" ht="15.8" hidden="false" customHeight="false" outlineLevel="0" collapsed="false">
      <c r="B31" s="43" t="s">
        <v>63</v>
      </c>
      <c r="C31" s="29" t="n">
        <v>60000</v>
      </c>
      <c r="D31" s="30" t="n">
        <f aca="false">C31/12</f>
        <v>5000</v>
      </c>
      <c r="E31" s="31" t="n">
        <f aca="false">'01'!M46</f>
        <v>0</v>
      </c>
      <c r="F31" s="29" t="n">
        <f aca="false">'02'!M46</f>
        <v>0</v>
      </c>
      <c r="G31" s="32" t="n">
        <f aca="false">'03'!$M46</f>
        <v>0</v>
      </c>
      <c r="H31" s="32" t="n">
        <f aca="false">'04'!$M46</f>
        <v>0</v>
      </c>
      <c r="I31" s="29" t="n">
        <f aca="false">'05'!$M46</f>
        <v>0</v>
      </c>
      <c r="J31" s="29" t="n">
        <f aca="false">'06'!$M46</f>
        <v>0</v>
      </c>
      <c r="K31" s="29" t="n">
        <f aca="false">'07'!$M46</f>
        <v>0</v>
      </c>
      <c r="L31" s="29" t="n">
        <f aca="false">'08'!$M46</f>
        <v>0</v>
      </c>
      <c r="M31" s="29" t="n">
        <f aca="false">'09'!$M46</f>
        <v>0</v>
      </c>
      <c r="N31" s="29" t="n">
        <f aca="false">'10'!$M46</f>
        <v>0</v>
      </c>
      <c r="O31" s="31" t="n">
        <f aca="false">'11'!$M46</f>
        <v>0</v>
      </c>
      <c r="P31" s="31" t="n">
        <f aca="false">'12'!$M46</f>
        <v>0</v>
      </c>
      <c r="Q31" s="31" t="n">
        <f aca="false">SUM(E31:P31)</f>
        <v>0</v>
      </c>
      <c r="R31" s="33" t="s">
        <v>63</v>
      </c>
      <c r="S31" s="34" t="n">
        <f aca="false">C31</f>
        <v>60000</v>
      </c>
      <c r="T31" s="35" t="n">
        <f aca="false">Q31/S31*100</f>
        <v>0</v>
      </c>
      <c r="U31" s="36" t="n">
        <f aca="false">Q31/($T$8/100)/12</f>
        <v>0</v>
      </c>
      <c r="V31" s="36" t="n">
        <f aca="false">U31*12</f>
        <v>0</v>
      </c>
      <c r="W31" s="37" t="n">
        <f aca="false">V31-S31</f>
        <v>-60000</v>
      </c>
      <c r="X31" s="38" t="n">
        <f aca="false">W31/S31</f>
        <v>-1</v>
      </c>
      <c r="Y31" s="39" t="n">
        <v>48021</v>
      </c>
      <c r="Z31" s="39" t="n">
        <v>59862</v>
      </c>
      <c r="AA31" s="39" t="n">
        <v>59430</v>
      </c>
      <c r="AB31" s="39" t="n">
        <v>12272</v>
      </c>
      <c r="AC31" s="39"/>
      <c r="AD31" s="40"/>
      <c r="AE31" s="27" t="s">
        <v>64</v>
      </c>
    </row>
    <row r="32" s="13" customFormat="true" ht="15.8" hidden="false" customHeight="false" outlineLevel="0" collapsed="false">
      <c r="B32" s="14" t="s">
        <v>65</v>
      </c>
      <c r="C32" s="15" t="n">
        <v>50000</v>
      </c>
      <c r="D32" s="16" t="n">
        <f aca="false">C32/12</f>
        <v>4166.66666666667</v>
      </c>
      <c r="E32" s="17" t="n">
        <f aca="false">'01'!M47</f>
        <v>0</v>
      </c>
      <c r="F32" s="17" t="n">
        <f aca="false">'02'!M47</f>
        <v>0</v>
      </c>
      <c r="G32" s="41" t="n">
        <f aca="false">'03'!$M47</f>
        <v>0</v>
      </c>
      <c r="H32" s="41" t="n">
        <f aca="false">'04'!$M47</f>
        <v>0</v>
      </c>
      <c r="I32" s="15" t="n">
        <f aca="false">'05'!$M47</f>
        <v>0</v>
      </c>
      <c r="J32" s="15" t="n">
        <f aca="false">'06'!$M47</f>
        <v>0</v>
      </c>
      <c r="K32" s="17" t="n">
        <f aca="false">'07'!$M47</f>
        <v>0</v>
      </c>
      <c r="L32" s="15" t="n">
        <f aca="false">'08'!$M47</f>
        <v>0</v>
      </c>
      <c r="M32" s="17" t="n">
        <f aca="false">'09'!$M47</f>
        <v>0</v>
      </c>
      <c r="N32" s="17" t="n">
        <f aca="false">'10'!$M47</f>
        <v>0</v>
      </c>
      <c r="O32" s="17" t="n">
        <f aca="false">'11'!$M47</f>
        <v>0</v>
      </c>
      <c r="P32" s="17" t="n">
        <f aca="false">'12'!$M47</f>
        <v>0</v>
      </c>
      <c r="Q32" s="17" t="n">
        <f aca="false">SUM(E32:P32)</f>
        <v>0</v>
      </c>
      <c r="R32" s="18" t="s">
        <v>65</v>
      </c>
      <c r="S32" s="19" t="n">
        <f aca="false">C32</f>
        <v>50000</v>
      </c>
      <c r="T32" s="20" t="n">
        <f aca="false">Q32/S32*100</f>
        <v>0</v>
      </c>
      <c r="U32" s="21" t="n">
        <f aca="false">Q32/($T$8/100)/12</f>
        <v>0</v>
      </c>
      <c r="V32" s="21" t="n">
        <f aca="false">U32*12</f>
        <v>0</v>
      </c>
      <c r="W32" s="22" t="n">
        <f aca="false">V32-S32</f>
        <v>-50000</v>
      </c>
      <c r="X32" s="23" t="n">
        <f aca="false">W32/S32</f>
        <v>-1</v>
      </c>
      <c r="Y32" s="24" t="n">
        <v>146516</v>
      </c>
      <c r="Z32" s="24" t="n">
        <v>45875</v>
      </c>
      <c r="AA32" s="24" t="n">
        <v>49616</v>
      </c>
      <c r="AB32" s="24" t="n">
        <v>104708</v>
      </c>
      <c r="AC32" s="24" t="n">
        <v>26965</v>
      </c>
      <c r="AD32" s="26" t="n">
        <v>50000</v>
      </c>
    </row>
    <row r="33" s="27" customFormat="true" ht="15.8" hidden="false" customHeight="false" outlineLevel="0" collapsed="false">
      <c r="B33" s="28" t="s">
        <v>66</v>
      </c>
      <c r="C33" s="29" t="n">
        <v>96000</v>
      </c>
      <c r="D33" s="30" t="n">
        <f aca="false">C33/12</f>
        <v>8000</v>
      </c>
      <c r="E33" s="31" t="n">
        <f aca="false">'01'!M48</f>
        <v>0</v>
      </c>
      <c r="F33" s="31" t="n">
        <f aca="false">'02'!M48</f>
        <v>0</v>
      </c>
      <c r="G33" s="32" t="n">
        <f aca="false">'03'!$M48</f>
        <v>0</v>
      </c>
      <c r="H33" s="32" t="n">
        <f aca="false">'04'!$M48</f>
        <v>0</v>
      </c>
      <c r="I33" s="31" t="n">
        <f aca="false">'05'!$M48</f>
        <v>0</v>
      </c>
      <c r="J33" s="29" t="n">
        <f aca="false">'06'!$M48</f>
        <v>0</v>
      </c>
      <c r="K33" s="29" t="n">
        <f aca="false">'07'!$M48</f>
        <v>0</v>
      </c>
      <c r="L33" s="29" t="n">
        <f aca="false">'08'!$M48</f>
        <v>0</v>
      </c>
      <c r="M33" s="29" t="n">
        <f aca="false">'09'!$M48</f>
        <v>0</v>
      </c>
      <c r="N33" s="29" t="n">
        <f aca="false">'10'!$M48</f>
        <v>0</v>
      </c>
      <c r="O33" s="31" t="n">
        <f aca="false">'11'!$M48</f>
        <v>0</v>
      </c>
      <c r="P33" s="31" t="n">
        <f aca="false">'12'!$M48</f>
        <v>0</v>
      </c>
      <c r="Q33" s="31" t="n">
        <f aca="false">SUM(E33:P33)</f>
        <v>0</v>
      </c>
      <c r="R33" s="33" t="s">
        <v>66</v>
      </c>
      <c r="S33" s="34" t="n">
        <f aca="false">C33</f>
        <v>96000</v>
      </c>
      <c r="T33" s="35" t="n">
        <f aca="false">Q33/S33*100</f>
        <v>0</v>
      </c>
      <c r="U33" s="36" t="n">
        <f aca="false">Q33/($T$8/100)/12</f>
        <v>0</v>
      </c>
      <c r="V33" s="36" t="n">
        <f aca="false">U33*12</f>
        <v>0</v>
      </c>
      <c r="W33" s="37" t="n">
        <f aca="false">V33-S33</f>
        <v>-96000</v>
      </c>
      <c r="X33" s="38" t="n">
        <f aca="false">W33/S33</f>
        <v>-1</v>
      </c>
      <c r="Y33" s="39" t="n">
        <v>105375</v>
      </c>
      <c r="Z33" s="39" t="n">
        <v>90890</v>
      </c>
      <c r="AA33" s="39" t="n">
        <v>83688</v>
      </c>
      <c r="AB33" s="39" t="n">
        <v>55134</v>
      </c>
      <c r="AC33" s="39" t="n">
        <v>58591</v>
      </c>
      <c r="AD33" s="40" t="n">
        <v>100000</v>
      </c>
    </row>
    <row r="34" s="13" customFormat="true" ht="15.8" hidden="false" customHeight="false" outlineLevel="0" collapsed="false">
      <c r="B34" s="14" t="s">
        <v>67</v>
      </c>
      <c r="C34" s="15" t="n">
        <v>30000</v>
      </c>
      <c r="D34" s="16" t="n">
        <f aca="false">C34/12</f>
        <v>2500</v>
      </c>
      <c r="E34" s="17" t="n">
        <f aca="false">'01'!M49</f>
        <v>0</v>
      </c>
      <c r="F34" s="17" t="n">
        <f aca="false">'02'!M49</f>
        <v>0</v>
      </c>
      <c r="G34" s="41" t="n">
        <f aca="false">'03'!$M49</f>
        <v>0</v>
      </c>
      <c r="H34" s="41" t="n">
        <f aca="false">'04'!$M49</f>
        <v>0</v>
      </c>
      <c r="I34" s="17" t="n">
        <f aca="false">'05'!$M49</f>
        <v>0</v>
      </c>
      <c r="J34" s="17" t="n">
        <f aca="false">'06'!$M49</f>
        <v>0</v>
      </c>
      <c r="K34" s="17" t="n">
        <f aca="false">'07'!$M49</f>
        <v>0</v>
      </c>
      <c r="L34" s="17" t="n">
        <f aca="false">'08'!$M49</f>
        <v>0</v>
      </c>
      <c r="M34" s="17" t="n">
        <f aca="false">'09'!$M49</f>
        <v>0</v>
      </c>
      <c r="N34" s="17" t="n">
        <f aca="false">'10'!$M49</f>
        <v>0</v>
      </c>
      <c r="O34" s="17" t="n">
        <f aca="false">'11'!$M49</f>
        <v>0</v>
      </c>
      <c r="P34" s="17" t="n">
        <f aca="false">'12'!$M49</f>
        <v>0</v>
      </c>
      <c r="Q34" s="17" t="n">
        <f aca="false">SUM(E34:P34)</f>
        <v>0</v>
      </c>
      <c r="R34" s="18" t="s">
        <v>67</v>
      </c>
      <c r="S34" s="19" t="n">
        <f aca="false">C34</f>
        <v>30000</v>
      </c>
      <c r="T34" s="20" t="n">
        <f aca="false">Q34/S34*100</f>
        <v>0</v>
      </c>
      <c r="U34" s="21" t="n">
        <f aca="false">Q34/($T$8/100)/12</f>
        <v>0</v>
      </c>
      <c r="V34" s="21" t="n">
        <f aca="false">U34*12</f>
        <v>0</v>
      </c>
      <c r="W34" s="22" t="n">
        <f aca="false">V34-S34</f>
        <v>-30000</v>
      </c>
      <c r="X34" s="23" t="n">
        <f aca="false">W34/S34</f>
        <v>-1</v>
      </c>
      <c r="Y34" s="24" t="n">
        <v>33000</v>
      </c>
      <c r="Z34" s="24" t="n">
        <v>6000</v>
      </c>
      <c r="AA34" s="24" t="n">
        <v>3000</v>
      </c>
      <c r="AB34" s="24" t="n">
        <v>61653</v>
      </c>
      <c r="AC34" s="24" t="n">
        <v>40050</v>
      </c>
      <c r="AD34" s="26" t="n">
        <v>100000</v>
      </c>
    </row>
    <row r="35" s="27" customFormat="true" ht="15.8" hidden="false" customHeight="false" outlineLevel="0" collapsed="false">
      <c r="B35" s="43" t="s">
        <v>68</v>
      </c>
      <c r="C35" s="29" t="n">
        <v>5000</v>
      </c>
      <c r="D35" s="30" t="n">
        <f aca="false">C35/12</f>
        <v>416.666666666667</v>
      </c>
      <c r="E35" s="31" t="n">
        <f aca="false">'01'!M50</f>
        <v>0</v>
      </c>
      <c r="F35" s="31" t="n">
        <f aca="false">'02'!M50</f>
        <v>0</v>
      </c>
      <c r="G35" s="32" t="n">
        <f aca="false">'03'!$M50</f>
        <v>0</v>
      </c>
      <c r="H35" s="32" t="n">
        <f aca="false">'04'!$M50</f>
        <v>0</v>
      </c>
      <c r="I35" s="31" t="n">
        <f aca="false">'05'!$M50</f>
        <v>0</v>
      </c>
      <c r="J35" s="31" t="n">
        <f aca="false">'06'!$M50</f>
        <v>0</v>
      </c>
      <c r="K35" s="31" t="n">
        <f aca="false">'07'!$M50</f>
        <v>0</v>
      </c>
      <c r="L35" s="31" t="n">
        <f aca="false">'08'!$M50</f>
        <v>0</v>
      </c>
      <c r="M35" s="31" t="n">
        <f aca="false">'09'!$M50</f>
        <v>0</v>
      </c>
      <c r="N35" s="31" t="n">
        <f aca="false">'10'!$M50</f>
        <v>0</v>
      </c>
      <c r="O35" s="31" t="n">
        <f aca="false">'11'!$M50</f>
        <v>0</v>
      </c>
      <c r="P35" s="31" t="n">
        <f aca="false">'12'!$M50</f>
        <v>0</v>
      </c>
      <c r="Q35" s="31" t="n">
        <f aca="false">SUM(E35:P35)</f>
        <v>0</v>
      </c>
      <c r="R35" s="33" t="s">
        <v>68</v>
      </c>
      <c r="S35" s="34" t="n">
        <f aca="false">C35</f>
        <v>5000</v>
      </c>
      <c r="T35" s="35" t="n">
        <f aca="false">Q35/S35*100</f>
        <v>0</v>
      </c>
      <c r="U35" s="36" t="n">
        <f aca="false">Q35/($T$8/100)/12</f>
        <v>0</v>
      </c>
      <c r="V35" s="36" t="n">
        <f aca="false">U35*12</f>
        <v>0</v>
      </c>
      <c r="W35" s="37"/>
      <c r="X35" s="38"/>
      <c r="Y35" s="39" t="n">
        <v>0</v>
      </c>
      <c r="Z35" s="39" t="n">
        <v>0</v>
      </c>
      <c r="AA35" s="39" t="n">
        <v>0</v>
      </c>
      <c r="AB35" s="39"/>
      <c r="AC35" s="39"/>
      <c r="AD35" s="40"/>
    </row>
    <row r="36" s="13" customFormat="true" ht="15.8" hidden="false" customHeight="false" outlineLevel="0" collapsed="false">
      <c r="B36" s="42" t="s">
        <v>69</v>
      </c>
      <c r="C36" s="15" t="n">
        <v>5000</v>
      </c>
      <c r="D36" s="16" t="n">
        <f aca="false">C36/12</f>
        <v>416.666666666667</v>
      </c>
      <c r="E36" s="17" t="n">
        <f aca="false">'01'!M51</f>
        <v>0</v>
      </c>
      <c r="F36" s="17" t="n">
        <f aca="false">'02'!M51</f>
        <v>0</v>
      </c>
      <c r="G36" s="41" t="n">
        <f aca="false">'03'!$M51</f>
        <v>0</v>
      </c>
      <c r="H36" s="41" t="n">
        <f aca="false">'04'!$M51</f>
        <v>0</v>
      </c>
      <c r="I36" s="17" t="n">
        <f aca="false">'05'!$M51</f>
        <v>0</v>
      </c>
      <c r="J36" s="17" t="n">
        <f aca="false">'06'!$M51</f>
        <v>0</v>
      </c>
      <c r="K36" s="17" t="n">
        <f aca="false">'07'!$M51</f>
        <v>0</v>
      </c>
      <c r="L36" s="17" t="n">
        <f aca="false">'08'!$M51</f>
        <v>0</v>
      </c>
      <c r="M36" s="17" t="n">
        <f aca="false">'09'!$M51</f>
        <v>0</v>
      </c>
      <c r="N36" s="17" t="n">
        <f aca="false">'10'!$M51</f>
        <v>0</v>
      </c>
      <c r="O36" s="17" t="n">
        <f aca="false">'11'!$M51</f>
        <v>0</v>
      </c>
      <c r="P36" s="17" t="n">
        <f aca="false">'12'!$M51</f>
        <v>0</v>
      </c>
      <c r="Q36" s="17" t="n">
        <f aca="false">SUM(E36:P36)</f>
        <v>0</v>
      </c>
      <c r="R36" s="18" t="s">
        <v>69</v>
      </c>
      <c r="S36" s="19" t="n">
        <f aca="false">C36</f>
        <v>5000</v>
      </c>
      <c r="T36" s="20" t="n">
        <f aca="false">Q36/S36*100</f>
        <v>0</v>
      </c>
      <c r="U36" s="21" t="n">
        <f aca="false">Q36/($T$8/100)/12</f>
        <v>0</v>
      </c>
      <c r="V36" s="21" t="n">
        <f aca="false">U36*12</f>
        <v>0</v>
      </c>
      <c r="W36" s="22"/>
      <c r="X36" s="23"/>
      <c r="Y36" s="24" t="n">
        <v>0</v>
      </c>
      <c r="Z36" s="24" t="n">
        <v>0</v>
      </c>
      <c r="AA36" s="24" t="n">
        <v>0</v>
      </c>
      <c r="AB36" s="24"/>
      <c r="AC36" s="24"/>
      <c r="AD36" s="26"/>
    </row>
    <row r="37" s="27" customFormat="true" ht="15.8" hidden="false" customHeight="false" outlineLevel="0" collapsed="false">
      <c r="B37" s="28" t="s">
        <v>70</v>
      </c>
      <c r="C37" s="29" t="n">
        <v>10000</v>
      </c>
      <c r="D37" s="30" t="n">
        <f aca="false">C37/12</f>
        <v>833.333333333333</v>
      </c>
      <c r="E37" s="44" t="s">
        <v>71</v>
      </c>
      <c r="F37" s="44" t="s">
        <v>71</v>
      </c>
      <c r="G37" s="44" t="s">
        <v>71</v>
      </c>
      <c r="H37" s="44" t="s">
        <v>71</v>
      </c>
      <c r="I37" s="44" t="s">
        <v>71</v>
      </c>
      <c r="J37" s="44" t="s">
        <v>71</v>
      </c>
      <c r="K37" s="44" t="s">
        <v>71</v>
      </c>
      <c r="L37" s="44" t="s">
        <v>71</v>
      </c>
      <c r="M37" s="44" t="s">
        <v>71</v>
      </c>
      <c r="N37" s="44" t="s">
        <v>71</v>
      </c>
      <c r="O37" s="44" t="s">
        <v>71</v>
      </c>
      <c r="P37" s="44" t="s">
        <v>71</v>
      </c>
      <c r="Q37" s="45" t="s">
        <v>71</v>
      </c>
      <c r="R37" s="33" t="s">
        <v>70</v>
      </c>
      <c r="S37" s="34" t="n">
        <f aca="false">C37</f>
        <v>10000</v>
      </c>
      <c r="T37" s="35" t="s">
        <v>71</v>
      </c>
      <c r="U37" s="36" t="s">
        <v>71</v>
      </c>
      <c r="V37" s="36" t="n">
        <v>30000</v>
      </c>
      <c r="W37" s="37" t="n">
        <f aca="false">V37-S37</f>
        <v>20000</v>
      </c>
      <c r="X37" s="38" t="n">
        <f aca="false">W37/S37</f>
        <v>2</v>
      </c>
      <c r="Y37" s="39" t="n">
        <v>0</v>
      </c>
      <c r="Z37" s="39" t="n">
        <v>179980</v>
      </c>
      <c r="AA37" s="39" t="n">
        <v>55720</v>
      </c>
      <c r="AB37" s="39" t="n">
        <v>0</v>
      </c>
      <c r="AC37" s="39" t="n">
        <v>588900</v>
      </c>
      <c r="AD37" s="40" t="n">
        <v>300000</v>
      </c>
    </row>
    <row r="38" s="13" customFormat="true" ht="15.8" hidden="false" customHeight="false" outlineLevel="0" collapsed="false">
      <c r="B38" s="14" t="s">
        <v>72</v>
      </c>
      <c r="C38" s="15" t="n">
        <v>30000</v>
      </c>
      <c r="D38" s="16" t="n">
        <v>0</v>
      </c>
      <c r="E38" s="17" t="n">
        <f aca="false">'01'!M52</f>
        <v>0</v>
      </c>
      <c r="F38" s="17" t="n">
        <f aca="false">'02'!M52</f>
        <v>0</v>
      </c>
      <c r="G38" s="41" t="n">
        <f aca="false">'03'!$M52</f>
        <v>0</v>
      </c>
      <c r="H38" s="41" t="n">
        <f aca="false">'04'!$M52</f>
        <v>0</v>
      </c>
      <c r="I38" s="17" t="n">
        <f aca="false">'05'!$M52</f>
        <v>0</v>
      </c>
      <c r="J38" s="17" t="n">
        <f aca="false">'06'!$M52</f>
        <v>0</v>
      </c>
      <c r="K38" s="17" t="n">
        <f aca="false">'07'!$M52</f>
        <v>0</v>
      </c>
      <c r="L38" s="17" t="n">
        <f aca="false">'08'!$M52</f>
        <v>0</v>
      </c>
      <c r="M38" s="17" t="n">
        <f aca="false">'09'!$M52</f>
        <v>0</v>
      </c>
      <c r="N38" s="17" t="n">
        <f aca="false">'10'!$M52</f>
        <v>0</v>
      </c>
      <c r="O38" s="17" t="n">
        <f aca="false">'11'!$M52</f>
        <v>0</v>
      </c>
      <c r="P38" s="17" t="n">
        <f aca="false">'12'!$M52</f>
        <v>0</v>
      </c>
      <c r="Q38" s="17" t="n">
        <f aca="false">SUM(E38:P38)</f>
        <v>0</v>
      </c>
      <c r="R38" s="18" t="s">
        <v>72</v>
      </c>
      <c r="S38" s="19" t="n">
        <f aca="false">C38</f>
        <v>30000</v>
      </c>
      <c r="T38" s="46" t="n">
        <f aca="false">Q38/S38*100</f>
        <v>0</v>
      </c>
      <c r="U38" s="21" t="n">
        <f aca="false">Q38/($T$8/100)/12</f>
        <v>0</v>
      </c>
      <c r="V38" s="21" t="n">
        <f aca="false">U38*12</f>
        <v>0</v>
      </c>
      <c r="W38" s="22" t="n">
        <f aca="false">V38-S38</f>
        <v>-30000</v>
      </c>
      <c r="X38" s="23" t="n">
        <f aca="false">W38/S38</f>
        <v>-1</v>
      </c>
      <c r="Y38" s="24" t="n">
        <v>0</v>
      </c>
      <c r="Z38" s="24" t="n">
        <v>0</v>
      </c>
      <c r="AA38" s="24" t="n">
        <v>0</v>
      </c>
      <c r="AB38" s="24" t="n">
        <v>0</v>
      </c>
      <c r="AC38" s="24" t="n">
        <v>0</v>
      </c>
      <c r="AD38" s="26" t="n">
        <v>0</v>
      </c>
    </row>
    <row r="39" s="27" customFormat="true" ht="15.8" hidden="false" customHeight="false" outlineLevel="0" collapsed="false">
      <c r="B39" s="28" t="s">
        <v>73</v>
      </c>
      <c r="C39" s="29" t="n">
        <v>20000</v>
      </c>
      <c r="D39" s="30" t="n">
        <f aca="false">C39/12</f>
        <v>1666.66666666667</v>
      </c>
      <c r="E39" s="31" t="n">
        <f aca="false">'01'!M53</f>
        <v>0</v>
      </c>
      <c r="F39" s="31" t="n">
        <f aca="false">'02'!M53</f>
        <v>0</v>
      </c>
      <c r="G39" s="32" t="n">
        <f aca="false">'03'!$M53</f>
        <v>0</v>
      </c>
      <c r="H39" s="32" t="n">
        <f aca="false">'04'!$M53</f>
        <v>0</v>
      </c>
      <c r="I39" s="31" t="n">
        <f aca="false">'05'!$M53</f>
        <v>0</v>
      </c>
      <c r="J39" s="31" t="n">
        <f aca="false">'06'!$M53</f>
        <v>0</v>
      </c>
      <c r="K39" s="31" t="n">
        <f aca="false">'07'!$M53</f>
        <v>0</v>
      </c>
      <c r="L39" s="31" t="n">
        <f aca="false">'08'!$M53</f>
        <v>0</v>
      </c>
      <c r="M39" s="31" t="n">
        <f aca="false">'09'!$M53</f>
        <v>0</v>
      </c>
      <c r="N39" s="31" t="n">
        <f aca="false">'10'!$M53</f>
        <v>0</v>
      </c>
      <c r="O39" s="31" t="n">
        <f aca="false">'11'!$M53</f>
        <v>0</v>
      </c>
      <c r="P39" s="31" t="n">
        <f aca="false">'12'!$M53</f>
        <v>0</v>
      </c>
      <c r="Q39" s="31" t="n">
        <f aca="false">SUM(E39:P39)</f>
        <v>0</v>
      </c>
      <c r="R39" s="33" t="s">
        <v>73</v>
      </c>
      <c r="S39" s="34" t="n">
        <f aca="false">C39</f>
        <v>20000</v>
      </c>
      <c r="T39" s="35" t="n">
        <f aca="false">Q39/S39*100</f>
        <v>0</v>
      </c>
      <c r="U39" s="36" t="n">
        <f aca="false">Q39/($T$8/100)/12</f>
        <v>0</v>
      </c>
      <c r="V39" s="36" t="n">
        <f aca="false">U39*12</f>
        <v>0</v>
      </c>
      <c r="W39" s="37" t="n">
        <f aca="false">V39-S39</f>
        <v>-20000</v>
      </c>
      <c r="X39" s="38" t="n">
        <f aca="false">W39/S39</f>
        <v>-1</v>
      </c>
      <c r="Y39" s="39" t="n">
        <v>179988</v>
      </c>
      <c r="Z39" s="39" t="n">
        <v>99</v>
      </c>
      <c r="AA39" s="39" t="n">
        <v>4695</v>
      </c>
      <c r="AB39" s="39" t="n">
        <v>5100</v>
      </c>
      <c r="AC39" s="39" t="n">
        <v>24025</v>
      </c>
      <c r="AD39" s="40" t="n">
        <v>50000</v>
      </c>
    </row>
    <row r="40" s="13" customFormat="true" ht="15.8" hidden="false" customHeight="false" outlineLevel="0" collapsed="false">
      <c r="B40" s="14" t="s">
        <v>74</v>
      </c>
      <c r="C40" s="15" t="n">
        <v>300000</v>
      </c>
      <c r="D40" s="47" t="n">
        <f aca="false">C40/12</f>
        <v>25000</v>
      </c>
      <c r="E40" s="17" t="n">
        <f aca="false">'01'!M54</f>
        <v>0</v>
      </c>
      <c r="F40" s="41" t="n">
        <f aca="false">'02'!M54</f>
        <v>0</v>
      </c>
      <c r="G40" s="41" t="n">
        <f aca="false">'03'!$M54</f>
        <v>0</v>
      </c>
      <c r="H40" s="41" t="n">
        <f aca="false">'04'!$M54</f>
        <v>0</v>
      </c>
      <c r="I40" s="41" t="n">
        <f aca="false">'05'!$M54</f>
        <v>0</v>
      </c>
      <c r="J40" s="41" t="n">
        <f aca="false">'06'!$M54</f>
        <v>0</v>
      </c>
      <c r="K40" s="41" t="n">
        <f aca="false">'07'!$M54</f>
        <v>0</v>
      </c>
      <c r="L40" s="41" t="n">
        <f aca="false">'08'!$M54</f>
        <v>0</v>
      </c>
      <c r="M40" s="17" t="n">
        <f aca="false">'09'!$M54</f>
        <v>0</v>
      </c>
      <c r="N40" s="17" t="n">
        <f aca="false">'10'!$M54</f>
        <v>0</v>
      </c>
      <c r="O40" s="17" t="n">
        <f aca="false">'11'!$M54</f>
        <v>0</v>
      </c>
      <c r="P40" s="17" t="n">
        <f aca="false">'12'!$M54</f>
        <v>0</v>
      </c>
      <c r="Q40" s="41" t="n">
        <v>0</v>
      </c>
      <c r="R40" s="18" t="s">
        <v>74</v>
      </c>
      <c r="S40" s="19" t="n">
        <v>300000</v>
      </c>
      <c r="T40" s="48" t="s">
        <v>71</v>
      </c>
      <c r="U40" s="49" t="s">
        <v>71</v>
      </c>
      <c r="V40" s="50" t="n">
        <v>550000</v>
      </c>
      <c r="W40" s="22" t="n">
        <f aca="false">V40-S40</f>
        <v>250000</v>
      </c>
      <c r="X40" s="23" t="n">
        <f aca="false">W40/S40</f>
        <v>0.833333333333333</v>
      </c>
      <c r="Y40" s="24" t="n">
        <v>154986</v>
      </c>
      <c r="Z40" s="24" t="n">
        <v>346631</v>
      </c>
      <c r="AA40" s="24" t="n">
        <v>522877</v>
      </c>
      <c r="AB40" s="24" t="n">
        <v>371244</v>
      </c>
      <c r="AC40" s="24" t="n">
        <v>183665</v>
      </c>
      <c r="AD40" s="26"/>
    </row>
    <row r="41" s="27" customFormat="true" ht="15.8" hidden="false" customHeight="false" outlineLevel="0" collapsed="false">
      <c r="B41" s="28" t="s">
        <v>75</v>
      </c>
      <c r="C41" s="29" t="n">
        <f aca="false">SUM(C11:C40)</f>
        <v>2980000</v>
      </c>
      <c r="D41" s="30" t="n">
        <f aca="false">C41/12</f>
        <v>248333.333333333</v>
      </c>
      <c r="E41" s="31" t="n">
        <f aca="false">SUM(E12:E40)</f>
        <v>0</v>
      </c>
      <c r="F41" s="31" t="n">
        <f aca="false">SUM(F12:F40)</f>
        <v>0</v>
      </c>
      <c r="G41" s="32" t="n">
        <f aca="false">SUM(G12:G40)</f>
        <v>0</v>
      </c>
      <c r="H41" s="32" t="n">
        <f aca="false">SUM(H12:H40)</f>
        <v>0</v>
      </c>
      <c r="I41" s="32" t="n">
        <f aca="false">SUM(I12:I40)</f>
        <v>0</v>
      </c>
      <c r="J41" s="32" t="n">
        <f aca="false">SUM(J12:J40)</f>
        <v>0</v>
      </c>
      <c r="K41" s="32" t="n">
        <f aca="false">SUM(K12:K40)</f>
        <v>0</v>
      </c>
      <c r="L41" s="32" t="n">
        <f aca="false">SUM(L12:L40)</f>
        <v>0</v>
      </c>
      <c r="M41" s="32" t="n">
        <f aca="false">SUM(M12:M40)</f>
        <v>0</v>
      </c>
      <c r="N41" s="32" t="n">
        <f aca="false">SUM(N12:N40)</f>
        <v>0</v>
      </c>
      <c r="O41" s="32" t="n">
        <f aca="false">SUM(O12:O40)</f>
        <v>0</v>
      </c>
      <c r="P41" s="32" t="n">
        <f aca="false">SUM(P12:P40)</f>
        <v>0</v>
      </c>
      <c r="Q41" s="32" t="n">
        <f aca="false">SUM(E41:P41)</f>
        <v>0</v>
      </c>
      <c r="R41" s="33" t="s">
        <v>75</v>
      </c>
      <c r="S41" s="34" t="n">
        <f aca="false">SUM(S12:S40)</f>
        <v>2960000</v>
      </c>
      <c r="T41" s="35" t="n">
        <f aca="false">Q41/S41*100</f>
        <v>0</v>
      </c>
      <c r="U41" s="36" t="n">
        <f aca="false">SUM(U12:U39)</f>
        <v>0</v>
      </c>
      <c r="V41" s="36" t="n">
        <f aca="false">SUM(V12:V40)</f>
        <v>580000</v>
      </c>
      <c r="W41" s="37" t="n">
        <f aca="false">V41-S41</f>
        <v>-2380000</v>
      </c>
      <c r="X41" s="38" t="n">
        <f aca="false">W41/S41</f>
        <v>-0.804054054054054</v>
      </c>
      <c r="Y41" s="39" t="n">
        <f aca="false">SUM(Y12:Y40)</f>
        <v>2676452</v>
      </c>
      <c r="Z41" s="39" t="n">
        <f aca="false">SUM(Z12:Z40)</f>
        <v>2125563</v>
      </c>
      <c r="AA41" s="39" t="n">
        <f aca="false">SUM(AA12:AA40)</f>
        <v>2435976</v>
      </c>
      <c r="AB41" s="39" t="n">
        <f aca="false">SUM(AB12:AB40)</f>
        <v>3020643</v>
      </c>
      <c r="AC41" s="39" t="n">
        <f aca="false">SUM(AC12:AC39)</f>
        <v>3158463</v>
      </c>
      <c r="AD41" s="39" t="n">
        <f aca="false">SUM(AD12:AD39)</f>
        <v>3285000</v>
      </c>
    </row>
    <row r="42" customFormat="false" ht="18.55" hidden="false" customHeight="false" outlineLevel="0" collapsed="false">
      <c r="G42" s="1"/>
      <c r="H42" s="51"/>
      <c r="I42" s="51"/>
      <c r="J42" s="51"/>
      <c r="K42" s="1"/>
      <c r="L42" s="1"/>
      <c r="M42" s="1"/>
      <c r="N42" s="1"/>
      <c r="O42" s="1"/>
      <c r="P42" s="1" t="s">
        <v>76</v>
      </c>
      <c r="Q42" s="1" t="n">
        <f aca="false">Q41/U8</f>
        <v>0</v>
      </c>
      <c r="Z42" s="1"/>
      <c r="AA42" s="27"/>
    </row>
    <row r="43" customFormat="false" ht="15" hidden="false" customHeight="false" outlineLevel="0" collapsed="false">
      <c r="A43" s="52" t="s">
        <v>77</v>
      </c>
      <c r="B43" s="52"/>
      <c r="C43" s="52"/>
      <c r="D43" s="53"/>
      <c r="E43" s="53"/>
      <c r="G43" s="1"/>
      <c r="H43" s="1"/>
      <c r="I43" s="1"/>
      <c r="J43" s="1"/>
      <c r="K43" s="1"/>
      <c r="L43" s="1"/>
      <c r="M43" s="1"/>
      <c r="N43" s="1"/>
      <c r="O43" s="1"/>
      <c r="P43" s="1"/>
      <c r="Q43" s="1"/>
      <c r="Z43" s="1"/>
    </row>
    <row r="44" customFormat="false" ht="15" hidden="false" customHeight="false" outlineLevel="0" collapsed="false">
      <c r="A44" s="54"/>
      <c r="B44" s="55"/>
      <c r="C44" s="55"/>
      <c r="D44" s="27"/>
      <c r="E44" s="27"/>
      <c r="G44" s="1"/>
      <c r="H44" s="1"/>
      <c r="I44" s="1"/>
      <c r="J44" s="1"/>
      <c r="K44" s="1"/>
      <c r="L44" s="1"/>
      <c r="M44" s="1"/>
      <c r="N44" s="1"/>
      <c r="O44" s="1"/>
      <c r="P44" s="1"/>
      <c r="Q44" s="1"/>
      <c r="Z44" s="1"/>
    </row>
    <row r="45" customFormat="false" ht="15" hidden="false" customHeight="false" outlineLevel="0" collapsed="false">
      <c r="A45" s="54"/>
      <c r="B45" s="55"/>
      <c r="C45" s="55"/>
      <c r="D45" s="27"/>
      <c r="E45" s="27"/>
      <c r="G45" s="1"/>
      <c r="H45" s="1"/>
      <c r="I45" s="1"/>
      <c r="J45" s="1"/>
      <c r="K45" s="1"/>
      <c r="L45" s="1"/>
      <c r="M45" s="1"/>
      <c r="N45" s="1"/>
      <c r="O45" s="1"/>
      <c r="P45" s="1"/>
      <c r="Q45" s="1"/>
      <c r="Z45" s="1"/>
    </row>
    <row r="46" customFormat="false" ht="15" hidden="false" customHeight="false" outlineLevel="0" collapsed="false">
      <c r="G46" s="1"/>
      <c r="H46" s="1"/>
      <c r="I46" s="1"/>
      <c r="J46" s="1"/>
      <c r="K46" s="1"/>
      <c r="L46" s="1"/>
      <c r="M46" s="1"/>
      <c r="N46" s="1"/>
      <c r="O46" s="1"/>
      <c r="P46" s="1"/>
      <c r="Q46" s="1"/>
      <c r="Z46" s="1"/>
    </row>
    <row r="47" customFormat="false" ht="15" hidden="false" customHeight="false" outlineLevel="0" collapsed="false">
      <c r="A47" s="0" t="s">
        <v>78</v>
      </c>
      <c r="G47" s="1"/>
      <c r="H47" s="1"/>
      <c r="I47" s="1"/>
      <c r="J47" s="1"/>
      <c r="K47" s="1"/>
      <c r="L47" s="1"/>
      <c r="M47" s="1"/>
      <c r="N47" s="1"/>
      <c r="O47" s="1"/>
      <c r="P47" s="1"/>
      <c r="Q47" s="1"/>
      <c r="Z47" s="1"/>
    </row>
    <row r="48" customFormat="false" ht="16.05" hidden="false" customHeight="false" outlineLevel="0" collapsed="false">
      <c r="B48" s="56" t="s">
        <v>9</v>
      </c>
      <c r="C48" s="57" t="s">
        <v>79</v>
      </c>
      <c r="D48" s="58" t="s">
        <v>80</v>
      </c>
      <c r="E48" s="59" t="s">
        <v>12</v>
      </c>
      <c r="F48" s="59" t="s">
        <v>13</v>
      </c>
      <c r="G48" s="60" t="s">
        <v>14</v>
      </c>
      <c r="H48" s="60" t="s">
        <v>15</v>
      </c>
      <c r="I48" s="60" t="s">
        <v>16</v>
      </c>
      <c r="J48" s="60" t="s">
        <v>17</v>
      </c>
      <c r="K48" s="60" t="s">
        <v>18</v>
      </c>
      <c r="L48" s="60" t="s">
        <v>19</v>
      </c>
      <c r="M48" s="60" t="s">
        <v>20</v>
      </c>
      <c r="N48" s="60" t="s">
        <v>21</v>
      </c>
      <c r="O48" s="60" t="s">
        <v>22</v>
      </c>
      <c r="P48" s="60" t="s">
        <v>23</v>
      </c>
      <c r="Q48" s="60" t="s">
        <v>24</v>
      </c>
      <c r="R48" s="61" t="s">
        <v>27</v>
      </c>
      <c r="S48" s="62" t="s">
        <v>81</v>
      </c>
      <c r="T48" s="63" t="s">
        <v>82</v>
      </c>
      <c r="Y48" s="0" t="s">
        <v>31</v>
      </c>
      <c r="Z48" s="0" t="s">
        <v>32</v>
      </c>
      <c r="AA48" s="0" t="s">
        <v>33</v>
      </c>
      <c r="AB48" s="0" t="s">
        <v>34</v>
      </c>
      <c r="AC48" s="1" t="s">
        <v>35</v>
      </c>
    </row>
    <row r="49" s="64" customFormat="true" ht="16.05" hidden="false" customHeight="false" outlineLevel="0" collapsed="false">
      <c r="B49" s="65" t="s">
        <v>83</v>
      </c>
      <c r="C49" s="66" t="n">
        <v>2880000</v>
      </c>
      <c r="D49" s="67" t="n">
        <f aca="false">C49/12</f>
        <v>240000</v>
      </c>
      <c r="E49" s="67" t="n">
        <f aca="false">'01'!$O26</f>
        <v>0</v>
      </c>
      <c r="F49" s="67" t="n">
        <f aca="false">'02'!$O26</f>
        <v>0</v>
      </c>
      <c r="G49" s="67" t="n">
        <f aca="false">'03'!$O26</f>
        <v>0</v>
      </c>
      <c r="H49" s="67" t="n">
        <f aca="false">'04'!$O26</f>
        <v>0</v>
      </c>
      <c r="I49" s="67" t="n">
        <f aca="false">'05'!$O26</f>
        <v>0</v>
      </c>
      <c r="J49" s="67" t="n">
        <f aca="false">'06'!$O26</f>
        <v>0</v>
      </c>
      <c r="K49" s="67" t="n">
        <f aca="false">'07'!$O26</f>
        <v>0</v>
      </c>
      <c r="L49" s="67" t="n">
        <f aca="false">'08'!$O26</f>
        <v>0</v>
      </c>
      <c r="M49" s="67" t="n">
        <f aca="false">'09'!$O26</f>
        <v>0</v>
      </c>
      <c r="N49" s="67" t="n">
        <f aca="false">'10'!$O26</f>
        <v>0</v>
      </c>
      <c r="O49" s="67" t="n">
        <f aca="false">'11'!$O26</f>
        <v>0</v>
      </c>
      <c r="P49" s="67" t="n">
        <f aca="false">'12'!$O26</f>
        <v>0</v>
      </c>
      <c r="Q49" s="67" t="n">
        <f aca="false">SUM(E49:P49)</f>
        <v>0</v>
      </c>
      <c r="R49" s="68" t="n">
        <f aca="false">ROUNDDOWN(Q49/R$60,0)</f>
        <v>0</v>
      </c>
      <c r="S49" s="69" t="n">
        <f aca="false">ROUNDDOWN(R49*12,0)</f>
        <v>0</v>
      </c>
      <c r="T49" s="70" t="n">
        <f aca="false">Q49/C49</f>
        <v>0</v>
      </c>
      <c r="Y49" s="71" t="n">
        <v>3738531</v>
      </c>
      <c r="AA49" s="71" t="n">
        <v>389557</v>
      </c>
      <c r="AB49" s="71" t="n">
        <v>1161740</v>
      </c>
    </row>
    <row r="50" s="27" customFormat="true" ht="16.05" hidden="false" customHeight="false" outlineLevel="0" collapsed="false">
      <c r="B50" s="72" t="s">
        <v>84</v>
      </c>
      <c r="C50" s="73" t="n">
        <v>0</v>
      </c>
      <c r="D50" s="40" t="n">
        <f aca="false">C50/12</f>
        <v>0</v>
      </c>
      <c r="E50" s="40" t="n">
        <f aca="false">'01'!$O39</f>
        <v>0</v>
      </c>
      <c r="F50" s="40" t="n">
        <f aca="false">'02'!$O39</f>
        <v>0</v>
      </c>
      <c r="G50" s="40" t="n">
        <f aca="false">'03'!$O39</f>
        <v>0</v>
      </c>
      <c r="H50" s="40" t="n">
        <f aca="false">'04'!$O39</f>
        <v>0</v>
      </c>
      <c r="I50" s="40" t="n">
        <f aca="false">'05'!$O39</f>
        <v>0</v>
      </c>
      <c r="J50" s="40" t="n">
        <f aca="false">'06'!$O39</f>
        <v>0</v>
      </c>
      <c r="K50" s="40" t="n">
        <f aca="false">'07'!$O39</f>
        <v>0</v>
      </c>
      <c r="L50" s="40" t="n">
        <f aca="false">'08'!$O39</f>
        <v>0</v>
      </c>
      <c r="M50" s="40" t="n">
        <f aca="false">'09'!$O39</f>
        <v>0</v>
      </c>
      <c r="N50" s="40" t="n">
        <f aca="false">'10'!$O39</f>
        <v>0</v>
      </c>
      <c r="O50" s="40" t="n">
        <f aca="false">'11'!$O39</f>
        <v>0</v>
      </c>
      <c r="P50" s="40" t="n">
        <f aca="false">'12'!$O39</f>
        <v>0</v>
      </c>
      <c r="Q50" s="40" t="n">
        <f aca="false">SUM(E50:P50)</f>
        <v>0</v>
      </c>
      <c r="R50" s="74" t="n">
        <f aca="false">ROUNDDOWN(Q50/R$60,0)</f>
        <v>0</v>
      </c>
      <c r="S50" s="75" t="n">
        <f aca="false">ROUNDDOWN(R50*12,0)</f>
        <v>0</v>
      </c>
      <c r="T50" s="76" t="e">
        <f aca="false">Q50/C50</f>
        <v>#DIV/0!</v>
      </c>
      <c r="Y50" s="39" t="n">
        <v>11340</v>
      </c>
      <c r="AA50" s="39" t="n">
        <v>24340</v>
      </c>
      <c r="AB50" s="39" t="n">
        <v>0</v>
      </c>
    </row>
    <row r="51" s="64" customFormat="true" ht="16.05" hidden="false" customHeight="false" outlineLevel="0" collapsed="false">
      <c r="B51" s="77" t="s">
        <v>85</v>
      </c>
      <c r="C51" s="66" t="n">
        <v>1000</v>
      </c>
      <c r="D51" s="67" t="n">
        <f aca="false">C51/12</f>
        <v>83.3333333333333</v>
      </c>
      <c r="E51" s="67" t="n">
        <f aca="false">'01'!$O43</f>
        <v>0</v>
      </c>
      <c r="F51" s="67" t="n">
        <f aca="false">'02'!$O43</f>
        <v>0</v>
      </c>
      <c r="G51" s="67" t="n">
        <f aca="false">'03'!$O43</f>
        <v>0</v>
      </c>
      <c r="H51" s="67" t="n">
        <f aca="false">'04'!$O43</f>
        <v>0</v>
      </c>
      <c r="I51" s="67" t="n">
        <f aca="false">'05'!$O43</f>
        <v>0</v>
      </c>
      <c r="J51" s="67" t="n">
        <f aca="false">'06'!$O43</f>
        <v>0</v>
      </c>
      <c r="K51" s="67" t="n">
        <f aca="false">'07'!$O43</f>
        <v>0</v>
      </c>
      <c r="L51" s="67" t="n">
        <f aca="false">'08'!$O43</f>
        <v>0</v>
      </c>
      <c r="M51" s="67" t="n">
        <f aca="false">'09'!$O43</f>
        <v>0</v>
      </c>
      <c r="N51" s="67" t="n">
        <f aca="false">'10'!$O43</f>
        <v>0</v>
      </c>
      <c r="O51" s="67" t="n">
        <f aca="false">'11'!$O43</f>
        <v>0</v>
      </c>
      <c r="P51" s="67" t="n">
        <f aca="false">'12'!$O43</f>
        <v>0</v>
      </c>
      <c r="Q51" s="67" t="n">
        <f aca="false">SUM(E51:P51)</f>
        <v>0</v>
      </c>
      <c r="R51" s="68" t="n">
        <f aca="false">ROUNDDOWN(Q51/R$60,0)</f>
        <v>0</v>
      </c>
      <c r="S51" s="69" t="n">
        <f aca="false">ROUNDDOWN(R51*12,0)</f>
        <v>0</v>
      </c>
      <c r="T51" s="78" t="n">
        <f aca="false">Q51/C51</f>
        <v>0</v>
      </c>
      <c r="Y51" s="71" t="n">
        <f aca="false">529+28</f>
        <v>557</v>
      </c>
      <c r="AA51" s="71" t="n">
        <f aca="false">1112+165</f>
        <v>1277</v>
      </c>
      <c r="AB51" s="71" t="n">
        <v>2195</v>
      </c>
    </row>
    <row r="52" s="27" customFormat="true" ht="16.05" hidden="false" customHeight="false" outlineLevel="0" collapsed="false">
      <c r="B52" s="79" t="s">
        <v>86</v>
      </c>
      <c r="C52" s="73" t="n">
        <v>20000</v>
      </c>
      <c r="D52" s="40" t="n">
        <f aca="false">C52/12</f>
        <v>1666.66666666667</v>
      </c>
      <c r="E52" s="40" t="n">
        <f aca="false">'01'!$O44</f>
        <v>0</v>
      </c>
      <c r="F52" s="40" t="n">
        <f aca="false">'02'!$O44</f>
        <v>0</v>
      </c>
      <c r="G52" s="40" t="n">
        <f aca="false">'03'!$O44</f>
        <v>0</v>
      </c>
      <c r="H52" s="40" t="n">
        <f aca="false">'04'!$O44</f>
        <v>0</v>
      </c>
      <c r="I52" s="40" t="n">
        <f aca="false">'05'!$O44</f>
        <v>0</v>
      </c>
      <c r="J52" s="40" t="n">
        <f aca="false">'06'!$O44</f>
        <v>0</v>
      </c>
      <c r="K52" s="40" t="n">
        <f aca="false">'07'!$O44</f>
        <v>0</v>
      </c>
      <c r="L52" s="40" t="n">
        <f aca="false">'08'!$O44</f>
        <v>0</v>
      </c>
      <c r="M52" s="40" t="n">
        <f aca="false">'09'!$O44</f>
        <v>0</v>
      </c>
      <c r="N52" s="40" t="n">
        <f aca="false">'10'!$O44</f>
        <v>0</v>
      </c>
      <c r="O52" s="40" t="n">
        <f aca="false">'11'!$O44</f>
        <v>0</v>
      </c>
      <c r="P52" s="40" t="n">
        <f aca="false">'12'!$O44</f>
        <v>0</v>
      </c>
      <c r="Q52" s="40" t="n">
        <f aca="false">SUM(E52:P52)</f>
        <v>0</v>
      </c>
      <c r="R52" s="74" t="n">
        <f aca="false">ROUNDDOWN(Q52/R$60,0)</f>
        <v>0</v>
      </c>
      <c r="S52" s="75" t="n">
        <f aca="false">ROUNDDOWN(R52*12,0)</f>
        <v>0</v>
      </c>
      <c r="T52" s="76" t="n">
        <f aca="false">Q52/C52</f>
        <v>0</v>
      </c>
      <c r="Y52" s="39" t="n">
        <v>20800</v>
      </c>
      <c r="AA52" s="39" t="n">
        <v>10300</v>
      </c>
      <c r="AB52" s="39" t="n">
        <v>17100</v>
      </c>
    </row>
    <row r="53" s="64" customFormat="true" ht="16.05" hidden="false" customHeight="false" outlineLevel="0" collapsed="false">
      <c r="B53" s="77" t="s">
        <v>87</v>
      </c>
      <c r="C53" s="66" t="n">
        <v>0</v>
      </c>
      <c r="D53" s="67" t="n">
        <f aca="false">C53/12</f>
        <v>0</v>
      </c>
      <c r="E53" s="67" t="n">
        <f aca="false">'01'!$O49</f>
        <v>0</v>
      </c>
      <c r="F53" s="67" t="n">
        <f aca="false">'02'!$O49</f>
        <v>0</v>
      </c>
      <c r="G53" s="67" t="n">
        <f aca="false">'03'!$O49</f>
        <v>0</v>
      </c>
      <c r="H53" s="67" t="n">
        <f aca="false">'04'!$O49</f>
        <v>0</v>
      </c>
      <c r="I53" s="67" t="n">
        <f aca="false">'05'!$O49</f>
        <v>0</v>
      </c>
      <c r="J53" s="67" t="n">
        <f aca="false">'06'!$O49</f>
        <v>0</v>
      </c>
      <c r="K53" s="67" t="n">
        <f aca="false">'07'!$O49</f>
        <v>0</v>
      </c>
      <c r="L53" s="67" t="n">
        <f aca="false">'08'!$O49</f>
        <v>0</v>
      </c>
      <c r="M53" s="67" t="n">
        <f aca="false">'09'!$O49</f>
        <v>0</v>
      </c>
      <c r="N53" s="67" t="n">
        <f aca="false">'10'!$O49</f>
        <v>0</v>
      </c>
      <c r="O53" s="67" t="n">
        <f aca="false">'11'!$O49</f>
        <v>0</v>
      </c>
      <c r="P53" s="67" t="n">
        <f aca="false">'12'!$O49</f>
        <v>0</v>
      </c>
      <c r="Q53" s="67" t="n">
        <f aca="false">SUM(E53:P53)</f>
        <v>0</v>
      </c>
      <c r="R53" s="68" t="n">
        <f aca="false">ROUNDDOWN(Q53/R$60,0)</f>
        <v>0</v>
      </c>
      <c r="S53" s="69" t="n">
        <f aca="false">ROUNDDOWN(R53*12,0)</f>
        <v>0</v>
      </c>
      <c r="T53" s="78" t="e">
        <f aca="false">Q53/C53</f>
        <v>#DIV/0!</v>
      </c>
      <c r="Y53" s="71" t="n">
        <v>740</v>
      </c>
      <c r="AA53" s="71" t="n">
        <v>4061</v>
      </c>
      <c r="AB53" s="71" t="n">
        <v>511.4</v>
      </c>
    </row>
    <row r="54" s="27" customFormat="true" ht="16.05" hidden="false" customHeight="false" outlineLevel="0" collapsed="false">
      <c r="B54" s="72" t="s">
        <v>88</v>
      </c>
      <c r="C54" s="73" t="n">
        <v>0</v>
      </c>
      <c r="D54" s="40" t="n">
        <f aca="false">C54/12</f>
        <v>0</v>
      </c>
      <c r="E54" s="40" t="n">
        <f aca="false">'01'!$O50</f>
        <v>0</v>
      </c>
      <c r="F54" s="40" t="n">
        <f aca="false">'02'!$O50</f>
        <v>0</v>
      </c>
      <c r="G54" s="40" t="n">
        <f aca="false">'03'!$O50</f>
        <v>0</v>
      </c>
      <c r="H54" s="40" t="n">
        <f aca="false">'04'!$O50</f>
        <v>0</v>
      </c>
      <c r="I54" s="40" t="n">
        <f aca="false">'05'!$O50</f>
        <v>0</v>
      </c>
      <c r="J54" s="40" t="n">
        <f aca="false">'06'!$O50</f>
        <v>0</v>
      </c>
      <c r="K54" s="40" t="n">
        <f aca="false">'07'!$O50</f>
        <v>0</v>
      </c>
      <c r="L54" s="40" t="n">
        <f aca="false">'07'!$O50</f>
        <v>0</v>
      </c>
      <c r="M54" s="40" t="n">
        <f aca="false">'09'!$O50</f>
        <v>0</v>
      </c>
      <c r="N54" s="40" t="n">
        <f aca="false">'10'!$O50</f>
        <v>0</v>
      </c>
      <c r="O54" s="40" t="n">
        <f aca="false">'11'!$O50</f>
        <v>0</v>
      </c>
      <c r="P54" s="40" t="n">
        <f aca="false">'12'!$O50</f>
        <v>0</v>
      </c>
      <c r="Q54" s="40" t="n">
        <f aca="false">SUM(E54:P54)</f>
        <v>0</v>
      </c>
      <c r="R54" s="80" t="s">
        <v>71</v>
      </c>
      <c r="S54" s="81" t="s">
        <v>71</v>
      </c>
      <c r="T54" s="82" t="s">
        <v>71</v>
      </c>
      <c r="Y54" s="39" t="n">
        <v>0</v>
      </c>
      <c r="AA54" s="39" t="n">
        <v>0</v>
      </c>
      <c r="AB54" s="39" t="n">
        <v>0</v>
      </c>
    </row>
    <row r="55" s="64" customFormat="true" ht="16.05" hidden="false" customHeight="false" outlineLevel="0" collapsed="false">
      <c r="B55" s="77" t="s">
        <v>89</v>
      </c>
      <c r="C55" s="66" t="n">
        <v>0</v>
      </c>
      <c r="D55" s="67" t="n">
        <f aca="false">C55/12</f>
        <v>0</v>
      </c>
      <c r="E55" s="83" t="s">
        <v>71</v>
      </c>
      <c r="F55" s="83" t="s">
        <v>71</v>
      </c>
      <c r="G55" s="83" t="s">
        <v>71</v>
      </c>
      <c r="H55" s="83" t="s">
        <v>71</v>
      </c>
      <c r="I55" s="83" t="s">
        <v>71</v>
      </c>
      <c r="J55" s="83" t="s">
        <v>71</v>
      </c>
      <c r="K55" s="83" t="s">
        <v>71</v>
      </c>
      <c r="L55" s="83" t="s">
        <v>71</v>
      </c>
      <c r="M55" s="83" t="s">
        <v>71</v>
      </c>
      <c r="N55" s="83" t="s">
        <v>71</v>
      </c>
      <c r="O55" s="83" t="s">
        <v>71</v>
      </c>
      <c r="P55" s="83" t="s">
        <v>71</v>
      </c>
      <c r="Q55" s="67" t="n">
        <f aca="false">SUM(E55:P55)</f>
        <v>0</v>
      </c>
      <c r="R55" s="68" t="n">
        <f aca="false">ROUNDDOWN(Q55/R$60,0)</f>
        <v>0</v>
      </c>
      <c r="S55" s="69" t="n">
        <f aca="false">ROUNDDOWN(R55*12,0)</f>
        <v>0</v>
      </c>
      <c r="T55" s="84" t="s">
        <v>71</v>
      </c>
      <c r="Y55" s="71" t="n">
        <v>357020</v>
      </c>
      <c r="AA55" s="71" t="n">
        <v>0</v>
      </c>
      <c r="AB55" s="71" t="n">
        <v>70950</v>
      </c>
    </row>
    <row r="56" s="27" customFormat="true" ht="16.05" hidden="false" customHeight="false" outlineLevel="0" collapsed="false">
      <c r="B56" s="79" t="s">
        <v>90</v>
      </c>
      <c r="C56" s="73" t="n">
        <v>0</v>
      </c>
      <c r="D56" s="40" t="n">
        <f aca="false">C56/12</f>
        <v>0</v>
      </c>
      <c r="E56" s="40" t="n">
        <f aca="false">'01'!$O52</f>
        <v>0</v>
      </c>
      <c r="F56" s="40" t="n">
        <f aca="false">'02'!$O52</f>
        <v>0</v>
      </c>
      <c r="G56" s="40" t="n">
        <f aca="false">'03'!$O52</f>
        <v>0</v>
      </c>
      <c r="H56" s="40" t="n">
        <f aca="false">'04'!$O52</f>
        <v>0</v>
      </c>
      <c r="I56" s="40" t="n">
        <f aca="false">'05'!$O52</f>
        <v>0</v>
      </c>
      <c r="J56" s="40" t="n">
        <f aca="false">'06'!$O52</f>
        <v>0</v>
      </c>
      <c r="K56" s="40" t="n">
        <f aca="false">'07'!$O52</f>
        <v>0</v>
      </c>
      <c r="L56" s="40" t="n">
        <f aca="false">'08'!$O52</f>
        <v>0</v>
      </c>
      <c r="M56" s="40" t="n">
        <f aca="false">'09'!$O52</f>
        <v>0</v>
      </c>
      <c r="N56" s="40" t="n">
        <f aca="false">'10'!$O52</f>
        <v>0</v>
      </c>
      <c r="O56" s="40" t="n">
        <f aca="false">'11'!$O52</f>
        <v>0</v>
      </c>
      <c r="P56" s="40" t="n">
        <f aca="false">'12'!$O52</f>
        <v>0</v>
      </c>
      <c r="Q56" s="40" t="n">
        <f aca="false">SUM(E56:P56)</f>
        <v>0</v>
      </c>
      <c r="R56" s="74" t="n">
        <f aca="false">ROUNDDOWN(Q56/R$60,0)</f>
        <v>0</v>
      </c>
      <c r="S56" s="75" t="n">
        <f aca="false">ROUNDDOWN(R56*12,0)</f>
        <v>0</v>
      </c>
      <c r="T56" s="82" t="s">
        <v>71</v>
      </c>
      <c r="Y56" s="39" t="n">
        <v>0</v>
      </c>
      <c r="AA56" s="39" t="n">
        <v>0</v>
      </c>
      <c r="AB56" s="39" t="n">
        <v>24593</v>
      </c>
    </row>
    <row r="57" s="64" customFormat="true" ht="16.05" hidden="false" customHeight="false" outlineLevel="0" collapsed="false">
      <c r="B57" s="77" t="s">
        <v>91</v>
      </c>
      <c r="C57" s="66" t="n">
        <v>0</v>
      </c>
      <c r="D57" s="67" t="n">
        <f aca="false">C57/12</f>
        <v>0</v>
      </c>
      <c r="E57" s="67" t="n">
        <f aca="false">'01'!$O53</f>
        <v>0</v>
      </c>
      <c r="F57" s="67" t="n">
        <f aca="false">'02'!$O53</f>
        <v>0</v>
      </c>
      <c r="G57" s="67" t="n">
        <f aca="false">'03'!$O53</f>
        <v>0</v>
      </c>
      <c r="H57" s="67" t="n">
        <f aca="false">'04'!$O53</f>
        <v>0</v>
      </c>
      <c r="I57" s="67" t="n">
        <f aca="false">'05'!$O53</f>
        <v>0</v>
      </c>
      <c r="J57" s="67" t="n">
        <f aca="false">'06'!$O53</f>
        <v>0</v>
      </c>
      <c r="K57" s="67" t="n">
        <f aca="false">'07'!$O53</f>
        <v>0</v>
      </c>
      <c r="L57" s="67" t="n">
        <f aca="false">'08'!$O53</f>
        <v>0</v>
      </c>
      <c r="M57" s="67" t="n">
        <f aca="false">'09'!$O53</f>
        <v>0</v>
      </c>
      <c r="N57" s="67" t="n">
        <f aca="false">'10'!$O53</f>
        <v>0</v>
      </c>
      <c r="O57" s="67" t="n">
        <f aca="false">'11'!$O53</f>
        <v>0</v>
      </c>
      <c r="P57" s="67" t="n">
        <f aca="false">'12'!$O53</f>
        <v>0</v>
      </c>
      <c r="Q57" s="67" t="n">
        <f aca="false">SUM(E57:P57)</f>
        <v>0</v>
      </c>
      <c r="R57" s="68" t="n">
        <f aca="false">ROUNDDOWN(Q57/R$60,0)</f>
        <v>0</v>
      </c>
      <c r="S57" s="69" t="n">
        <f aca="false">ROUNDDOWN(R57*12,0)</f>
        <v>0</v>
      </c>
      <c r="T57" s="85" t="s">
        <v>71</v>
      </c>
      <c r="Y57" s="71" t="n">
        <v>0</v>
      </c>
      <c r="AA57" s="71" t="n">
        <v>825317</v>
      </c>
      <c r="AB57" s="71" t="n">
        <v>0</v>
      </c>
    </row>
    <row r="58" s="27" customFormat="true" ht="16.05" hidden="false" customHeight="false" outlineLevel="0" collapsed="false">
      <c r="B58" s="86" t="s">
        <v>75</v>
      </c>
      <c r="C58" s="87" t="n">
        <f aca="false">SUM(C49:C57)</f>
        <v>2901000</v>
      </c>
      <c r="D58" s="88" t="n">
        <f aca="false">SUM(D49:D57)</f>
        <v>241750</v>
      </c>
      <c r="E58" s="88" t="n">
        <f aca="false">SUM(E49:E57)</f>
        <v>0</v>
      </c>
      <c r="F58" s="88" t="n">
        <f aca="false">SUM(F49:F57)</f>
        <v>0</v>
      </c>
      <c r="G58" s="88" t="n">
        <f aca="false">SUM(G49:G57)</f>
        <v>0</v>
      </c>
      <c r="H58" s="88" t="n">
        <f aca="false">SUM(H49:H57)</f>
        <v>0</v>
      </c>
      <c r="I58" s="88" t="n">
        <f aca="false">SUM(I49:I57)</f>
        <v>0</v>
      </c>
      <c r="J58" s="88" t="n">
        <f aca="false">SUM(J49:J57)</f>
        <v>0</v>
      </c>
      <c r="K58" s="88" t="n">
        <f aca="false">SUM(K49:K57)</f>
        <v>0</v>
      </c>
      <c r="L58" s="88" t="n">
        <f aca="false">SUM(L49:L57)</f>
        <v>0</v>
      </c>
      <c r="M58" s="88" t="n">
        <f aca="false">SUM(M49:M57)</f>
        <v>0</v>
      </c>
      <c r="N58" s="88" t="n">
        <f aca="false">SUM(N49:N57)</f>
        <v>0</v>
      </c>
      <c r="O58" s="88" t="n">
        <f aca="false">SUM(O49:O57)</f>
        <v>0</v>
      </c>
      <c r="P58" s="88" t="n">
        <f aca="false">SUM(P49:P57)</f>
        <v>0</v>
      </c>
      <c r="Q58" s="88" t="n">
        <f aca="false">SUM(Q49:Q57)</f>
        <v>0</v>
      </c>
      <c r="R58" s="89" t="n">
        <f aca="false">ROUNDDOWN(Q58/R60,0)</f>
        <v>0</v>
      </c>
      <c r="S58" s="90" t="n">
        <f aca="false">ROUNDDOWN(R58*12,0)</f>
        <v>0</v>
      </c>
      <c r="T58" s="91" t="n">
        <f aca="false">Q58/C58</f>
        <v>0</v>
      </c>
      <c r="Y58" s="39" t="n">
        <f aca="false">SUM(Y49:Y57)</f>
        <v>4128988</v>
      </c>
      <c r="AA58" s="39" t="n">
        <f aca="false">SUM(AA49:AA57)</f>
        <v>1254852</v>
      </c>
      <c r="AB58" s="39" t="n">
        <f aca="false">SUM(AB49:AB57)</f>
        <v>1277089.4</v>
      </c>
      <c r="AC58" s="39" t="n">
        <f aca="false">SUM(AC49:AC57)</f>
        <v>0</v>
      </c>
    </row>
    <row r="59" customFormat="false" ht="15" hidden="false" customHeight="false" outlineLevel="0" collapsed="false">
      <c r="E59" s="92"/>
      <c r="F59" s="92"/>
      <c r="G59" s="92"/>
      <c r="H59" s="92"/>
      <c r="I59" s="92"/>
      <c r="J59" s="92"/>
      <c r="K59" s="92"/>
      <c r="L59" s="92"/>
      <c r="M59" s="92"/>
      <c r="N59" s="92"/>
      <c r="O59" s="92"/>
      <c r="P59" s="92"/>
      <c r="Q59" s="92"/>
      <c r="R59" s="93"/>
      <c r="S59" s="93"/>
      <c r="Y59" s="1"/>
    </row>
    <row r="60" customFormat="false" ht="15" hidden="false" customHeight="false" outlineLevel="0" collapsed="false">
      <c r="A60" s="0" t="s">
        <v>92</v>
      </c>
      <c r="G60" s="1"/>
      <c r="H60" s="1"/>
      <c r="I60" s="1"/>
      <c r="J60" s="1"/>
      <c r="K60" s="1"/>
      <c r="L60" s="1"/>
      <c r="M60" s="1"/>
      <c r="N60" s="1"/>
      <c r="O60" s="1"/>
      <c r="P60" s="1"/>
      <c r="Q60" s="1" t="s">
        <v>7</v>
      </c>
      <c r="R60" s="0" t="n">
        <v>11</v>
      </c>
      <c r="T60" s="0" t="s">
        <v>93</v>
      </c>
      <c r="X60" s="0" t="s">
        <v>94</v>
      </c>
      <c r="Y60" s="1" t="n">
        <f aca="false">Y58-Y41</f>
        <v>1452536</v>
      </c>
    </row>
    <row r="61" customFormat="false" ht="18.55" hidden="false" customHeight="false" outlineLevel="0" collapsed="false">
      <c r="E61" s="1" t="n">
        <f aca="false">E58-E41</f>
        <v>0</v>
      </c>
      <c r="F61" s="1" t="n">
        <f aca="false">F58-F41</f>
        <v>0</v>
      </c>
      <c r="G61" s="1" t="n">
        <f aca="false">G58-G41</f>
        <v>0</v>
      </c>
      <c r="H61" s="1" t="n">
        <f aca="false">H58-H41</f>
        <v>0</v>
      </c>
      <c r="I61" s="1" t="n">
        <f aca="false">I58-I41</f>
        <v>0</v>
      </c>
      <c r="J61" s="1" t="n">
        <f aca="false">J58-J41</f>
        <v>0</v>
      </c>
      <c r="K61" s="1" t="n">
        <f aca="false">K58-K41</f>
        <v>0</v>
      </c>
      <c r="L61" s="1" t="n">
        <f aca="false">L58-L41</f>
        <v>0</v>
      </c>
      <c r="M61" s="1" t="n">
        <f aca="false">M58-M41</f>
        <v>0</v>
      </c>
      <c r="N61" s="1" t="n">
        <f aca="false">N58-N41</f>
        <v>0</v>
      </c>
      <c r="O61" s="1" t="n">
        <f aca="false">O58-O41</f>
        <v>0</v>
      </c>
      <c r="P61" s="1" t="n">
        <f aca="false">P58-P41</f>
        <v>0</v>
      </c>
      <c r="Q61" s="1" t="n">
        <f aca="false">SUM(E61:P61)</f>
        <v>0</v>
      </c>
      <c r="T61" s="94" t="e">
        <f aca="false">Q61/S58</f>
        <v>#DIV/0!</v>
      </c>
      <c r="Y61" s="1"/>
    </row>
    <row r="62" customFormat="false" ht="18.55" hidden="false" customHeight="false" outlineLevel="0" collapsed="false">
      <c r="G62" s="1"/>
      <c r="H62" s="1"/>
      <c r="I62" s="1"/>
      <c r="J62" s="1"/>
      <c r="K62" s="1"/>
      <c r="L62" s="1"/>
      <c r="M62" s="1"/>
      <c r="N62" s="1"/>
      <c r="O62" s="1"/>
      <c r="P62" s="1"/>
      <c r="Q62" s="1" t="s">
        <v>95</v>
      </c>
      <c r="R62" s="1" t="n">
        <f aca="false">R58-U41</f>
        <v>0</v>
      </c>
      <c r="X62" s="95" t="s">
        <v>83</v>
      </c>
      <c r="Y62" s="71" t="n">
        <v>1161740</v>
      </c>
    </row>
    <row r="63" customFormat="false" ht="18.55" hidden="false" customHeight="false" outlineLevel="0" collapsed="false">
      <c r="G63" s="1"/>
      <c r="H63" s="1"/>
      <c r="I63" s="1"/>
      <c r="J63" s="1"/>
      <c r="K63" s="1" t="n">
        <f aca="false">SUM(K61:P61)</f>
        <v>0</v>
      </c>
      <c r="L63" s="1"/>
      <c r="M63" s="1"/>
      <c r="N63" s="1"/>
      <c r="O63" s="1"/>
      <c r="P63" s="1"/>
      <c r="Q63" s="1"/>
      <c r="X63" s="96" t="s">
        <v>85</v>
      </c>
      <c r="Y63" s="39" t="n">
        <v>2195</v>
      </c>
    </row>
    <row r="64" customFormat="false" ht="16.05" hidden="false" customHeight="false" outlineLevel="0" collapsed="false">
      <c r="G64" s="1"/>
      <c r="H64" s="1"/>
      <c r="I64" s="1"/>
      <c r="J64" s="1"/>
      <c r="K64" s="1"/>
      <c r="L64" s="1"/>
      <c r="M64" s="1"/>
      <c r="N64" s="1"/>
      <c r="O64" s="1"/>
      <c r="P64" s="1"/>
      <c r="Q64" s="1"/>
      <c r="X64" s="96" t="s">
        <v>86</v>
      </c>
      <c r="Y64" s="71" t="n">
        <v>0</v>
      </c>
    </row>
    <row r="65" customFormat="false" ht="18.55" hidden="false" customHeight="false" outlineLevel="0" collapsed="false">
      <c r="D65" s="0" t="s">
        <v>96</v>
      </c>
      <c r="G65" s="1"/>
      <c r="H65" s="1"/>
      <c r="I65" s="1"/>
      <c r="J65" s="1"/>
      <c r="K65" s="1"/>
      <c r="L65" s="1"/>
      <c r="M65" s="1"/>
      <c r="N65" s="1"/>
      <c r="O65" s="1"/>
      <c r="P65" s="1"/>
      <c r="Q65" s="1"/>
      <c r="R65" s="0" t="s">
        <v>97</v>
      </c>
      <c r="X65" s="96" t="s">
        <v>87</v>
      </c>
      <c r="Y65" s="39" t="n">
        <v>51140</v>
      </c>
    </row>
    <row r="66" customFormat="false" ht="18.55" hidden="false" customHeight="false" outlineLevel="0" collapsed="false">
      <c r="D66" s="1" t="s">
        <v>98</v>
      </c>
      <c r="E66" s="1" t="n">
        <v>150000</v>
      </c>
      <c r="F66" s="1" t="n">
        <v>294000</v>
      </c>
      <c r="G66" s="1" t="n">
        <v>250000</v>
      </c>
      <c r="H66" s="1"/>
      <c r="I66" s="1"/>
      <c r="J66" s="1"/>
      <c r="K66" s="1"/>
      <c r="L66" s="1"/>
      <c r="M66" s="1"/>
      <c r="N66" s="1"/>
      <c r="O66" s="1"/>
      <c r="P66" s="1"/>
      <c r="Q66" s="1"/>
      <c r="R66" s="0" t="n">
        <v>58000</v>
      </c>
      <c r="X66" s="96" t="s">
        <v>89</v>
      </c>
      <c r="Y66" s="71" t="n">
        <v>0</v>
      </c>
    </row>
    <row r="67" customFormat="false" ht="18.55" hidden="false" customHeight="false" outlineLevel="0" collapsed="false">
      <c r="D67" s="1" t="s">
        <v>99</v>
      </c>
      <c r="E67" s="1" t="n">
        <v>150000</v>
      </c>
      <c r="F67" s="1" t="n">
        <v>170000</v>
      </c>
      <c r="G67" s="1" t="n">
        <v>150000</v>
      </c>
      <c r="H67" s="1"/>
      <c r="I67" s="1"/>
      <c r="J67" s="1"/>
      <c r="K67" s="1"/>
      <c r="L67" s="1"/>
      <c r="M67" s="1"/>
      <c r="N67" s="1"/>
      <c r="O67" s="1"/>
      <c r="P67" s="1"/>
      <c r="Q67" s="1"/>
      <c r="X67" s="96" t="s">
        <v>90</v>
      </c>
      <c r="Y67" s="39" t="n">
        <v>24593</v>
      </c>
    </row>
    <row r="68" customFormat="false" ht="18.55" hidden="false" customHeight="false" outlineLevel="0" collapsed="false">
      <c r="D68" s="1"/>
      <c r="E68" s="1" t="n">
        <f aca="false">E66-E67</f>
        <v>0</v>
      </c>
      <c r="F68" s="1" t="n">
        <f aca="false">F66-F67</f>
        <v>124000</v>
      </c>
      <c r="G68" s="1" t="n">
        <f aca="false">G66-G67</f>
        <v>100000</v>
      </c>
      <c r="H68" s="1" t="n">
        <f aca="false">H66-H67</f>
        <v>0</v>
      </c>
      <c r="I68" s="1" t="n">
        <f aca="false">I66-I67</f>
        <v>0</v>
      </c>
      <c r="J68" s="1" t="n">
        <f aca="false">J66-J67</f>
        <v>0</v>
      </c>
      <c r="K68" s="1" t="n">
        <f aca="false">K66-K67</f>
        <v>0</v>
      </c>
      <c r="L68" s="1" t="n">
        <f aca="false">L66-L67</f>
        <v>0</v>
      </c>
      <c r="M68" s="1" t="n">
        <f aca="false">M66-M67</f>
        <v>0</v>
      </c>
      <c r="N68" s="1" t="n">
        <f aca="false">N66-N67</f>
        <v>0</v>
      </c>
      <c r="O68" s="1" t="n">
        <f aca="false">O66-O67</f>
        <v>0</v>
      </c>
      <c r="P68" s="1" t="n">
        <f aca="false">P66-P67</f>
        <v>0</v>
      </c>
      <c r="Q68" s="1"/>
      <c r="X68" s="96" t="s">
        <v>91</v>
      </c>
      <c r="Y68" s="71" t="n">
        <v>0</v>
      </c>
    </row>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row r="65537" customFormat="false" ht="15" hidden="false" customHeight="false" outlineLevel="0" collapsed="false"/>
  </sheetData>
  <conditionalFormatting sqref="G13:P19 G20:L21 M20:P27 G22:J30 K28:P30 E13:F36 G31:P36 E37:P41 K22:L27">
    <cfRule type="cellIs" priority="2" operator="greaterThan" aboveAverage="0" equalAverage="0" bottom="0" percent="0" rank="0" text="" dxfId="0">
      <formula>変更事項および予算!$D13</formula>
    </cfRule>
  </conditionalFormatting>
  <conditionalFormatting sqref="V12:V41">
    <cfRule type="cellIs" priority="3" operator="greaterThan" aboveAverage="0" equalAverage="0" bottom="0" percent="0" rank="0" text="" dxfId="0">
      <formula>変更事項および予算!$C12</formula>
    </cfRule>
  </conditionalFormatting>
  <conditionalFormatting sqref="E12:P12">
    <cfRule type="cellIs" priority="4" operator="greaterThan" aboveAverage="0" equalAverage="0" bottom="0" percent="0" rank="0" text="" dxfId="0">
      <formula>変更事項および予算!$D12</formula>
    </cfRule>
  </conditionalFormatting>
  <printOptions headings="false" gridLines="false" gridLinesSet="true" horizontalCentered="false" verticalCentered="false"/>
  <pageMargins left="0.39375" right="0.39375" top="0.63125" bottom="0.63125" header="0.39375" footer="0.3937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&amp;C&amp;"Arial,標準"&amp;10&amp;A</oddHeader>
    <oddFooter>&amp;C&amp;"Arial,標準"&amp;10ページ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0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I16" activeCellId="0" sqref="I16"/>
    </sheetView>
  </sheetViews>
  <sheetFormatPr defaultRowHeight="12.8" zeroHeight="false" outlineLevelRow="0" outlineLevelCol="0"/>
  <cols>
    <col collapsed="false" customWidth="true" hidden="false" outlineLevel="0" max="1" min="1" style="0" width="9.33"/>
    <col collapsed="false" customWidth="true" hidden="false" outlineLevel="0" max="2" min="2" style="0" width="12.4"/>
    <col collapsed="false" customWidth="true" hidden="false" outlineLevel="0" max="19" min="3" style="0" width="9.33"/>
    <col collapsed="false" customWidth="true" hidden="false" outlineLevel="0" max="1025" min="20" style="0" width="9.29"/>
  </cols>
  <sheetData>
    <row r="1" customFormat="false" ht="15" hidden="false" customHeight="false" outlineLevel="0" collapsed="false">
      <c r="A1" s="0" t="s">
        <v>100</v>
      </c>
    </row>
    <row r="2" customFormat="false" ht="16.05" hidden="false" customHeight="false" outlineLevel="0" collapsed="false">
      <c r="B2" s="0" t="s">
        <v>101</v>
      </c>
    </row>
    <row r="3" customFormat="false" ht="16.05" hidden="false" customHeight="false" outlineLevel="0" collapsed="false">
      <c r="B3" s="0" t="s">
        <v>102</v>
      </c>
      <c r="H3" s="0" t="s">
        <v>103</v>
      </c>
    </row>
    <row r="4" customFormat="false" ht="16.05" hidden="false" customHeight="false" outlineLevel="0" collapsed="false">
      <c r="C4" s="7" t="s">
        <v>12</v>
      </c>
      <c r="D4" s="7" t="s">
        <v>13</v>
      </c>
      <c r="E4" s="5" t="s">
        <v>14</v>
      </c>
      <c r="F4" s="0" t="s">
        <v>104</v>
      </c>
    </row>
    <row r="5" customFormat="false" ht="16.05" hidden="false" customHeight="false" outlineLevel="0" collapsed="false">
      <c r="B5" s="97" t="s">
        <v>38</v>
      </c>
      <c r="C5" s="98" t="n">
        <v>14700</v>
      </c>
      <c r="D5" s="98" t="n">
        <v>20270</v>
      </c>
      <c r="E5" s="98" t="n">
        <v>17950</v>
      </c>
      <c r="F5" s="99" t="n">
        <f aca="false">AVERAGE(C5:E5)</f>
        <v>17640</v>
      </c>
      <c r="G5" s="99"/>
      <c r="H5" s="99" t="s">
        <v>105</v>
      </c>
      <c r="I5" s="100" t="n">
        <v>0</v>
      </c>
      <c r="J5" s="99"/>
    </row>
    <row r="6" customFormat="false" ht="16.05" hidden="false" customHeight="false" outlineLevel="0" collapsed="false">
      <c r="B6" s="28" t="s">
        <v>39</v>
      </c>
      <c r="C6" s="31" t="n">
        <v>0</v>
      </c>
      <c r="D6" s="31" t="n">
        <v>0</v>
      </c>
      <c r="E6" s="32" t="n">
        <v>0</v>
      </c>
      <c r="F6" s="101" t="n">
        <f aca="false">AVERAGE(C6:E6)</f>
        <v>0</v>
      </c>
      <c r="I6" s="1" t="n">
        <v>3000</v>
      </c>
    </row>
    <row r="7" customFormat="false" ht="16.05" hidden="false" customHeight="false" outlineLevel="0" collapsed="false">
      <c r="B7" s="97" t="s">
        <v>41</v>
      </c>
      <c r="C7" s="98" t="n">
        <v>7527</v>
      </c>
      <c r="D7" s="98" t="n">
        <v>6353</v>
      </c>
      <c r="E7" s="102" t="n">
        <v>5898</v>
      </c>
      <c r="F7" s="99" t="n">
        <f aca="false">AVERAGE(C7:E7)</f>
        <v>6592.66666666667</v>
      </c>
      <c r="G7" s="99"/>
      <c r="H7" s="99"/>
      <c r="I7" s="100" t="n">
        <f aca="false">F7</f>
        <v>6592.66666666667</v>
      </c>
      <c r="J7" s="99"/>
    </row>
    <row r="8" customFormat="false" ht="16.05" hidden="false" customHeight="false" outlineLevel="0" collapsed="false">
      <c r="B8" s="28" t="s">
        <v>42</v>
      </c>
      <c r="C8" s="31" t="n">
        <v>9135</v>
      </c>
      <c r="D8" s="31" t="n">
        <v>0</v>
      </c>
      <c r="E8" s="32" t="n">
        <v>0</v>
      </c>
      <c r="F8" s="101" t="n">
        <f aca="false">AVERAGE(C8:E8)</f>
        <v>3045</v>
      </c>
      <c r="I8" s="1" t="n">
        <f aca="false">F8</f>
        <v>3045</v>
      </c>
    </row>
    <row r="9" customFormat="false" ht="16.05" hidden="false" customHeight="false" outlineLevel="0" collapsed="false">
      <c r="B9" s="103" t="s">
        <v>43</v>
      </c>
      <c r="C9" s="98" t="n">
        <v>2823</v>
      </c>
      <c r="D9" s="98" t="n">
        <v>1960</v>
      </c>
      <c r="E9" s="102" t="n">
        <v>1919</v>
      </c>
      <c r="F9" s="99" t="n">
        <f aca="false">AVERAGE(C9:E9)</f>
        <v>2234</v>
      </c>
      <c r="G9" s="99"/>
      <c r="H9" s="99"/>
      <c r="I9" s="100" t="n">
        <f aca="false">F9</f>
        <v>2234</v>
      </c>
      <c r="J9" s="99"/>
    </row>
    <row r="10" customFormat="false" ht="16.05" hidden="false" customHeight="false" outlineLevel="0" collapsed="false">
      <c r="B10" s="43" t="s">
        <v>44</v>
      </c>
      <c r="C10" s="31" t="n">
        <v>2097</v>
      </c>
      <c r="D10" s="31" t="n">
        <v>1537</v>
      </c>
      <c r="E10" s="32" t="n">
        <v>2020</v>
      </c>
      <c r="F10" s="101" t="n">
        <f aca="false">AVERAGE(C10:E10)</f>
        <v>1884.66666666667</v>
      </c>
      <c r="I10" s="1" t="n">
        <f aca="false">F10</f>
        <v>1884.66666666667</v>
      </c>
    </row>
    <row r="11" customFormat="false" ht="16.05" hidden="false" customHeight="false" outlineLevel="0" collapsed="false">
      <c r="B11" s="97" t="s">
        <v>47</v>
      </c>
      <c r="C11" s="98" t="n">
        <v>4000</v>
      </c>
      <c r="D11" s="98" t="n">
        <v>2500</v>
      </c>
      <c r="E11" s="102" t="n">
        <v>0</v>
      </c>
      <c r="F11" s="99" t="n">
        <f aca="false">AVERAGE(C11:E11)</f>
        <v>2166.66666666667</v>
      </c>
      <c r="G11" s="99"/>
      <c r="H11" s="99"/>
      <c r="I11" s="100" t="n">
        <f aca="false">F11</f>
        <v>2166.66666666667</v>
      </c>
      <c r="J11" s="99"/>
    </row>
    <row r="12" customFormat="false" ht="16.05" hidden="false" customHeight="false" outlineLevel="0" collapsed="false">
      <c r="B12" s="28" t="s">
        <v>49</v>
      </c>
      <c r="C12" s="31" t="n">
        <v>4115</v>
      </c>
      <c r="D12" s="31" t="n">
        <v>1777</v>
      </c>
      <c r="E12" s="32" t="n">
        <v>7870</v>
      </c>
      <c r="F12" s="101" t="n">
        <f aca="false">AVERAGE(C12:E12)</f>
        <v>4587.33333333333</v>
      </c>
      <c r="I12" s="1" t="n">
        <f aca="false">F12</f>
        <v>4587.33333333333</v>
      </c>
    </row>
    <row r="13" customFormat="false" ht="16.05" hidden="false" customHeight="false" outlineLevel="0" collapsed="false">
      <c r="B13" s="97" t="s">
        <v>50</v>
      </c>
      <c r="C13" s="98" t="n">
        <v>7000</v>
      </c>
      <c r="D13" s="98" t="n">
        <v>0</v>
      </c>
      <c r="E13" s="102" t="n">
        <v>3990</v>
      </c>
      <c r="F13" s="99" t="n">
        <f aca="false">AVERAGE(C13:E13)</f>
        <v>3663.33333333333</v>
      </c>
      <c r="G13" s="99"/>
      <c r="H13" s="99"/>
      <c r="I13" s="100" t="n">
        <f aca="false">F13</f>
        <v>3663.33333333333</v>
      </c>
      <c r="J13" s="99"/>
    </row>
    <row r="14" customFormat="false" ht="16.05" hidden="false" customHeight="false" outlineLevel="0" collapsed="false">
      <c r="B14" s="43" t="s">
        <v>51</v>
      </c>
      <c r="C14" s="31" t="n">
        <v>0</v>
      </c>
      <c r="D14" s="31" t="n">
        <v>0</v>
      </c>
      <c r="E14" s="32" t="n">
        <v>0</v>
      </c>
      <c r="F14" s="101" t="n">
        <f aca="false">AVERAGE(C14:E14)</f>
        <v>0</v>
      </c>
      <c r="I14" s="1" t="n">
        <f aca="false">F14</f>
        <v>0</v>
      </c>
    </row>
    <row r="15" customFormat="false" ht="16.05" hidden="false" customHeight="false" outlineLevel="0" collapsed="false">
      <c r="B15" s="97" t="s">
        <v>52</v>
      </c>
      <c r="C15" s="98" t="n">
        <v>0</v>
      </c>
      <c r="D15" s="98" t="n">
        <v>0</v>
      </c>
      <c r="E15" s="102" t="n">
        <v>9868</v>
      </c>
      <c r="F15" s="99" t="n">
        <f aca="false">AVERAGE(C15:E15)</f>
        <v>3289.33333333333</v>
      </c>
      <c r="G15" s="99"/>
      <c r="H15" s="99"/>
      <c r="I15" s="100" t="n">
        <f aca="false">F15</f>
        <v>3289.33333333333</v>
      </c>
      <c r="J15" s="99"/>
    </row>
    <row r="16" customFormat="false" ht="16.05" hidden="false" customHeight="false" outlineLevel="0" collapsed="false">
      <c r="B16" s="28" t="s">
        <v>53</v>
      </c>
      <c r="C16" s="31" t="n">
        <v>38948</v>
      </c>
      <c r="D16" s="31" t="n">
        <v>39376</v>
      </c>
      <c r="E16" s="32" t="n">
        <v>39510</v>
      </c>
      <c r="F16" s="101" t="n">
        <f aca="false">AVERAGE(C16:E16)</f>
        <v>39278</v>
      </c>
      <c r="I16" s="1" t="n">
        <f aca="false">F16</f>
        <v>39278</v>
      </c>
    </row>
    <row r="17" customFormat="false" ht="16.05" hidden="false" customHeight="false" outlineLevel="0" collapsed="false">
      <c r="B17" s="97" t="s">
        <v>54</v>
      </c>
      <c r="C17" s="98" t="n">
        <v>4260</v>
      </c>
      <c r="D17" s="98" t="n">
        <v>7334</v>
      </c>
      <c r="E17" s="102" t="n">
        <v>8266</v>
      </c>
      <c r="F17" s="99" t="n">
        <f aca="false">AVERAGE(C17:E17)</f>
        <v>6620</v>
      </c>
      <c r="G17" s="99"/>
      <c r="H17" s="99"/>
      <c r="I17" s="100" t="n">
        <f aca="false">F17</f>
        <v>6620</v>
      </c>
      <c r="J17" s="99"/>
    </row>
    <row r="18" customFormat="false" ht="16.05" hidden="false" customHeight="false" outlineLevel="0" collapsed="false">
      <c r="B18" s="28" t="s">
        <v>55</v>
      </c>
      <c r="C18" s="31" t="n">
        <v>13000</v>
      </c>
      <c r="D18" s="31" t="n">
        <v>13012</v>
      </c>
      <c r="E18" s="32" t="n">
        <v>13002</v>
      </c>
      <c r="F18" s="101" t="n">
        <f aca="false">AVERAGE(C18:E18)</f>
        <v>13004.6666666667</v>
      </c>
      <c r="I18" s="1" t="n">
        <f aca="false">F18</f>
        <v>13004.6666666667</v>
      </c>
    </row>
    <row r="19" customFormat="false" ht="16.05" hidden="false" customHeight="false" outlineLevel="0" collapsed="false">
      <c r="B19" s="97" t="s">
        <v>56</v>
      </c>
      <c r="C19" s="98" t="n">
        <v>0</v>
      </c>
      <c r="D19" s="98" t="n">
        <v>0</v>
      </c>
      <c r="E19" s="102" t="n">
        <v>0</v>
      </c>
      <c r="F19" s="99" t="n">
        <f aca="false">AVERAGE(C19:E19)</f>
        <v>0</v>
      </c>
      <c r="G19" s="99"/>
      <c r="H19" s="99"/>
      <c r="I19" s="100" t="n">
        <f aca="false">F19</f>
        <v>0</v>
      </c>
      <c r="J19" s="99"/>
    </row>
    <row r="20" customFormat="false" ht="16.05" hidden="false" customHeight="false" outlineLevel="0" collapsed="false">
      <c r="B20" s="28" t="s">
        <v>59</v>
      </c>
      <c r="C20" s="31" t="n">
        <v>48000</v>
      </c>
      <c r="D20" s="31" t="n">
        <v>48000</v>
      </c>
      <c r="E20" s="32" t="n">
        <v>48000</v>
      </c>
      <c r="F20" s="101" t="n">
        <f aca="false">AVERAGE(C20:E20)</f>
        <v>48000</v>
      </c>
      <c r="H20" s="0" t="s">
        <v>105</v>
      </c>
      <c r="I20" s="1" t="n">
        <v>15000</v>
      </c>
    </row>
    <row r="21" customFormat="false" ht="16.05" hidden="false" customHeight="false" outlineLevel="0" collapsed="false">
      <c r="B21" s="97" t="s">
        <v>60</v>
      </c>
      <c r="C21" s="98" t="n">
        <v>0</v>
      </c>
      <c r="D21" s="98" t="n">
        <v>0</v>
      </c>
      <c r="E21" s="102" t="n">
        <v>0</v>
      </c>
      <c r="F21" s="99" t="n">
        <f aca="false">AVERAGE(C21:E21)</f>
        <v>0</v>
      </c>
      <c r="G21" s="99"/>
      <c r="H21" s="99"/>
      <c r="I21" s="100" t="n">
        <f aca="false">F21</f>
        <v>0</v>
      </c>
      <c r="J21" s="99"/>
    </row>
    <row r="22" customFormat="false" ht="16.05" hidden="false" customHeight="false" outlineLevel="0" collapsed="false">
      <c r="B22" s="28" t="s">
        <v>61</v>
      </c>
      <c r="C22" s="31" t="n">
        <v>315</v>
      </c>
      <c r="D22" s="31" t="n">
        <v>210</v>
      </c>
      <c r="E22" s="32" t="n">
        <v>565</v>
      </c>
      <c r="F22" s="101" t="n">
        <f aca="false">AVERAGE(C22:E22)</f>
        <v>363.333333333333</v>
      </c>
      <c r="I22" s="1" t="n">
        <f aca="false">F22</f>
        <v>363.333333333333</v>
      </c>
    </row>
    <row r="23" customFormat="false" ht="16.05" hidden="false" customHeight="false" outlineLevel="0" collapsed="false">
      <c r="B23" s="97" t="s">
        <v>62</v>
      </c>
      <c r="C23" s="98" t="n">
        <v>15256</v>
      </c>
      <c r="D23" s="98" t="n">
        <v>19614</v>
      </c>
      <c r="E23" s="102" t="n">
        <v>19632</v>
      </c>
      <c r="F23" s="99" t="n">
        <f aca="false">AVERAGE(C23:E23)</f>
        <v>18167.3333333333</v>
      </c>
      <c r="G23" s="99"/>
      <c r="H23" s="99"/>
      <c r="I23" s="100" t="n">
        <f aca="false">F23</f>
        <v>18167.3333333333</v>
      </c>
      <c r="J23" s="99"/>
    </row>
    <row r="24" customFormat="false" ht="16.05" hidden="false" customHeight="false" outlineLevel="0" collapsed="false">
      <c r="B24" s="43" t="s">
        <v>63</v>
      </c>
      <c r="C24" s="31" t="n">
        <v>7276</v>
      </c>
      <c r="D24" s="29" t="n">
        <v>6340</v>
      </c>
      <c r="E24" s="32" t="n">
        <v>5620</v>
      </c>
      <c r="F24" s="101" t="n">
        <f aca="false">AVERAGE(C24:E24)</f>
        <v>6412</v>
      </c>
      <c r="I24" s="1" t="n">
        <f aca="false">F24+2000</f>
        <v>8412</v>
      </c>
    </row>
    <row r="25" customFormat="false" ht="16.05" hidden="false" customHeight="false" outlineLevel="0" collapsed="false">
      <c r="B25" s="97" t="s">
        <v>65</v>
      </c>
      <c r="C25" s="98" t="n">
        <v>16826</v>
      </c>
      <c r="D25" s="98" t="n">
        <v>12587</v>
      </c>
      <c r="E25" s="102" t="n">
        <v>31718</v>
      </c>
      <c r="F25" s="99" t="n">
        <f aca="false">AVERAGE(C25:E25)</f>
        <v>20377</v>
      </c>
      <c r="G25" s="99"/>
      <c r="H25" s="99"/>
      <c r="I25" s="100" t="n">
        <v>30000</v>
      </c>
      <c r="J25" s="99"/>
    </row>
    <row r="26" customFormat="false" ht="16.05" hidden="false" customHeight="false" outlineLevel="0" collapsed="false">
      <c r="B26" s="28" t="s">
        <v>66</v>
      </c>
      <c r="C26" s="31" t="n">
        <v>9063</v>
      </c>
      <c r="D26" s="31" t="n">
        <v>9063</v>
      </c>
      <c r="E26" s="32" t="n">
        <v>9107</v>
      </c>
      <c r="F26" s="101" t="n">
        <f aca="false">AVERAGE(C26:E26)</f>
        <v>9077.66666666667</v>
      </c>
      <c r="I26" s="1" t="n">
        <f aca="false">F26-3990</f>
        <v>5087.66666666667</v>
      </c>
    </row>
    <row r="27" customFormat="false" ht="16.05" hidden="false" customHeight="false" outlineLevel="0" collapsed="false">
      <c r="B27" s="97" t="s">
        <v>67</v>
      </c>
      <c r="C27" s="98" t="n">
        <v>0</v>
      </c>
      <c r="D27" s="98" t="n">
        <v>0</v>
      </c>
      <c r="E27" s="102" t="n">
        <v>0</v>
      </c>
      <c r="F27" s="99" t="n">
        <f aca="false">AVERAGE(C27:E27)</f>
        <v>0</v>
      </c>
      <c r="G27" s="99"/>
      <c r="H27" s="99"/>
      <c r="I27" s="100" t="n">
        <f aca="false">F27</f>
        <v>0</v>
      </c>
      <c r="J27" s="99"/>
    </row>
    <row r="28" customFormat="false" ht="16.05" hidden="false" customHeight="false" outlineLevel="0" collapsed="false">
      <c r="B28" s="43" t="s">
        <v>68</v>
      </c>
      <c r="C28" s="31" t="n">
        <v>0</v>
      </c>
      <c r="D28" s="31" t="n">
        <v>0</v>
      </c>
      <c r="E28" s="32" t="n">
        <v>0</v>
      </c>
      <c r="F28" s="101" t="n">
        <f aca="false">AVERAGE(C28:E28)</f>
        <v>0</v>
      </c>
      <c r="I28" s="1" t="n">
        <f aca="false">F28</f>
        <v>0</v>
      </c>
    </row>
    <row r="29" customFormat="false" ht="16.05" hidden="false" customHeight="false" outlineLevel="0" collapsed="false">
      <c r="B29" s="103" t="s">
        <v>69</v>
      </c>
      <c r="C29" s="98" t="n">
        <v>0</v>
      </c>
      <c r="D29" s="98" t="n">
        <v>0</v>
      </c>
      <c r="E29" s="102" t="n">
        <v>0</v>
      </c>
      <c r="F29" s="99" t="n">
        <f aca="false">AVERAGE(C29:E29)</f>
        <v>0</v>
      </c>
      <c r="G29" s="99"/>
      <c r="H29" s="99"/>
      <c r="I29" s="100" t="n">
        <f aca="false">F29</f>
        <v>0</v>
      </c>
      <c r="J29" s="99"/>
    </row>
    <row r="30" customFormat="false" ht="16.05" hidden="false" customHeight="false" outlineLevel="0" collapsed="false">
      <c r="B30" s="28" t="s">
        <v>70</v>
      </c>
      <c r="C30" s="44" t="s">
        <v>71</v>
      </c>
      <c r="D30" s="44" t="s">
        <v>71</v>
      </c>
      <c r="E30" s="44" t="s">
        <v>71</v>
      </c>
      <c r="I30" s="1" t="n">
        <f aca="false">F30</f>
        <v>0</v>
      </c>
    </row>
    <row r="31" customFormat="false" ht="16.05" hidden="false" customHeight="false" outlineLevel="0" collapsed="false">
      <c r="B31" s="97" t="s">
        <v>72</v>
      </c>
      <c r="C31" s="98" t="n">
        <v>0</v>
      </c>
      <c r="D31" s="98" t="n">
        <v>0</v>
      </c>
      <c r="E31" s="102" t="n">
        <v>0</v>
      </c>
      <c r="F31" s="99" t="n">
        <f aca="false">AVERAGE(C31:E31)</f>
        <v>0</v>
      </c>
      <c r="G31" s="99"/>
      <c r="H31" s="99"/>
      <c r="I31" s="100" t="n">
        <f aca="false">F31</f>
        <v>0</v>
      </c>
      <c r="J31" s="99"/>
    </row>
    <row r="32" customFormat="false" ht="16.05" hidden="false" customHeight="false" outlineLevel="0" collapsed="false">
      <c r="B32" s="28" t="s">
        <v>73</v>
      </c>
      <c r="C32" s="31" t="n">
        <v>0</v>
      </c>
      <c r="D32" s="31" t="n">
        <v>4821</v>
      </c>
      <c r="E32" s="32" t="n">
        <v>0</v>
      </c>
      <c r="F32" s="101" t="n">
        <f aca="false">AVERAGE(C32:E32)</f>
        <v>1607</v>
      </c>
      <c r="I32" s="1" t="n">
        <f aca="false">F32</f>
        <v>1607</v>
      </c>
    </row>
    <row r="33" customFormat="false" ht="16.05" hidden="false" customHeight="false" outlineLevel="0" collapsed="false">
      <c r="B33" s="97" t="s">
        <v>74</v>
      </c>
      <c r="C33" s="98" t="n">
        <v>0</v>
      </c>
      <c r="D33" s="102" t="n">
        <v>0</v>
      </c>
      <c r="E33" s="102" t="n">
        <v>0</v>
      </c>
      <c r="F33" s="99" t="n">
        <f aca="false">AVERAGE(C33:E33)</f>
        <v>0</v>
      </c>
      <c r="G33" s="99" t="n">
        <f aca="false">300000/12</f>
        <v>25000</v>
      </c>
      <c r="H33" s="99"/>
      <c r="I33" s="100" t="n">
        <f aca="false">G33</f>
        <v>25000</v>
      </c>
      <c r="J33" s="99"/>
    </row>
    <row r="34" customFormat="false" ht="16.05" hidden="false" customHeight="false" outlineLevel="0" collapsed="false">
      <c r="C34" s="31" t="n">
        <v>204341</v>
      </c>
      <c r="D34" s="31" t="n">
        <v>194754</v>
      </c>
      <c r="E34" s="32" t="n">
        <v>224935</v>
      </c>
      <c r="F34" s="101" t="n">
        <f aca="false">AVERAGE(C34:E34)</f>
        <v>208010</v>
      </c>
      <c r="G34" s="104" t="n">
        <f aca="false">F34+G33</f>
        <v>233010</v>
      </c>
      <c r="I34" s="1" t="n">
        <f aca="false">SUM(I5:I33)</f>
        <v>193003</v>
      </c>
    </row>
    <row r="40" customFormat="false" ht="15" hidden="false" customHeight="false" outlineLevel="0" collapsed="false"/>
    <row r="41" customFormat="false" ht="18.55" hidden="false" customHeight="false" outlineLevel="0" collapsed="false">
      <c r="B41" s="0" t="s">
        <v>106</v>
      </c>
      <c r="C41" s="0" t="s">
        <v>107</v>
      </c>
      <c r="D41" s="0" t="s">
        <v>12</v>
      </c>
      <c r="E41" s="0" t="s">
        <v>13</v>
      </c>
      <c r="F41" s="0" t="s">
        <v>108</v>
      </c>
      <c r="G41" s="0" t="s">
        <v>109</v>
      </c>
      <c r="H41" s="0" t="s">
        <v>110</v>
      </c>
      <c r="I41" s="0" t="s">
        <v>111</v>
      </c>
      <c r="J41" s="0" t="s">
        <v>112</v>
      </c>
      <c r="K41" s="0" t="s">
        <v>113</v>
      </c>
      <c r="L41" s="0" t="s">
        <v>114</v>
      </c>
      <c r="M41" s="0" t="s">
        <v>115</v>
      </c>
      <c r="N41" s="0" t="s">
        <v>116</v>
      </c>
      <c r="O41" s="0" t="s">
        <v>117</v>
      </c>
      <c r="R41" s="0" t="s">
        <v>118</v>
      </c>
    </row>
    <row r="42" customFormat="false" ht="18.55" hidden="false" customHeight="false" outlineLevel="0" collapsed="false">
      <c r="A42" s="105"/>
      <c r="B42" s="106" t="s">
        <v>38</v>
      </c>
      <c r="C42" s="1" t="n">
        <v>3000</v>
      </c>
      <c r="D42" s="1" t="n">
        <v>6320</v>
      </c>
      <c r="E42" s="1" t="n">
        <v>7560</v>
      </c>
      <c r="F42" s="1" t="n">
        <v>4040</v>
      </c>
      <c r="G42" s="1" t="n">
        <v>3720</v>
      </c>
      <c r="H42" s="1" t="n">
        <f aca="false">SUM(D42:G42)/4</f>
        <v>5410</v>
      </c>
      <c r="I42" s="1" t="n">
        <v>5620</v>
      </c>
      <c r="J42" s="1" t="n">
        <v>3690</v>
      </c>
      <c r="K42" s="1" t="n">
        <v>3790</v>
      </c>
      <c r="L42" s="1" t="n">
        <v>3090</v>
      </c>
      <c r="M42" s="1" t="n">
        <v>150</v>
      </c>
      <c r="N42" s="1" t="n">
        <f aca="false">SUM(D42:G42,I42:M42)</f>
        <v>37980</v>
      </c>
      <c r="O42" s="1" t="n">
        <f aca="false">N42/9</f>
        <v>4220</v>
      </c>
      <c r="R42" s="0" t="s">
        <v>119</v>
      </c>
    </row>
    <row r="43" customFormat="false" ht="18.55" hidden="false" customHeight="false" outlineLevel="0" collapsed="false">
      <c r="A43" s="105"/>
      <c r="B43" s="107" t="s">
        <v>39</v>
      </c>
      <c r="C43" s="1" t="n">
        <v>2000</v>
      </c>
      <c r="D43" s="1" t="n">
        <v>2328</v>
      </c>
      <c r="E43" s="1" t="n">
        <v>249</v>
      </c>
      <c r="F43" s="1" t="n">
        <v>4727</v>
      </c>
      <c r="G43" s="1" t="n">
        <v>4541</v>
      </c>
      <c r="H43" s="1" t="n">
        <f aca="false">SUM(D43:G43)/4</f>
        <v>2961.25</v>
      </c>
      <c r="I43" s="1" t="n">
        <v>2426</v>
      </c>
      <c r="J43" s="1" t="n">
        <v>1496</v>
      </c>
      <c r="K43" s="1" t="n">
        <v>3474</v>
      </c>
      <c r="L43" s="1" t="n">
        <v>11030</v>
      </c>
      <c r="M43" s="1" t="n">
        <v>8110</v>
      </c>
      <c r="N43" s="1" t="n">
        <f aca="false">SUM(D43:G43,I43:M43)</f>
        <v>38381</v>
      </c>
      <c r="O43" s="1" t="n">
        <f aca="false">N43/9</f>
        <v>4264.55555555556</v>
      </c>
      <c r="R43" s="0" t="s">
        <v>120</v>
      </c>
    </row>
    <row r="44" customFormat="false" ht="18.55" hidden="false" customHeight="false" outlineLevel="0" collapsed="false">
      <c r="A44" s="105"/>
      <c r="B44" s="106" t="s">
        <v>41</v>
      </c>
      <c r="C44" s="1" t="n">
        <v>1000</v>
      </c>
      <c r="D44" s="1" t="n">
        <v>5735</v>
      </c>
      <c r="E44" s="1" t="n">
        <v>6668</v>
      </c>
      <c r="F44" s="1" t="n">
        <v>3759</v>
      </c>
      <c r="G44" s="1" t="n">
        <v>348</v>
      </c>
      <c r="H44" s="1" t="n">
        <f aca="false">SUM(D44:G44)/4</f>
        <v>4127.5</v>
      </c>
      <c r="I44" s="1" t="n">
        <v>1744</v>
      </c>
      <c r="J44" s="1" t="n">
        <v>0</v>
      </c>
      <c r="K44" s="1" t="n">
        <v>8578</v>
      </c>
      <c r="L44" s="1" t="n">
        <v>11674</v>
      </c>
      <c r="M44" s="1" t="n">
        <v>236</v>
      </c>
      <c r="N44" s="1" t="n">
        <f aca="false">SUM(D44:G44,I44:M44)</f>
        <v>38742</v>
      </c>
      <c r="O44" s="1" t="n">
        <f aca="false">N44/9</f>
        <v>4304.66666666667</v>
      </c>
      <c r="R44" s="1" t="n">
        <v>1200000</v>
      </c>
      <c r="S44" s="1"/>
    </row>
    <row r="45" customFormat="false" ht="18.55" hidden="false" customHeight="false" outlineLevel="0" collapsed="false">
      <c r="A45" s="105"/>
      <c r="B45" s="107" t="s">
        <v>42</v>
      </c>
      <c r="C45" s="1" t="n">
        <v>1000</v>
      </c>
      <c r="D45" s="1" t="n">
        <v>4010</v>
      </c>
      <c r="E45" s="1" t="n">
        <v>3754</v>
      </c>
      <c r="F45" s="1" t="n">
        <v>3685</v>
      </c>
      <c r="G45" s="1" t="n">
        <v>3700</v>
      </c>
      <c r="H45" s="1" t="n">
        <f aca="false">SUM(D45:G45)/4</f>
        <v>3787.25</v>
      </c>
      <c r="I45" s="1" t="n">
        <v>3490</v>
      </c>
      <c r="J45" s="1" t="n">
        <v>0</v>
      </c>
      <c r="K45" s="1" t="n">
        <v>4259</v>
      </c>
      <c r="L45" s="1" t="n">
        <v>7344</v>
      </c>
      <c r="M45" s="1" t="n">
        <v>4225</v>
      </c>
      <c r="N45" s="1" t="n">
        <f aca="false">SUM(D45:G45,I45:M45)</f>
        <v>34467</v>
      </c>
      <c r="O45" s="1" t="n">
        <f aca="false">N45/9</f>
        <v>3829.66666666667</v>
      </c>
      <c r="R45" s="1"/>
      <c r="S45" s="1"/>
    </row>
    <row r="46" customFormat="false" ht="18.55" hidden="false" customHeight="false" outlineLevel="0" collapsed="false">
      <c r="A46" s="93"/>
      <c r="B46" s="108" t="s">
        <v>43</v>
      </c>
      <c r="C46" s="1" t="n">
        <v>2000</v>
      </c>
      <c r="D46" s="1" t="n">
        <v>814</v>
      </c>
      <c r="E46" s="1" t="n">
        <v>1708</v>
      </c>
      <c r="F46" s="1" t="n">
        <v>2341</v>
      </c>
      <c r="G46" s="1" t="n">
        <v>603</v>
      </c>
      <c r="H46" s="1" t="n">
        <f aca="false">SUM(D46:G46)/4</f>
        <v>1366.5</v>
      </c>
      <c r="I46" s="1" t="n">
        <v>998</v>
      </c>
      <c r="J46" s="1" t="n">
        <v>356</v>
      </c>
      <c r="K46" s="1" t="n">
        <v>1154</v>
      </c>
      <c r="L46" s="1" t="n">
        <v>962</v>
      </c>
      <c r="M46" s="1" t="n">
        <v>893</v>
      </c>
      <c r="N46" s="1" t="n">
        <f aca="false">SUM(D46:G46,I46:M46)</f>
        <v>9829</v>
      </c>
      <c r="O46" s="1" t="n">
        <f aca="false">N46/9</f>
        <v>1092.11111111111</v>
      </c>
      <c r="R46" s="1" t="s">
        <v>121</v>
      </c>
      <c r="S46" s="1" t="s">
        <v>122</v>
      </c>
    </row>
    <row r="47" customFormat="false" ht="18.55" hidden="false" customHeight="false" outlineLevel="0" collapsed="false">
      <c r="A47" s="93"/>
      <c r="B47" s="109" t="s">
        <v>44</v>
      </c>
      <c r="C47" s="1" t="n">
        <v>2500</v>
      </c>
      <c r="D47" s="1" t="n">
        <v>2028</v>
      </c>
      <c r="E47" s="1" t="n">
        <v>1909</v>
      </c>
      <c r="F47" s="1" t="n">
        <v>2180</v>
      </c>
      <c r="G47" s="1" t="n">
        <v>1965</v>
      </c>
      <c r="H47" s="1" t="n">
        <f aca="false">SUM(D47:G47)/4</f>
        <v>2020.5</v>
      </c>
      <c r="I47" s="1" t="n">
        <v>1997</v>
      </c>
      <c r="J47" s="1" t="n">
        <v>1966</v>
      </c>
      <c r="K47" s="1" t="n">
        <v>2005</v>
      </c>
      <c r="L47" s="1" t="n">
        <v>2061</v>
      </c>
      <c r="M47" s="1" t="n">
        <v>2055</v>
      </c>
      <c r="N47" s="1" t="n">
        <f aca="false">SUM(D47:G47,I47:M47)</f>
        <v>18166</v>
      </c>
      <c r="O47" s="1" t="n">
        <f aca="false">N47/9</f>
        <v>2018.44444444444</v>
      </c>
      <c r="Q47" s="0" t="s">
        <v>123</v>
      </c>
      <c r="R47" s="1" t="n">
        <v>35690</v>
      </c>
      <c r="S47" s="1" t="n">
        <v>9174</v>
      </c>
    </row>
    <row r="48" customFormat="false" ht="18.55" hidden="false" customHeight="false" outlineLevel="0" collapsed="false">
      <c r="A48" s="105"/>
      <c r="B48" s="106" t="s">
        <v>47</v>
      </c>
      <c r="C48" s="1" t="n">
        <v>1000</v>
      </c>
      <c r="D48" s="1" t="n">
        <v>12581</v>
      </c>
      <c r="E48" s="1" t="n">
        <v>0</v>
      </c>
      <c r="F48" s="1" t="n">
        <v>1527</v>
      </c>
      <c r="G48" s="1" t="n">
        <v>150</v>
      </c>
      <c r="H48" s="1" t="n">
        <f aca="false">SUM(D48:G48)/4</f>
        <v>3564.5</v>
      </c>
      <c r="I48" s="1" t="n">
        <v>0</v>
      </c>
      <c r="J48" s="1" t="n">
        <v>0</v>
      </c>
      <c r="K48" s="1" t="n">
        <v>0</v>
      </c>
      <c r="L48" s="1" t="n">
        <v>0</v>
      </c>
      <c r="M48" s="1" t="n">
        <v>0</v>
      </c>
      <c r="N48" s="1" t="n">
        <f aca="false">SUM(D48:G48,I48:M48)</f>
        <v>14258</v>
      </c>
      <c r="O48" s="1" t="n">
        <f aca="false">N48/9</f>
        <v>1584.22222222222</v>
      </c>
      <c r="Q48" s="0" t="s">
        <v>124</v>
      </c>
      <c r="R48" s="1" t="n">
        <v>20582</v>
      </c>
      <c r="S48" s="1" t="n">
        <v>5290</v>
      </c>
    </row>
    <row r="49" customFormat="false" ht="18.55" hidden="false" customHeight="false" outlineLevel="0" collapsed="false">
      <c r="A49" s="105"/>
      <c r="B49" s="107" t="s">
        <v>49</v>
      </c>
      <c r="C49" s="1" t="n">
        <v>2000</v>
      </c>
      <c r="D49" s="1" t="n">
        <v>9619</v>
      </c>
      <c r="E49" s="1" t="n">
        <v>2696</v>
      </c>
      <c r="F49" s="1" t="n">
        <v>3933</v>
      </c>
      <c r="G49" s="1" t="n">
        <v>294</v>
      </c>
      <c r="H49" s="1" t="n">
        <f aca="false">SUM(D49:G49)/4</f>
        <v>4135.5</v>
      </c>
      <c r="I49" s="1" t="n">
        <v>2927</v>
      </c>
      <c r="J49" s="1" t="n">
        <v>3421</v>
      </c>
      <c r="K49" s="1" t="n">
        <v>3363</v>
      </c>
      <c r="L49" s="1" t="n">
        <v>3476</v>
      </c>
      <c r="M49" s="1" t="n">
        <v>2614</v>
      </c>
      <c r="N49" s="1" t="n">
        <f aca="false">SUM(D49:G49,I49:M49)</f>
        <v>32343</v>
      </c>
      <c r="O49" s="1" t="n">
        <f aca="false">N49/9</f>
        <v>3593.66666666667</v>
      </c>
      <c r="Q49" s="0" t="s">
        <v>125</v>
      </c>
      <c r="R49" s="1" t="n">
        <f aca="false">(R44-330000)*0.083</f>
        <v>72210</v>
      </c>
      <c r="S49" s="1" t="n">
        <f aca="false">(R44-330000)*0.022</f>
        <v>19140</v>
      </c>
    </row>
    <row r="50" customFormat="false" ht="18.55" hidden="false" customHeight="false" outlineLevel="0" collapsed="false">
      <c r="A50" s="105"/>
      <c r="B50" s="106" t="s">
        <v>50</v>
      </c>
      <c r="C50" s="1" t="n">
        <v>1500</v>
      </c>
      <c r="D50" s="1" t="n">
        <v>6100</v>
      </c>
      <c r="E50" s="1" t="n">
        <v>4459</v>
      </c>
      <c r="F50" s="1" t="n">
        <v>0</v>
      </c>
      <c r="G50" s="1" t="n">
        <v>0</v>
      </c>
      <c r="H50" s="1" t="n">
        <f aca="false">SUM(D50:G50)/4</f>
        <v>2639.75</v>
      </c>
      <c r="I50" s="1" t="n">
        <v>11280</v>
      </c>
      <c r="J50" s="1" t="n">
        <v>4620</v>
      </c>
      <c r="K50" s="1" t="n">
        <v>6339</v>
      </c>
      <c r="L50" s="1" t="n">
        <v>5100</v>
      </c>
      <c r="M50" s="1" t="n">
        <v>7500</v>
      </c>
      <c r="N50" s="1" t="n">
        <f aca="false">SUM(D50:G50,I50:M50)</f>
        <v>45398</v>
      </c>
      <c r="O50" s="1" t="n">
        <f aca="false">N50/9</f>
        <v>5044.22222222222</v>
      </c>
      <c r="Q50" s="0" t="s">
        <v>126</v>
      </c>
      <c r="R50" s="1" t="n">
        <f aca="false">SUM(R47:R49)</f>
        <v>128482</v>
      </c>
      <c r="S50" s="1" t="n">
        <f aca="false">SUM(S47:S49)</f>
        <v>33604</v>
      </c>
    </row>
    <row r="51" customFormat="false" ht="18.55" hidden="false" customHeight="false" outlineLevel="0" collapsed="false">
      <c r="A51" s="93"/>
      <c r="B51" s="109" t="s">
        <v>51</v>
      </c>
      <c r="C51" s="1" t="n">
        <v>1000</v>
      </c>
      <c r="D51" s="1" t="n">
        <v>0</v>
      </c>
      <c r="E51" s="1" t="n">
        <v>28177</v>
      </c>
      <c r="F51" s="1" t="n">
        <v>18761</v>
      </c>
      <c r="G51" s="1" t="n">
        <v>0</v>
      </c>
      <c r="H51" s="1" t="n">
        <f aca="false">SUM(D51:G51)/4</f>
        <v>11734.5</v>
      </c>
      <c r="I51" s="1" t="n">
        <v>23226</v>
      </c>
      <c r="J51" s="1" t="n">
        <v>0</v>
      </c>
      <c r="K51" s="1" t="n">
        <v>0</v>
      </c>
      <c r="L51" s="1" t="n">
        <v>0</v>
      </c>
      <c r="M51" s="1" t="n">
        <v>0</v>
      </c>
      <c r="N51" s="1" t="n">
        <f aca="false">SUM(D51:G51,I51:M51)</f>
        <v>70164</v>
      </c>
      <c r="O51" s="1" t="n">
        <f aca="false">N51/9</f>
        <v>7796</v>
      </c>
      <c r="R51" s="1"/>
      <c r="S51" s="1"/>
    </row>
    <row r="52" customFormat="false" ht="18.55" hidden="false" customHeight="false" outlineLevel="0" collapsed="false">
      <c r="A52" s="105"/>
      <c r="B52" s="106" t="s">
        <v>52</v>
      </c>
      <c r="C52" s="1" t="n">
        <v>1000</v>
      </c>
      <c r="D52" s="1" t="n">
        <v>1980</v>
      </c>
      <c r="E52" s="1" t="n">
        <v>3730</v>
      </c>
      <c r="F52" s="1" t="n">
        <v>1000</v>
      </c>
      <c r="G52" s="1" t="n">
        <v>0</v>
      </c>
      <c r="H52" s="1" t="n">
        <f aca="false">SUM(D52:G52)/4</f>
        <v>1677.5</v>
      </c>
      <c r="I52" s="1" t="n">
        <v>1000</v>
      </c>
      <c r="J52" s="1" t="n">
        <v>0</v>
      </c>
      <c r="K52" s="1" t="n">
        <v>26627</v>
      </c>
      <c r="L52" s="1" t="n">
        <v>1000</v>
      </c>
      <c r="M52" s="1" t="n">
        <v>1990</v>
      </c>
      <c r="N52" s="1" t="n">
        <f aca="false">SUM(D52:G52,I52:M52)</f>
        <v>37327</v>
      </c>
      <c r="O52" s="1" t="n">
        <f aca="false">N52/9</f>
        <v>4147.44444444444</v>
      </c>
      <c r="R52" s="1" t="s">
        <v>127</v>
      </c>
      <c r="S52" s="1" t="n">
        <f aca="false">R50+S50</f>
        <v>162086</v>
      </c>
    </row>
    <row r="53" customFormat="false" ht="18.55" hidden="false" customHeight="false" outlineLevel="0" collapsed="false">
      <c r="A53" s="105"/>
      <c r="B53" s="107" t="s">
        <v>53</v>
      </c>
      <c r="C53" s="110" t="n">
        <v>24160</v>
      </c>
      <c r="D53" s="110" t="n">
        <v>24160</v>
      </c>
      <c r="E53" s="110" t="n">
        <v>24160</v>
      </c>
      <c r="F53" s="110" t="n">
        <v>24160</v>
      </c>
      <c r="G53" s="110" t="n">
        <v>24600</v>
      </c>
      <c r="H53" s="110" t="n">
        <f aca="false">SUM(D53:G53)/4</f>
        <v>24270</v>
      </c>
      <c r="I53" s="110" t="n">
        <v>15100</v>
      </c>
      <c r="J53" s="110" t="n">
        <v>22730</v>
      </c>
      <c r="K53" s="110" t="n">
        <v>15100</v>
      </c>
      <c r="L53" s="110" t="n">
        <v>29376</v>
      </c>
      <c r="M53" s="110" t="n">
        <v>21770</v>
      </c>
      <c r="N53" s="110" t="n">
        <f aca="false">SUM(D53:G53,I53:M53)</f>
        <v>201156</v>
      </c>
      <c r="O53" s="110" t="n">
        <f aca="false">N53/9</f>
        <v>22350.6666666667</v>
      </c>
      <c r="R53" s="1" t="s">
        <v>128</v>
      </c>
      <c r="S53" s="1" t="n">
        <f aca="false">S52/10</f>
        <v>16208.6</v>
      </c>
    </row>
    <row r="54" customFormat="false" ht="18.55" hidden="false" customHeight="false" outlineLevel="0" collapsed="false">
      <c r="A54" s="105"/>
      <c r="B54" s="106" t="s">
        <v>54</v>
      </c>
      <c r="C54" s="1" t="n">
        <v>200</v>
      </c>
      <c r="D54" s="1" t="n">
        <v>0</v>
      </c>
      <c r="E54" s="1" t="n">
        <v>0</v>
      </c>
      <c r="F54" s="1" t="n">
        <v>0</v>
      </c>
      <c r="G54" s="1" t="n">
        <v>161</v>
      </c>
      <c r="H54" s="1" t="n">
        <f aca="false">SUM(D54:G54)/4</f>
        <v>40.25</v>
      </c>
      <c r="I54" s="1" t="n">
        <v>0</v>
      </c>
      <c r="J54" s="1" t="n">
        <v>0</v>
      </c>
      <c r="K54" s="1" t="n">
        <v>0</v>
      </c>
      <c r="L54" s="1" t="n">
        <v>0</v>
      </c>
      <c r="M54" s="1" t="n">
        <v>0</v>
      </c>
      <c r="N54" s="1" t="n">
        <f aca="false">SUM(D54:G54,I54:M54)</f>
        <v>161</v>
      </c>
      <c r="O54" s="1" t="n">
        <f aca="false">N54/9</f>
        <v>17.8888888888889</v>
      </c>
    </row>
    <row r="55" customFormat="false" ht="18.55" hidden="false" customHeight="false" outlineLevel="0" collapsed="false">
      <c r="A55" s="105"/>
      <c r="B55" s="107" t="s">
        <v>55</v>
      </c>
      <c r="C55" s="1" t="n">
        <v>4600</v>
      </c>
      <c r="D55" s="1" t="n">
        <v>49000</v>
      </c>
      <c r="E55" s="1" t="n">
        <v>0</v>
      </c>
      <c r="F55" s="1" t="n">
        <v>0</v>
      </c>
      <c r="G55" s="1" t="n">
        <v>69</v>
      </c>
      <c r="H55" s="1" t="n">
        <f aca="false">SUM(D55:G55)/4</f>
        <v>12267.25</v>
      </c>
      <c r="I55" s="1" t="n">
        <v>0</v>
      </c>
      <c r="J55" s="1" t="n">
        <v>4000</v>
      </c>
      <c r="K55" s="1" t="n">
        <v>0</v>
      </c>
      <c r="L55" s="1" t="n">
        <v>0</v>
      </c>
      <c r="M55" s="1" t="n">
        <v>0</v>
      </c>
      <c r="N55" s="1" t="n">
        <f aca="false">SUM(D55:G55,I55:M55)</f>
        <v>53069</v>
      </c>
      <c r="O55" s="1" t="n">
        <f aca="false">N55/9</f>
        <v>5896.55555555556</v>
      </c>
    </row>
    <row r="56" customFormat="false" ht="18.55" hidden="false" customHeight="false" outlineLevel="0" collapsed="false">
      <c r="A56" s="105"/>
      <c r="B56" s="106" t="s">
        <v>56</v>
      </c>
      <c r="C56" s="1" t="n">
        <v>0</v>
      </c>
      <c r="D56" s="1" t="n">
        <v>0</v>
      </c>
      <c r="E56" s="1" t="n">
        <v>0</v>
      </c>
      <c r="F56" s="1" t="n">
        <v>0</v>
      </c>
      <c r="G56" s="1" t="n">
        <v>0</v>
      </c>
      <c r="H56" s="1" t="n">
        <f aca="false">SUM(D56:G56)/4</f>
        <v>0</v>
      </c>
      <c r="I56" s="1" t="n">
        <v>0</v>
      </c>
      <c r="J56" s="1" t="n">
        <v>0</v>
      </c>
      <c r="K56" s="1" t="n">
        <v>0</v>
      </c>
      <c r="L56" s="1" t="n">
        <v>0</v>
      </c>
      <c r="M56" s="1" t="n">
        <v>0</v>
      </c>
      <c r="N56" s="1" t="n">
        <f aca="false">SUM(D56:G56,I56:M56)</f>
        <v>0</v>
      </c>
      <c r="O56" s="1" t="n">
        <f aca="false">N56/9</f>
        <v>0</v>
      </c>
    </row>
    <row r="57" customFormat="false" ht="18.55" hidden="false" customHeight="false" outlineLevel="0" collapsed="false">
      <c r="A57" s="105"/>
      <c r="B57" s="107" t="s">
        <v>59</v>
      </c>
      <c r="C57" s="1" t="n">
        <v>48000</v>
      </c>
      <c r="D57" s="1" t="n">
        <v>48000</v>
      </c>
      <c r="E57" s="1" t="n">
        <v>48000</v>
      </c>
      <c r="F57" s="1" t="n">
        <v>48000</v>
      </c>
      <c r="G57" s="1" t="n">
        <v>48000</v>
      </c>
      <c r="H57" s="1" t="n">
        <f aca="false">SUM(D57:G57)/4</f>
        <v>48000</v>
      </c>
      <c r="I57" s="1" t="n">
        <v>48000</v>
      </c>
      <c r="J57" s="1" t="n">
        <v>48000</v>
      </c>
      <c r="K57" s="1" t="n">
        <v>48000</v>
      </c>
      <c r="L57" s="1" t="n">
        <v>48000</v>
      </c>
      <c r="M57" s="1" t="n">
        <v>48000</v>
      </c>
      <c r="N57" s="1" t="n">
        <f aca="false">SUM(D57:G57,I57:M57)</f>
        <v>432000</v>
      </c>
      <c r="O57" s="1" t="n">
        <f aca="false">N57/9</f>
        <v>48000</v>
      </c>
    </row>
    <row r="58" customFormat="false" ht="18.55" hidden="false" customHeight="false" outlineLevel="0" collapsed="false">
      <c r="A58" s="105"/>
      <c r="B58" s="106" t="s">
        <v>60</v>
      </c>
      <c r="C58" s="1" t="n">
        <v>200</v>
      </c>
      <c r="D58" s="1" t="n">
        <v>154</v>
      </c>
      <c r="E58" s="1" t="n">
        <v>148</v>
      </c>
      <c r="F58" s="1" t="n">
        <v>142</v>
      </c>
      <c r="G58" s="1" t="n">
        <v>136</v>
      </c>
      <c r="H58" s="1" t="n">
        <f aca="false">SUM(D58:G58)/4</f>
        <v>145</v>
      </c>
      <c r="I58" s="1" t="n">
        <v>131</v>
      </c>
      <c r="J58" s="1" t="n">
        <v>125</v>
      </c>
      <c r="K58" s="1" t="n">
        <v>119</v>
      </c>
      <c r="L58" s="1" t="n">
        <v>113</v>
      </c>
      <c r="M58" s="1" t="n">
        <v>107</v>
      </c>
      <c r="N58" s="1" t="n">
        <f aca="false">SUM(D58:G58,I58:M58)</f>
        <v>1175</v>
      </c>
      <c r="O58" s="1" t="n">
        <f aca="false">N58/9</f>
        <v>130.555555555556</v>
      </c>
    </row>
    <row r="59" customFormat="false" ht="18.55" hidden="false" customHeight="false" outlineLevel="0" collapsed="false">
      <c r="A59" s="105"/>
      <c r="B59" s="107" t="s">
        <v>61</v>
      </c>
      <c r="C59" s="1" t="n">
        <v>300</v>
      </c>
      <c r="D59" s="1" t="n">
        <v>178</v>
      </c>
      <c r="E59" s="1" t="n">
        <v>210</v>
      </c>
      <c r="F59" s="1" t="n">
        <v>420</v>
      </c>
      <c r="G59" s="1" t="n">
        <v>0</v>
      </c>
      <c r="H59" s="1" t="n">
        <f aca="false">SUM(D59:G59)/4</f>
        <v>202</v>
      </c>
      <c r="I59" s="1" t="n">
        <v>560</v>
      </c>
      <c r="J59" s="1" t="n">
        <v>210</v>
      </c>
      <c r="K59" s="1" t="n">
        <v>210</v>
      </c>
      <c r="L59" s="1" t="n">
        <v>210</v>
      </c>
      <c r="M59" s="1" t="n">
        <v>1393</v>
      </c>
      <c r="N59" s="1" t="n">
        <f aca="false">SUM(D59:G59,I59:M59)</f>
        <v>3391</v>
      </c>
      <c r="O59" s="1" t="n">
        <f aca="false">N59/9</f>
        <v>376.777777777778</v>
      </c>
    </row>
    <row r="60" customFormat="false" ht="18.55" hidden="false" customHeight="false" outlineLevel="0" collapsed="false">
      <c r="A60" s="105"/>
      <c r="B60" s="106" t="s">
        <v>62</v>
      </c>
      <c r="C60" s="1" t="n">
        <v>12500</v>
      </c>
      <c r="D60" s="1" t="n">
        <v>10252</v>
      </c>
      <c r="E60" s="1" t="n">
        <v>8484</v>
      </c>
      <c r="F60" s="1" t="n">
        <v>11538</v>
      </c>
      <c r="G60" s="1" t="n">
        <v>12454</v>
      </c>
      <c r="H60" s="1" t="n">
        <f aca="false">SUM(D60:G60)/4</f>
        <v>10682</v>
      </c>
      <c r="I60" s="1" t="n">
        <v>12484</v>
      </c>
      <c r="J60" s="1" t="n">
        <v>11893</v>
      </c>
      <c r="K60" s="1" t="n">
        <v>12375</v>
      </c>
      <c r="L60" s="1" t="n">
        <v>12355</v>
      </c>
      <c r="M60" s="1" t="n">
        <v>11487</v>
      </c>
      <c r="N60" s="1" t="n">
        <f aca="false">SUM(D60:G60,I60:M60)</f>
        <v>103322</v>
      </c>
      <c r="O60" s="1" t="n">
        <f aca="false">N60/9</f>
        <v>11480.2222222222</v>
      </c>
    </row>
    <row r="61" customFormat="false" ht="18.55" hidden="false" customHeight="false" outlineLevel="0" collapsed="false">
      <c r="A61" s="93"/>
      <c r="B61" s="109" t="s">
        <v>63</v>
      </c>
      <c r="C61" s="1" t="n">
        <v>4000</v>
      </c>
      <c r="D61" s="1" t="n">
        <v>4243</v>
      </c>
      <c r="E61" s="1" t="n">
        <v>7246</v>
      </c>
      <c r="F61" s="1" t="n">
        <v>422</v>
      </c>
      <c r="G61" s="1" t="n">
        <v>4528</v>
      </c>
      <c r="H61" s="1" t="n">
        <f aca="false">SUM(D61:G61)/4</f>
        <v>4109.75</v>
      </c>
      <c r="I61" s="1" t="n">
        <v>4209</v>
      </c>
      <c r="J61" s="1" t="n">
        <v>4156</v>
      </c>
      <c r="K61" s="1" t="n">
        <v>6878</v>
      </c>
      <c r="L61" s="1" t="n">
        <v>8213</v>
      </c>
      <c r="M61" s="1" t="n">
        <v>7509</v>
      </c>
      <c r="N61" s="1" t="n">
        <f aca="false">SUM(D61:G61,I61:M61)</f>
        <v>47404</v>
      </c>
      <c r="O61" s="1" t="n">
        <f aca="false">N61/9</f>
        <v>5267.11111111111</v>
      </c>
    </row>
    <row r="62" customFormat="false" ht="18.55" hidden="false" customHeight="false" outlineLevel="0" collapsed="false">
      <c r="A62" s="105"/>
      <c r="B62" s="106" t="s">
        <v>65</v>
      </c>
      <c r="C62" s="1" t="n">
        <v>2000</v>
      </c>
      <c r="D62" s="1" t="n">
        <v>678</v>
      </c>
      <c r="E62" s="1" t="n">
        <v>10742</v>
      </c>
      <c r="F62" s="1" t="n">
        <v>11978</v>
      </c>
      <c r="G62" s="1" t="n">
        <v>1000</v>
      </c>
      <c r="H62" s="1" t="n">
        <f aca="false">SUM(D62:G62)/4</f>
        <v>6099.5</v>
      </c>
      <c r="I62" s="1" t="n">
        <v>5679</v>
      </c>
      <c r="J62" s="1" t="n">
        <v>2749</v>
      </c>
      <c r="K62" s="1" t="n">
        <v>1200</v>
      </c>
      <c r="L62" s="1" t="n">
        <v>8920</v>
      </c>
      <c r="M62" s="1" t="n">
        <v>0</v>
      </c>
      <c r="N62" s="1" t="n">
        <f aca="false">SUM(D62:G62,I62:M62)</f>
        <v>42946</v>
      </c>
      <c r="O62" s="1" t="n">
        <f aca="false">N62/9</f>
        <v>4771.77777777778</v>
      </c>
    </row>
    <row r="63" customFormat="false" ht="18.55" hidden="false" customHeight="false" outlineLevel="0" collapsed="false">
      <c r="A63" s="105"/>
      <c r="B63" s="107" t="s">
        <v>66</v>
      </c>
      <c r="C63" s="1" t="n">
        <v>6000</v>
      </c>
      <c r="D63" s="1" t="n">
        <v>6395</v>
      </c>
      <c r="E63" s="1" t="n">
        <v>5533</v>
      </c>
      <c r="F63" s="1" t="n">
        <v>5533</v>
      </c>
      <c r="G63" s="1" t="n">
        <v>5533</v>
      </c>
      <c r="H63" s="1" t="n">
        <f aca="false">SUM(D63:G63)/4</f>
        <v>5748.5</v>
      </c>
      <c r="I63" s="1" t="n">
        <v>5533</v>
      </c>
      <c r="J63" s="1" t="n">
        <v>7543</v>
      </c>
      <c r="K63" s="1" t="n">
        <v>7543</v>
      </c>
      <c r="L63" s="1" t="n">
        <v>7543</v>
      </c>
      <c r="M63" s="1" t="n">
        <v>7543</v>
      </c>
      <c r="N63" s="1" t="n">
        <f aca="false">SUM(D63:G63,I63:M63)</f>
        <v>58699</v>
      </c>
      <c r="O63" s="1" t="n">
        <f aca="false">N63/9</f>
        <v>6522.11111111111</v>
      </c>
    </row>
    <row r="64" customFormat="false" ht="18.55" hidden="false" customHeight="false" outlineLevel="0" collapsed="false">
      <c r="A64" s="105"/>
      <c r="B64" s="106" t="s">
        <v>67</v>
      </c>
      <c r="C64" s="1" t="n">
        <v>0</v>
      </c>
      <c r="D64" s="1" t="n">
        <v>0</v>
      </c>
      <c r="E64" s="1" t="n">
        <v>0</v>
      </c>
      <c r="F64" s="1" t="n">
        <v>0</v>
      </c>
      <c r="G64" s="1" t="n">
        <v>0</v>
      </c>
      <c r="H64" s="1" t="n">
        <f aca="false">SUM(D64:G64)/4</f>
        <v>0</v>
      </c>
      <c r="I64" s="1" t="n">
        <v>3000</v>
      </c>
      <c r="J64" s="1" t="n">
        <v>0</v>
      </c>
      <c r="K64" s="1" t="n">
        <v>0</v>
      </c>
      <c r="L64" s="1" t="n">
        <v>0</v>
      </c>
      <c r="M64" s="1" t="n">
        <v>0</v>
      </c>
      <c r="N64" s="1" t="n">
        <f aca="false">SUM(D64:G64,I64:M64)</f>
        <v>3000</v>
      </c>
      <c r="O64" s="1" t="n">
        <f aca="false">N64/9</f>
        <v>333.333333333333</v>
      </c>
    </row>
    <row r="65" customFormat="false" ht="18.55" hidden="false" customHeight="false" outlineLevel="0" collapsed="false">
      <c r="A65" s="93"/>
      <c r="B65" s="109" t="s">
        <v>68</v>
      </c>
      <c r="C65" s="1" t="n">
        <v>0</v>
      </c>
      <c r="D65" s="1" t="n">
        <v>0</v>
      </c>
      <c r="E65" s="1" t="n">
        <v>0</v>
      </c>
      <c r="F65" s="1" t="n">
        <v>0</v>
      </c>
      <c r="G65" s="1" t="n">
        <v>0</v>
      </c>
      <c r="H65" s="1" t="n">
        <f aca="false">SUM(D65:G65)/4</f>
        <v>0</v>
      </c>
      <c r="I65" s="1" t="n">
        <v>0</v>
      </c>
      <c r="J65" s="1" t="n">
        <v>0</v>
      </c>
      <c r="K65" s="1" t="n">
        <v>0</v>
      </c>
      <c r="L65" s="1" t="n">
        <v>0</v>
      </c>
      <c r="M65" s="1" t="n">
        <v>0</v>
      </c>
      <c r="N65" s="1" t="n">
        <f aca="false">SUM(D65:G65,I65:M65)</f>
        <v>0</v>
      </c>
      <c r="O65" s="1" t="n">
        <f aca="false">N65/9</f>
        <v>0</v>
      </c>
    </row>
    <row r="66" customFormat="false" ht="18.55" hidden="false" customHeight="false" outlineLevel="0" collapsed="false">
      <c r="A66" s="93"/>
      <c r="B66" s="108" t="s">
        <v>69</v>
      </c>
      <c r="C66" s="1" t="n">
        <v>0</v>
      </c>
      <c r="D66" s="1" t="n">
        <v>0</v>
      </c>
      <c r="E66" s="1" t="n">
        <v>0</v>
      </c>
      <c r="F66" s="1" t="n">
        <v>0</v>
      </c>
      <c r="G66" s="1" t="n">
        <v>0</v>
      </c>
      <c r="H66" s="1" t="n">
        <f aca="false">SUM(D66:G66)/4</f>
        <v>0</v>
      </c>
      <c r="I66" s="1" t="n">
        <v>0</v>
      </c>
      <c r="J66" s="1" t="n">
        <v>0</v>
      </c>
      <c r="K66" s="1" t="n">
        <v>0</v>
      </c>
      <c r="L66" s="1" t="n">
        <v>0</v>
      </c>
      <c r="M66" s="1" t="n">
        <v>0</v>
      </c>
      <c r="N66" s="1" t="n">
        <f aca="false">SUM(D66:G66,I66:M66)</f>
        <v>0</v>
      </c>
      <c r="O66" s="1" t="n">
        <f aca="false">N66/9</f>
        <v>0</v>
      </c>
    </row>
    <row r="67" customFormat="false" ht="18.55" hidden="false" customHeight="false" outlineLevel="0" collapsed="false">
      <c r="A67" s="105"/>
      <c r="B67" s="106" t="s">
        <v>72</v>
      </c>
      <c r="C67" s="1" t="n">
        <v>0</v>
      </c>
      <c r="D67" s="1" t="n">
        <v>0</v>
      </c>
      <c r="E67" s="1" t="n">
        <v>0</v>
      </c>
      <c r="F67" s="1" t="n">
        <v>0</v>
      </c>
      <c r="G67" s="1" t="n">
        <v>0</v>
      </c>
      <c r="H67" s="1" t="n">
        <f aca="false">SUM(D67:G67)/4</f>
        <v>0</v>
      </c>
      <c r="I67" s="1" t="n">
        <v>0</v>
      </c>
      <c r="J67" s="1" t="n">
        <v>0</v>
      </c>
      <c r="K67" s="1" t="n">
        <v>0</v>
      </c>
      <c r="L67" s="1" t="n">
        <v>0</v>
      </c>
      <c r="M67" s="1" t="n">
        <v>0</v>
      </c>
      <c r="N67" s="1" t="n">
        <f aca="false">SUM(D67:G67,I67:M67)</f>
        <v>0</v>
      </c>
      <c r="O67" s="1" t="n">
        <f aca="false">N67/9</f>
        <v>0</v>
      </c>
    </row>
    <row r="68" customFormat="false" ht="18.55" hidden="false" customHeight="false" outlineLevel="0" collapsed="false">
      <c r="A68" s="105"/>
      <c r="B68" s="107" t="s">
        <v>73</v>
      </c>
      <c r="C68" s="1" t="n">
        <v>0</v>
      </c>
      <c r="D68" s="1" t="n">
        <v>2475</v>
      </c>
      <c r="E68" s="1" t="n">
        <v>0</v>
      </c>
      <c r="F68" s="1" t="n">
        <v>0</v>
      </c>
      <c r="G68" s="1" t="n">
        <v>0</v>
      </c>
      <c r="H68" s="1" t="n">
        <f aca="false">SUM(D68:G68)/4</f>
        <v>618.75</v>
      </c>
      <c r="I68" s="1" t="n">
        <v>0</v>
      </c>
      <c r="J68" s="1" t="n">
        <v>0</v>
      </c>
      <c r="K68" s="1" t="n">
        <v>0</v>
      </c>
      <c r="L68" s="1" t="n">
        <v>0</v>
      </c>
      <c r="M68" s="1" t="n">
        <v>0</v>
      </c>
      <c r="N68" s="1" t="n">
        <f aca="false">SUM(D68:G68,I68:M68)</f>
        <v>2475</v>
      </c>
      <c r="O68" s="1" t="n">
        <f aca="false">N68/9</f>
        <v>275</v>
      </c>
    </row>
    <row r="69" customFormat="false" ht="18.55" hidden="false" customHeight="false" outlineLevel="0" collapsed="false">
      <c r="A69" s="93"/>
      <c r="B69" s="106" t="s">
        <v>74</v>
      </c>
      <c r="C69" s="1" t="n">
        <v>0</v>
      </c>
      <c r="D69" s="1" t="n">
        <v>0</v>
      </c>
      <c r="E69" s="1" t="n">
        <v>0</v>
      </c>
      <c r="F69" s="1" t="n">
        <v>0</v>
      </c>
      <c r="G69" s="1" t="n">
        <v>0</v>
      </c>
      <c r="H69" s="1" t="n">
        <f aca="false">SUM(D69:G69)/4</f>
        <v>0</v>
      </c>
      <c r="I69" s="1" t="n">
        <v>0</v>
      </c>
      <c r="J69" s="1" t="n">
        <v>0</v>
      </c>
      <c r="K69" s="1" t="n">
        <v>0</v>
      </c>
      <c r="L69" s="1" t="n">
        <v>0</v>
      </c>
      <c r="M69" s="1" t="n">
        <v>0</v>
      </c>
      <c r="N69" s="1" t="n">
        <f aca="false">SUM(D69:G69,I69:M69)</f>
        <v>0</v>
      </c>
      <c r="O69" s="1" t="n">
        <f aca="false">N69/9</f>
        <v>0</v>
      </c>
    </row>
    <row r="70" customFormat="false" ht="18.55" hidden="false" customHeight="false" outlineLevel="0" collapsed="false">
      <c r="C70" s="1" t="n">
        <f aca="false">SUM(C42:C69)</f>
        <v>119960</v>
      </c>
      <c r="D70" s="1" t="n">
        <f aca="false">SUM(D42:D69)</f>
        <v>197050</v>
      </c>
      <c r="E70" s="1" t="n">
        <f aca="false">SUM(E42:E69)</f>
        <v>165433</v>
      </c>
      <c r="F70" s="1" t="n">
        <f aca="false">SUM(F42:F69)</f>
        <v>148146</v>
      </c>
      <c r="G70" s="1" t="n">
        <f aca="false">SUM(G42:G69)</f>
        <v>111802</v>
      </c>
      <c r="H70" s="1" t="n">
        <f aca="false">SUM(H42:H69)</f>
        <v>155607.75</v>
      </c>
      <c r="I70" s="1" t="n">
        <f aca="false">SUM(I42:I69)</f>
        <v>149404</v>
      </c>
      <c r="J70" s="1" t="n">
        <f aca="false">SUM(J42:J69)</f>
        <v>116955</v>
      </c>
      <c r="K70" s="1" t="n">
        <f aca="false">SUM(K42:K69)</f>
        <v>151014</v>
      </c>
      <c r="L70" s="1" t="n">
        <f aca="false">SUM(L42:L69)</f>
        <v>160467</v>
      </c>
      <c r="M70" s="1" t="n">
        <f aca="false">SUM(M42:M69)</f>
        <v>125582</v>
      </c>
      <c r="N70" s="1" t="n">
        <f aca="false">SUM(D70:G70,I70:M70)</f>
        <v>1325853</v>
      </c>
      <c r="O70" s="1" t="n">
        <f aca="false">N70/9</f>
        <v>147317</v>
      </c>
    </row>
    <row r="71" customFormat="false" ht="15" hidden="false" customHeight="false" outlineLevel="0" collapsed="false"/>
    <row r="72" customFormat="false" ht="15" hidden="false" customHeight="false" outlineLevel="0" collapsed="false">
      <c r="B72" s="0" t="s">
        <v>129</v>
      </c>
    </row>
    <row r="73" customFormat="false" ht="18.55" hidden="false" customHeight="false" outlineLevel="0" collapsed="false">
      <c r="B73" s="0" t="s">
        <v>130</v>
      </c>
      <c r="K73" s="0" t="s">
        <v>131</v>
      </c>
    </row>
    <row r="74" customFormat="false" ht="15" hidden="false" customHeight="false" outlineLevel="0" collapsed="false">
      <c r="B74" s="0" t="s">
        <v>132</v>
      </c>
      <c r="C74" s="0" t="s">
        <v>133</v>
      </c>
      <c r="D74" s="0" t="s">
        <v>134</v>
      </c>
      <c r="E74" s="0" t="s">
        <v>135</v>
      </c>
      <c r="F74" s="0" t="s">
        <v>129</v>
      </c>
      <c r="G74" s="0" t="s">
        <v>136</v>
      </c>
      <c r="H74" s="0" t="s">
        <v>137</v>
      </c>
      <c r="I74" s="0" t="s">
        <v>138</v>
      </c>
      <c r="K74" s="0" t="s">
        <v>139</v>
      </c>
      <c r="L74" s="0" t="s">
        <v>140</v>
      </c>
    </row>
    <row r="75" customFormat="false" ht="18.55" hidden="false" customHeight="false" outlineLevel="0" collapsed="false">
      <c r="B75" s="1" t="n">
        <v>120000</v>
      </c>
      <c r="C75" s="1" t="n">
        <f aca="false">(SUM($L$75:$M$76)/12+(B75*12-330000)*0.083)/12</f>
        <v>8168.72222222222</v>
      </c>
      <c r="D75" s="1" t="n">
        <v>9265</v>
      </c>
      <c r="E75" s="1" t="n">
        <v>6000</v>
      </c>
      <c r="F75" s="1" t="n">
        <f aca="false">B75-C75-D75-E75</f>
        <v>96566.2777777778</v>
      </c>
      <c r="G75" s="1" t="n">
        <v>140000</v>
      </c>
      <c r="H75" s="111" t="n">
        <f aca="false">F75-G75</f>
        <v>-43433.7222222222</v>
      </c>
      <c r="I75" s="1" t="n">
        <f aca="false">B75*2+H75*12</f>
        <v>-281204.666666667</v>
      </c>
      <c r="K75" s="0" t="s">
        <v>123</v>
      </c>
      <c r="L75" s="1" t="n">
        <v>35690</v>
      </c>
      <c r="M75" s="1" t="n">
        <v>9174</v>
      </c>
      <c r="N75" s="0" t="s">
        <v>141</v>
      </c>
    </row>
    <row r="76" customFormat="false" ht="18.55" hidden="false" customHeight="false" outlineLevel="0" collapsed="false">
      <c r="B76" s="1" t="n">
        <f aca="false">B75+10000</f>
        <v>130000</v>
      </c>
      <c r="C76" s="1" t="n">
        <f aca="false">(SUM($L$75:$M$76)/12+(B76*12-330000)*0.083)/12</f>
        <v>8998.72222222222</v>
      </c>
      <c r="D76" s="1" t="n">
        <v>9893</v>
      </c>
      <c r="E76" s="1" t="n">
        <v>7000</v>
      </c>
      <c r="F76" s="1" t="n">
        <f aca="false">B76-C76-D76-E76</f>
        <v>104108.277777778</v>
      </c>
      <c r="G76" s="1" t="n">
        <v>140000</v>
      </c>
      <c r="H76" s="111" t="n">
        <f aca="false">F76-G76</f>
        <v>-35891.7222222222</v>
      </c>
      <c r="I76" s="1" t="n">
        <f aca="false">B76*2+H76*12</f>
        <v>-170700.666666667</v>
      </c>
      <c r="K76" s="0" t="s">
        <v>124</v>
      </c>
      <c r="L76" s="1" t="n">
        <v>20582</v>
      </c>
      <c r="M76" s="1" t="n">
        <v>5290</v>
      </c>
      <c r="N76" s="0" t="s">
        <v>142</v>
      </c>
    </row>
    <row r="77" customFormat="false" ht="18.55" hidden="false" customHeight="false" outlineLevel="0" collapsed="false">
      <c r="B77" s="1" t="n">
        <f aca="false">B76+10000</f>
        <v>140000</v>
      </c>
      <c r="C77" s="1" t="n">
        <f aca="false">(SUM($L$75:$M$76)/12+(B77*12-330000)*0.083)/12</f>
        <v>9828.72222222222</v>
      </c>
      <c r="D77" s="1" t="n">
        <v>11149</v>
      </c>
      <c r="E77" s="1" t="n">
        <v>8000</v>
      </c>
      <c r="F77" s="1" t="n">
        <f aca="false">B77-C77-D77-E77</f>
        <v>111022.277777778</v>
      </c>
      <c r="G77" s="1" t="n">
        <v>140000</v>
      </c>
      <c r="H77" s="111" t="n">
        <f aca="false">F77-G77</f>
        <v>-28977.7222222222</v>
      </c>
      <c r="I77" s="1" t="n">
        <f aca="false">B77*2+H77*12</f>
        <v>-67732.6666666666</v>
      </c>
      <c r="K77" s="0" t="s">
        <v>125</v>
      </c>
      <c r="L77" s="1" t="n">
        <v>178450</v>
      </c>
      <c r="M77" s="1" t="n">
        <v>47300</v>
      </c>
      <c r="N77" s="0" t="s">
        <v>143</v>
      </c>
    </row>
    <row r="78" customFormat="false" ht="18.55" hidden="false" customHeight="false" outlineLevel="0" collapsed="false">
      <c r="B78" s="1" t="n">
        <f aca="false">B77+10000</f>
        <v>150000</v>
      </c>
      <c r="C78" s="1" t="n">
        <f aca="false">(SUM($L$75:$M$76)/12+(B78*12-330000)*0.083)/12</f>
        <v>10658.7222222222</v>
      </c>
      <c r="D78" s="1" t="n">
        <v>11778</v>
      </c>
      <c r="E78" s="1" t="n">
        <v>9000</v>
      </c>
      <c r="F78" s="1" t="n">
        <f aca="false">B78-C78-D78-E78</f>
        <v>118563.277777778</v>
      </c>
      <c r="G78" s="1" t="n">
        <v>140000</v>
      </c>
      <c r="H78" s="111" t="n">
        <f aca="false">F78-G78</f>
        <v>-21436.7222222222</v>
      </c>
      <c r="I78" s="1" t="n">
        <f aca="false">B78*2+H78*12</f>
        <v>42759.3333333334</v>
      </c>
      <c r="L78" s="1" t="n">
        <f aca="false">SUM(L75:L77)</f>
        <v>234722</v>
      </c>
      <c r="M78" s="1" t="n">
        <f aca="false">SUM(M75:M77)</f>
        <v>61764</v>
      </c>
      <c r="N78" s="0" t="s">
        <v>144</v>
      </c>
    </row>
    <row r="79" customFormat="false" ht="18.55" hidden="false" customHeight="false" outlineLevel="0" collapsed="false">
      <c r="B79" s="1" t="n">
        <f aca="false">B78+10000</f>
        <v>160000</v>
      </c>
      <c r="C79" s="1" t="n">
        <f aca="false">(SUM($L$75:$M$76)/12+(B79*12-330000)*0.083)/12</f>
        <v>11488.7222222222</v>
      </c>
      <c r="D79" s="1" t="n">
        <v>12563</v>
      </c>
      <c r="E79" s="1" t="n">
        <v>10000</v>
      </c>
      <c r="F79" s="1" t="n">
        <f aca="false">B79-C79-D79-E79</f>
        <v>125948.277777778</v>
      </c>
      <c r="G79" s="1" t="n">
        <v>140000</v>
      </c>
      <c r="H79" s="111" t="n">
        <f aca="false">F79-G79</f>
        <v>-14051.7222222222</v>
      </c>
      <c r="I79" s="1" t="n">
        <f aca="false">B79*2+H79*12</f>
        <v>151379.333333333</v>
      </c>
      <c r="K79" s="0" t="s">
        <v>145</v>
      </c>
      <c r="L79" s="1"/>
      <c r="M79" s="1" t="n">
        <f aca="false">SUM(L78:M78)</f>
        <v>296486</v>
      </c>
    </row>
    <row r="80" customFormat="false" ht="18.55" hidden="false" customHeight="false" outlineLevel="0" collapsed="false">
      <c r="B80" s="1" t="n">
        <f aca="false">B79+10000</f>
        <v>170000</v>
      </c>
      <c r="C80" s="1" t="n">
        <f aca="false">(SUM($L$75:$M$76)/12+(B80*12-330000)*0.083)/12</f>
        <v>12318.7222222222</v>
      </c>
      <c r="D80" s="1" t="n">
        <v>13348</v>
      </c>
      <c r="E80" s="1" t="n">
        <v>11000</v>
      </c>
      <c r="F80" s="1" t="n">
        <f aca="false">B80-C80-D80-E80</f>
        <v>133333.277777778</v>
      </c>
      <c r="G80" s="1" t="n">
        <v>140000</v>
      </c>
      <c r="H80" s="111" t="n">
        <f aca="false">F80-G80</f>
        <v>-6666.72222222222</v>
      </c>
      <c r="I80" s="1" t="n">
        <f aca="false">B80*2+H80*12</f>
        <v>259999.333333333</v>
      </c>
      <c r="K80" s="0" t="s">
        <v>146</v>
      </c>
      <c r="L80" s="1"/>
      <c r="M80" s="1" t="n">
        <f aca="false">ROUND(M79/12,0)</f>
        <v>24707</v>
      </c>
    </row>
    <row r="81" customFormat="false" ht="18.55" hidden="false" customHeight="false" outlineLevel="0" collapsed="false">
      <c r="B81" s="1" t="n">
        <f aca="false">B80+10000</f>
        <v>180000</v>
      </c>
      <c r="C81" s="1" t="n">
        <f aca="false">(SUM($L$75:$M$76)/12+(B81*12-330000)*0.083)/12</f>
        <v>13148.7222222222</v>
      </c>
      <c r="D81" s="1" t="n">
        <v>14133</v>
      </c>
      <c r="E81" s="1" t="n">
        <v>12000</v>
      </c>
      <c r="F81" s="1" t="n">
        <f aca="false">B81-C81-D81-E81</f>
        <v>140718.277777778</v>
      </c>
      <c r="G81" s="1" t="n">
        <v>140000</v>
      </c>
      <c r="H81" s="111" t="n">
        <f aca="false">F81-G81</f>
        <v>718.277777777781</v>
      </c>
      <c r="I81" s="1" t="n">
        <f aca="false">B81*2+H81*12</f>
        <v>368619.333333333</v>
      </c>
    </row>
    <row r="82" customFormat="false" ht="18.55" hidden="false" customHeight="false" outlineLevel="0" collapsed="false">
      <c r="B82" s="1" t="n">
        <f aca="false">B81+10000</f>
        <v>190000</v>
      </c>
      <c r="C82" s="1" t="n">
        <f aca="false">(SUM($L$75:$M$76)/12+(B82*12-330000)*0.083)/12</f>
        <v>13978.7222222222</v>
      </c>
      <c r="D82" s="1" t="n">
        <v>14918</v>
      </c>
      <c r="E82" s="1" t="n">
        <v>13000</v>
      </c>
      <c r="F82" s="1" t="n">
        <f aca="false">B82-C82-D82-E82</f>
        <v>148103.277777778</v>
      </c>
      <c r="G82" s="1" t="n">
        <v>140000</v>
      </c>
      <c r="H82" s="111" t="n">
        <f aca="false">F82-G82</f>
        <v>8103.27777777778</v>
      </c>
      <c r="I82" s="1" t="n">
        <f aca="false">B82*2+H82*12</f>
        <v>477239.333333333</v>
      </c>
      <c r="L82" s="0" t="s">
        <v>147</v>
      </c>
    </row>
    <row r="83" customFormat="false" ht="18.55" hidden="false" customHeight="false" outlineLevel="0" collapsed="false">
      <c r="B83" s="1" t="n">
        <f aca="false">B82+10000</f>
        <v>200000</v>
      </c>
      <c r="C83" s="1" t="n">
        <f aca="false">(SUM($L$75:$M$76)/12+(B83*12-330000)*0.083)/12</f>
        <v>14808.7222222222</v>
      </c>
      <c r="D83" s="1" t="n">
        <v>15704</v>
      </c>
      <c r="E83" s="1" t="n">
        <v>14000</v>
      </c>
      <c r="F83" s="1" t="n">
        <f aca="false">B83-C83-D83-E83</f>
        <v>155487.277777778</v>
      </c>
      <c r="G83" s="1" t="n">
        <v>140000</v>
      </c>
      <c r="H83" s="111" t="n">
        <f aca="false">F83-G83</f>
        <v>15487.2777777778</v>
      </c>
      <c r="I83" s="1" t="n">
        <f aca="false">B83*2+H83*12</f>
        <v>585847.333333333</v>
      </c>
      <c r="L83" s="0" t="s">
        <v>148</v>
      </c>
    </row>
    <row r="84" customFormat="false" ht="18.55" hidden="false" customHeight="false" outlineLevel="0" collapsed="false">
      <c r="B84" s="1" t="n">
        <f aca="false">B83+10000</f>
        <v>210000</v>
      </c>
      <c r="C84" s="1" t="n">
        <f aca="false">(SUM($L$75:$M$76)/12+(B84*12-330000)*0.083)/12</f>
        <v>15638.7222222222</v>
      </c>
      <c r="D84" s="1" t="n">
        <v>17274</v>
      </c>
      <c r="E84" s="1" t="n">
        <v>15000</v>
      </c>
      <c r="F84" s="1" t="n">
        <f aca="false">B84-C84-D84-E84</f>
        <v>162087.277777778</v>
      </c>
      <c r="G84" s="1" t="n">
        <v>140000</v>
      </c>
      <c r="H84" s="111" t="n">
        <f aca="false">F84-G84</f>
        <v>22087.2777777778</v>
      </c>
      <c r="I84" s="1" t="n">
        <f aca="false">B84*2+H84*12</f>
        <v>685047.333333333</v>
      </c>
    </row>
    <row r="85" customFormat="false" ht="18.55" hidden="false" customHeight="false" outlineLevel="0" collapsed="false">
      <c r="B85" s="1" t="n">
        <f aca="false">B84+10000</f>
        <v>220000</v>
      </c>
      <c r="C85" s="1" t="n">
        <f aca="false">(SUM($L$75:$M$76)/12+(B85*12-330000)*0.083)/12</f>
        <v>16468.7222222222</v>
      </c>
      <c r="D85" s="1" t="n">
        <v>17274</v>
      </c>
      <c r="E85" s="1" t="n">
        <v>16000</v>
      </c>
      <c r="F85" s="1" t="n">
        <f aca="false">B85-C85-D85-E85</f>
        <v>170257.277777778</v>
      </c>
      <c r="G85" s="1" t="n">
        <v>140000</v>
      </c>
      <c r="H85" s="111" t="n">
        <f aca="false">F85-G85</f>
        <v>30257.2777777778</v>
      </c>
      <c r="I85" s="1" t="n">
        <f aca="false">B85*2+H85*12</f>
        <v>803087.333333333</v>
      </c>
      <c r="K85" s="0" t="s">
        <v>149</v>
      </c>
    </row>
    <row r="86" customFormat="false" ht="18.55" hidden="false" customHeight="false" outlineLevel="0" collapsed="false">
      <c r="B86" s="1" t="n">
        <f aca="false">B85+10000</f>
        <v>230000</v>
      </c>
      <c r="C86" s="1" t="n">
        <f aca="false">(SUM($L$75:$M$76)/12+(B86*12-330000)*0.083)/12</f>
        <v>17298.7222222222</v>
      </c>
      <c r="D86" s="1" t="n">
        <v>18844</v>
      </c>
      <c r="E86" s="1" t="n">
        <v>17000</v>
      </c>
      <c r="F86" s="1" t="n">
        <f aca="false">B86-C86-D86-E86</f>
        <v>176857.277777778</v>
      </c>
      <c r="G86" s="1" t="n">
        <v>140000</v>
      </c>
      <c r="H86" s="111" t="n">
        <f aca="false">F86-G86</f>
        <v>36857.2777777778</v>
      </c>
      <c r="I86" s="1" t="n">
        <f aca="false">B86*2+H86*12</f>
        <v>902287.333333333</v>
      </c>
      <c r="K86" s="0" t="s">
        <v>150</v>
      </c>
      <c r="L86" s="0" t="s">
        <v>151</v>
      </c>
      <c r="M86" s="0" t="s">
        <v>152</v>
      </c>
    </row>
    <row r="87" customFormat="false" ht="18.55" hidden="false" customHeight="false" outlineLevel="0" collapsed="false">
      <c r="B87" s="1" t="n">
        <f aca="false">B86+10000</f>
        <v>240000</v>
      </c>
      <c r="C87" s="1" t="n">
        <f aca="false">(SUM($L$75:$M$76)/12+(B87*12-330000)*0.083)/12</f>
        <v>18128.7222222222</v>
      </c>
      <c r="D87" s="1" t="n">
        <v>18844</v>
      </c>
      <c r="E87" s="1" t="n">
        <v>18000</v>
      </c>
      <c r="F87" s="1" t="n">
        <f aca="false">B87-C87-D87-E87</f>
        <v>185027.277777778</v>
      </c>
      <c r="G87" s="1" t="n">
        <v>140000</v>
      </c>
      <c r="H87" s="111" t="n">
        <f aca="false">F87-G87</f>
        <v>45027.2777777778</v>
      </c>
      <c r="I87" s="1" t="n">
        <f aca="false">B87*2+H87*12</f>
        <v>1020327.33333333</v>
      </c>
      <c r="K87" s="0" t="n">
        <v>2011</v>
      </c>
      <c r="L87" s="1" t="n">
        <f aca="false">I79</f>
        <v>151379.333333333</v>
      </c>
      <c r="M87" s="1" t="n">
        <f aca="false">L87</f>
        <v>151379.333333333</v>
      </c>
    </row>
    <row r="88" customFormat="false" ht="18.55" hidden="false" customHeight="false" outlineLevel="0" collapsed="false">
      <c r="B88" s="1" t="n">
        <f aca="false">B87+10000</f>
        <v>250000</v>
      </c>
      <c r="C88" s="1" t="n">
        <f aca="false">(SUM($L$75:$M$76)/12+(B88*12-330000)*0.083)/12</f>
        <v>18958.7222222222</v>
      </c>
      <c r="D88" s="1" t="n">
        <v>20415</v>
      </c>
      <c r="E88" s="1" t="n">
        <v>19000</v>
      </c>
      <c r="F88" s="1" t="n">
        <f aca="false">B88-C88-D88-E88</f>
        <v>191626.277777778</v>
      </c>
      <c r="G88" s="1" t="n">
        <v>140000</v>
      </c>
      <c r="H88" s="111" t="n">
        <f aca="false">F88-G88</f>
        <v>51626.2777777778</v>
      </c>
      <c r="I88" s="1" t="n">
        <f aca="false">B88*2+H88*12</f>
        <v>1119515.33333333</v>
      </c>
      <c r="K88" s="0" t="n">
        <v>2012</v>
      </c>
      <c r="L88" s="1" t="n">
        <f aca="false">L87/2*1.03+L87/2+$L$87</f>
        <v>305029.356666667</v>
      </c>
      <c r="M88" s="1" t="n">
        <f aca="false">M87*1.03+$M$87</f>
        <v>307300.046666667</v>
      </c>
    </row>
    <row r="89" customFormat="false" ht="18.55" hidden="false" customHeight="false" outlineLevel="0" collapsed="false">
      <c r="B89" s="1" t="n">
        <f aca="false">B88+10000</f>
        <v>260000</v>
      </c>
      <c r="C89" s="1" t="n">
        <f aca="false">(SUM($L$75:$M$76)/12+(B89*12-330000)*0.083)/12</f>
        <v>19788.7222222222</v>
      </c>
      <c r="D89" s="1" t="n">
        <v>20415</v>
      </c>
      <c r="E89" s="1" t="n">
        <v>20000</v>
      </c>
      <c r="F89" s="1" t="n">
        <f aca="false">B89-C89-D89-E89</f>
        <v>199796.277777778</v>
      </c>
      <c r="G89" s="1" t="n">
        <v>140000</v>
      </c>
      <c r="H89" s="111" t="n">
        <f aca="false">F89-G89</f>
        <v>59796.2777777778</v>
      </c>
      <c r="I89" s="1" t="n">
        <f aca="false">B89*2+H89*12</f>
        <v>1237555.33333333</v>
      </c>
      <c r="K89" s="0" t="n">
        <v>2013</v>
      </c>
      <c r="L89" s="1" t="n">
        <f aca="false">L88/2*1.03+L88/2+$L$87</f>
        <v>460984.13035</v>
      </c>
      <c r="M89" s="1" t="n">
        <f aca="false">M88*1.03+$M$87</f>
        <v>467898.3814</v>
      </c>
    </row>
    <row r="90" customFormat="false" ht="18.55" hidden="false" customHeight="false" outlineLevel="0" collapsed="false">
      <c r="B90" s="1" t="n">
        <f aca="false">B89+10000</f>
        <v>270000</v>
      </c>
      <c r="C90" s="1" t="n">
        <f aca="false">(SUM($L$75:$M$76)/12+(B90*12-330000)*0.083)/12</f>
        <v>20618.7222222222</v>
      </c>
      <c r="D90" s="1" t="n">
        <v>21985</v>
      </c>
      <c r="E90" s="1" t="n">
        <v>21000</v>
      </c>
      <c r="F90" s="1" t="n">
        <f aca="false">B90-C90-D90-E90</f>
        <v>206396.277777778</v>
      </c>
      <c r="G90" s="1" t="n">
        <v>140000</v>
      </c>
      <c r="H90" s="111" t="n">
        <f aca="false">F90-G90</f>
        <v>66396.2777777778</v>
      </c>
      <c r="I90" s="1" t="n">
        <f aca="false">B90*2+H90*12</f>
        <v>1336755.33333333</v>
      </c>
      <c r="K90" s="0" t="n">
        <v>2014</v>
      </c>
      <c r="L90" s="1" t="n">
        <f aca="false">L89/2*1.03+L89/2+$L$87</f>
        <v>619278.225638584</v>
      </c>
      <c r="M90" s="1" t="n">
        <f aca="false">M89*1.03+$M$87</f>
        <v>633314.666175334</v>
      </c>
    </row>
    <row r="91" customFormat="false" ht="18.55" hidden="false" customHeight="false" outlineLevel="0" collapsed="false">
      <c r="K91" s="0" t="n">
        <v>2015</v>
      </c>
      <c r="L91" s="1" t="n">
        <f aca="false">L90/2*1.03+L90/2+$L$87</f>
        <v>779946.732356496</v>
      </c>
      <c r="M91" s="1" t="n">
        <f aca="false">M90*1.03+$M$87</f>
        <v>803693.439493927</v>
      </c>
    </row>
    <row r="92" customFormat="false" ht="18.55" hidden="false" customHeight="false" outlineLevel="0" collapsed="false">
      <c r="B92" s="0" t="s">
        <v>153</v>
      </c>
      <c r="K92" s="0" t="n">
        <v>2016</v>
      </c>
      <c r="L92" s="1" t="n">
        <f aca="false">L91/2*1.03+L91/2+$L$87</f>
        <v>943025.266675176</v>
      </c>
      <c r="M92" s="1" t="n">
        <f aca="false">M91*1.03+$M$87</f>
        <v>979183.576012078</v>
      </c>
    </row>
    <row r="93" customFormat="false" ht="18.55" hidden="false" customHeight="false" outlineLevel="0" collapsed="false">
      <c r="B93" s="0" t="s">
        <v>154</v>
      </c>
      <c r="K93" s="0" t="n">
        <v>2017</v>
      </c>
      <c r="L93" s="1" t="n">
        <f aca="false">L92/2*1.03+L92/2+$L$87</f>
        <v>1108549.97900864</v>
      </c>
      <c r="M93" s="1" t="n">
        <f aca="false">M92*1.03+$M$87</f>
        <v>1159938.41662577</v>
      </c>
    </row>
    <row r="94" customFormat="false" ht="18.55" hidden="false" customHeight="false" outlineLevel="0" collapsed="false">
      <c r="K94" s="0" t="n">
        <v>2018</v>
      </c>
      <c r="L94" s="1" t="n">
        <f aca="false">L93/2*1.03+L93/2+$L$87</f>
        <v>1276557.5620271</v>
      </c>
      <c r="M94" s="1" t="n">
        <f aca="false">M93*1.03+$M$87</f>
        <v>1346115.90245788</v>
      </c>
    </row>
    <row r="95" customFormat="false" ht="18.55" hidden="false" customHeight="false" outlineLevel="0" collapsed="false">
      <c r="B95" s="0" t="s">
        <v>155</v>
      </c>
      <c r="K95" s="0" t="n">
        <v>2019</v>
      </c>
      <c r="L95" s="1" t="n">
        <f aca="false">L94/2*1.03+L94/2+$L$87</f>
        <v>1447085.25879084</v>
      </c>
      <c r="M95" s="1" t="n">
        <f aca="false">M94*1.03+$M$87</f>
        <v>1537878.71286495</v>
      </c>
    </row>
    <row r="96" customFormat="false" ht="18.55" hidden="false" customHeight="false" outlineLevel="0" collapsed="false">
      <c r="B96" s="0" t="s">
        <v>156</v>
      </c>
      <c r="K96" s="0" t="n">
        <v>2020</v>
      </c>
      <c r="L96" s="1" t="n">
        <f aca="false">L95/2*1.03+L95/2+$L$87</f>
        <v>1620170.87100604</v>
      </c>
      <c r="M96" s="1" t="n">
        <f aca="false">M95*1.03+$M$87</f>
        <v>1735394.40758423</v>
      </c>
    </row>
    <row r="97" customFormat="false" ht="15" hidden="false" customHeight="false" outlineLevel="0" collapsed="false">
      <c r="B97" s="0" t="s">
        <v>157</v>
      </c>
      <c r="C97" s="0" t="s">
        <v>133</v>
      </c>
      <c r="D97" s="0" t="s">
        <v>158</v>
      </c>
      <c r="E97" s="0" t="s">
        <v>135</v>
      </c>
      <c r="F97" s="0" t="s">
        <v>129</v>
      </c>
      <c r="G97" s="0" t="s">
        <v>136</v>
      </c>
      <c r="H97" s="0" t="s">
        <v>137</v>
      </c>
      <c r="I97" s="0" t="s">
        <v>138</v>
      </c>
    </row>
    <row r="98" customFormat="false" ht="18.55" hidden="false" customHeight="false" outlineLevel="0" collapsed="false">
      <c r="B98" s="1" t="n">
        <v>800</v>
      </c>
      <c r="C98" s="1" t="n">
        <f aca="false">(SUM($L$75:$M$76)/12+(B98*160*12-330000)*0.083)/12</f>
        <v>8832.72222222222</v>
      </c>
      <c r="D98" s="1" t="n">
        <v>15100</v>
      </c>
      <c r="E98" s="1" t="n">
        <v>6000</v>
      </c>
      <c r="F98" s="1" t="n">
        <f aca="false">B98*160-C98-D98-E98</f>
        <v>98067.2777777778</v>
      </c>
      <c r="G98" s="1" t="n">
        <v>140000</v>
      </c>
      <c r="H98" s="1" t="n">
        <f aca="false">F98-G98</f>
        <v>-41932.7222222222</v>
      </c>
      <c r="I98" s="1" t="n">
        <f aca="false">H98*12</f>
        <v>-503192.666666667</v>
      </c>
    </row>
    <row r="99" customFormat="false" ht="18.55" hidden="false" customHeight="false" outlineLevel="0" collapsed="false">
      <c r="B99" s="1" t="n">
        <v>850</v>
      </c>
      <c r="C99" s="1" t="n">
        <f aca="false">(SUM($L$75:$M$76)/12+(B99*160*12-330000)*0.083)/12</f>
        <v>9496.72222222222</v>
      </c>
      <c r="D99" s="1" t="n">
        <v>15100</v>
      </c>
      <c r="E99" s="1" t="n">
        <v>7000</v>
      </c>
      <c r="F99" s="1" t="n">
        <f aca="false">B99*160-C99-D99-E99</f>
        <v>104403.277777778</v>
      </c>
      <c r="G99" s="1" t="n">
        <v>140000</v>
      </c>
      <c r="H99" s="1" t="n">
        <f aca="false">F99-G99</f>
        <v>-35596.7222222222</v>
      </c>
      <c r="I99" s="1" t="n">
        <f aca="false">H99*12</f>
        <v>-427160.666666667</v>
      </c>
    </row>
    <row r="100" customFormat="false" ht="18.55" hidden="false" customHeight="false" outlineLevel="0" collapsed="false">
      <c r="B100" s="1" t="n">
        <v>900</v>
      </c>
      <c r="C100" s="1" t="n">
        <f aca="false">(SUM($L$75:$M$76)/12+(B100*160*12-330000)*0.083)/12</f>
        <v>10160.7222222222</v>
      </c>
      <c r="D100" s="1" t="n">
        <v>15100</v>
      </c>
      <c r="E100" s="1" t="n">
        <v>8000</v>
      </c>
      <c r="F100" s="1" t="n">
        <f aca="false">B100*160-C100-D100-E100</f>
        <v>110739.277777778</v>
      </c>
      <c r="G100" s="1" t="n">
        <v>140000</v>
      </c>
      <c r="H100" s="1" t="n">
        <f aca="false">F100-G100</f>
        <v>-29260.7222222222</v>
      </c>
      <c r="I100" s="1" t="n">
        <f aca="false">H100*12</f>
        <v>-351128.666666667</v>
      </c>
    </row>
    <row r="101" customFormat="false" ht="18.55" hidden="false" customHeight="false" outlineLevel="0" collapsed="false">
      <c r="B101" s="1" t="n">
        <v>950</v>
      </c>
      <c r="C101" s="1" t="n">
        <f aca="false">(SUM($L$75:$M$76)/12+(B101*160*12-330000)*0.083)/12</f>
        <v>10824.7222222222</v>
      </c>
      <c r="D101" s="1" t="n">
        <v>15100</v>
      </c>
      <c r="E101" s="1" t="n">
        <v>9000</v>
      </c>
      <c r="F101" s="1" t="n">
        <f aca="false">B101*160-C101-D101-E101</f>
        <v>117075.277777778</v>
      </c>
      <c r="G101" s="1" t="n">
        <v>140000</v>
      </c>
      <c r="H101" s="1" t="n">
        <f aca="false">F101-G101</f>
        <v>-22924.7222222222</v>
      </c>
      <c r="I101" s="1" t="n">
        <f aca="false">H101*12</f>
        <v>-275096.666666667</v>
      </c>
    </row>
    <row r="102" customFormat="false" ht="18.55" hidden="false" customHeight="false" outlineLevel="0" collapsed="false">
      <c r="B102" s="1" t="n">
        <v>1000</v>
      </c>
      <c r="C102" s="1" t="n">
        <f aca="false">(SUM($L$75:$M$76)/12+(B102*160*12-330000)*0.083)/12</f>
        <v>11488.7222222222</v>
      </c>
      <c r="D102" s="1" t="n">
        <v>15100</v>
      </c>
      <c r="E102" s="1" t="n">
        <v>10000</v>
      </c>
      <c r="F102" s="1" t="n">
        <f aca="false">B102*160-C102-D102-E102</f>
        <v>123411.277777778</v>
      </c>
      <c r="G102" s="1" t="n">
        <v>140000</v>
      </c>
      <c r="H102" s="1" t="n">
        <f aca="false">F102-G102</f>
        <v>-16588.7222222222</v>
      </c>
      <c r="I102" s="1" t="n">
        <f aca="false">H102*12</f>
        <v>-199064.666666667</v>
      </c>
    </row>
    <row r="103" customFormat="false" ht="18.55" hidden="false" customHeight="false" outlineLevel="0" collapsed="false">
      <c r="B103" s="1" t="n">
        <v>1050</v>
      </c>
      <c r="C103" s="1" t="n">
        <f aca="false">(SUM($L$75:$M$76)/12+(B103*160*12-330000)*0.083)/12</f>
        <v>12152.7222222222</v>
      </c>
      <c r="D103" s="1" t="n">
        <v>15100</v>
      </c>
      <c r="E103" s="1" t="n">
        <v>11000</v>
      </c>
      <c r="F103" s="1" t="n">
        <f aca="false">B103*160-C103-D103-E103</f>
        <v>129747.277777778</v>
      </c>
      <c r="G103" s="1" t="n">
        <v>140000</v>
      </c>
      <c r="H103" s="1" t="n">
        <f aca="false">F103-G103</f>
        <v>-10252.7222222222</v>
      </c>
      <c r="I103" s="1" t="n">
        <f aca="false">H103*12</f>
        <v>-123032.666666667</v>
      </c>
    </row>
    <row r="104" customFormat="false" ht="18.55" hidden="false" customHeight="false" outlineLevel="0" collapsed="false">
      <c r="B104" s="1" t="n">
        <v>1100</v>
      </c>
      <c r="C104" s="1" t="n">
        <f aca="false">(SUM($L$75:$M$76)/12+(B104*160*12-330000)*0.083)/12</f>
        <v>12816.7222222222</v>
      </c>
      <c r="D104" s="1" t="n">
        <v>15100</v>
      </c>
      <c r="E104" s="1" t="n">
        <v>12000</v>
      </c>
      <c r="F104" s="1" t="n">
        <f aca="false">B104*160-C104-D104-E104</f>
        <v>136083.277777778</v>
      </c>
      <c r="G104" s="1" t="n">
        <v>140000</v>
      </c>
      <c r="H104" s="1" t="n">
        <f aca="false">F104-G104</f>
        <v>-3916.72222222222</v>
      </c>
      <c r="I104" s="1" t="n">
        <f aca="false">H104*12</f>
        <v>-47000.6666666666</v>
      </c>
    </row>
    <row r="105" customFormat="false" ht="18.55" hidden="false" customHeight="false" outlineLevel="0" collapsed="false">
      <c r="B105" s="1" t="n">
        <v>1300</v>
      </c>
      <c r="C105" s="1" t="n">
        <f aca="false">(SUM($L$75:$M$76)/12+(B105*160*12-330000)*0.083)/12</f>
        <v>15472.7222222222</v>
      </c>
      <c r="D105" s="1" t="n">
        <v>15100</v>
      </c>
      <c r="E105" s="1" t="n">
        <v>23000</v>
      </c>
      <c r="F105" s="1" t="n">
        <f aca="false">B105*150-C105-D105-E105</f>
        <v>141427.277777778</v>
      </c>
      <c r="G105" s="1" t="n">
        <v>140000</v>
      </c>
      <c r="H105" s="1" t="n">
        <f aca="false">F105-G105</f>
        <v>1427.27777777778</v>
      </c>
      <c r="I105" s="1" t="n">
        <f aca="false">H105*12</f>
        <v>17127.3333333334</v>
      </c>
    </row>
    <row r="106" customFormat="false" ht="15" hidden="false" customHeight="false" outlineLevel="0" collapsed="false">
      <c r="E106" s="1"/>
      <c r="I106" s="0" t="s">
        <v>159</v>
      </c>
    </row>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row r="65537" customFormat="false" ht="15" hidden="false" customHeight="false" outlineLevel="0" collapsed="false"/>
    <row r="65538" customFormat="false" ht="15" hidden="false" customHeight="false" outlineLevel="0" collapsed="false"/>
    <row r="65539" customFormat="false" ht="15" hidden="false" customHeight="false" outlineLevel="0" collapsed="false"/>
    <row r="65540" customFormat="false" ht="15" hidden="false" customHeight="false" outlineLevel="0" collapsed="false"/>
    <row r="65541" customFormat="false" ht="15" hidden="false" customHeight="false" outlineLevel="0" collapsed="false"/>
    <row r="65542" customFormat="false" ht="15" hidden="false" customHeight="false" outlineLevel="0" collapsed="false"/>
    <row r="65543" customFormat="false" ht="15" hidden="false" customHeight="false" outlineLevel="0" collapsed="false"/>
    <row r="65544" customFormat="false" ht="15" hidden="false" customHeight="false" outlineLevel="0" collapsed="false"/>
    <row r="65545" customFormat="false" ht="15" hidden="false" customHeight="false" outlineLevel="0" collapsed="false"/>
    <row r="65546" customFormat="false" ht="15" hidden="false" customHeight="false" outlineLevel="0" collapsed="false"/>
    <row r="65547" customFormat="false" ht="15" hidden="false" customHeight="false" outlineLevel="0" collapsed="false"/>
    <row r="65548" customFormat="false" ht="15" hidden="false" customHeight="false" outlineLevel="0" collapsed="false"/>
    <row r="65549" customFormat="false" ht="15" hidden="false" customHeight="false" outlineLevel="0" collapsed="false"/>
    <row r="65550" customFormat="false" ht="15" hidden="false" customHeight="false" outlineLevel="0" collapsed="false"/>
    <row r="65551" customFormat="false" ht="15" hidden="false" customHeight="false" outlineLevel="0" collapsed="false"/>
    <row r="65552" customFormat="false" ht="15" hidden="false" customHeight="false" outlineLevel="0" collapsed="false"/>
    <row r="65553" customFormat="false" ht="15" hidden="false" customHeight="false" outlineLevel="0" collapsed="false"/>
    <row r="65554" customFormat="false" ht="15" hidden="false" customHeight="false" outlineLevel="0" collapsed="false"/>
    <row r="65555" customFormat="false" ht="15" hidden="false" customHeight="false" outlineLevel="0" collapsed="false"/>
    <row r="65556" customFormat="false" ht="15" hidden="false" customHeight="false" outlineLevel="0" collapsed="false"/>
    <row r="65557" customFormat="false" ht="15" hidden="false" customHeight="false" outlineLevel="0" collapsed="false"/>
    <row r="65558" customFormat="false" ht="15" hidden="false" customHeight="false" outlineLevel="0" collapsed="false"/>
    <row r="65559" customFormat="false" ht="15" hidden="false" customHeight="false" outlineLevel="0" collapsed="false"/>
    <row r="65560" customFormat="false" ht="15" hidden="false" customHeight="false" outlineLevel="0" collapsed="false"/>
    <row r="65561" customFormat="false" ht="15" hidden="false" customHeight="false" outlineLevel="0" collapsed="false"/>
    <row r="65562" customFormat="false" ht="15" hidden="false" customHeight="false" outlineLevel="0" collapsed="false"/>
    <row r="65563" customFormat="false" ht="15" hidden="false" customHeight="false" outlineLevel="0" collapsed="false"/>
    <row r="65564" customFormat="false" ht="15" hidden="false" customHeight="false" outlineLevel="0" collapsed="false"/>
    <row r="65565" customFormat="false" ht="15" hidden="false" customHeight="false" outlineLevel="0" collapsed="false"/>
    <row r="65566" customFormat="false" ht="15" hidden="false" customHeight="false" outlineLevel="0" collapsed="false"/>
    <row r="65567" customFormat="false" ht="15" hidden="false" customHeight="false" outlineLevel="0" collapsed="false"/>
    <row r="65568" customFormat="false" ht="15" hidden="false" customHeight="false" outlineLevel="0" collapsed="false"/>
    <row r="65569" customFormat="false" ht="15" hidden="false" customHeight="false" outlineLevel="0" collapsed="false"/>
    <row r="65570" customFormat="false" ht="15" hidden="false" customHeight="false" outlineLevel="0" collapsed="false"/>
    <row r="65571" customFormat="false" ht="15" hidden="false" customHeight="false" outlineLevel="0" collapsed="false"/>
    <row r="65572" customFormat="false" ht="15" hidden="false" customHeight="false" outlineLevel="0" collapsed="false"/>
    <row r="65573" customFormat="false" ht="15" hidden="false" customHeight="false" outlineLevel="0" collapsed="false"/>
    <row r="65574" customFormat="false" ht="15" hidden="false" customHeight="false" outlineLevel="0" collapsed="false"/>
  </sheetData>
  <hyperlinks>
    <hyperlink ref="R42" r:id="rId1" display="http://www.city.osaka.lg.jp/kenkofukushi/page/0000007853.html"/>
  </hyperlinks>
  <printOptions headings="false" gridLines="false" gridLinesSet="true" horizontalCentered="false" verticalCentered="false"/>
  <pageMargins left="0.7875" right="0.7875" top="1.025" bottom="1.025" header="0.7875" footer="0.7875"/>
  <pageSetup paperSize="9" scale="105" firstPageNumber="0" fitToWidth="1" fitToHeight="1" pageOrder="downThenOver" orientation="landscape" blackAndWhite="false" draft="false" cellComments="none" useFirstPageNumber="false" horizontalDpi="300" verticalDpi="300" copies="1"/>
  <headerFooter differentFirst="false" differentOddEven="false">
    <oddHeader>&amp;C&amp;"Arial,標準"&amp;10&amp;A</oddHeader>
    <oddFooter>&amp;C&amp;"Arial,標準"&amp;10ページ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T8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A147" activeCellId="0" sqref="A147"/>
    </sheetView>
  </sheetViews>
  <sheetFormatPr defaultRowHeight="15.8" zeroHeight="false" outlineLevelRow="0" outlineLevelCol="0"/>
  <cols>
    <col collapsed="false" customWidth="true" hidden="false" outlineLevel="0" max="1" min="1" style="0" width="8.49"/>
    <col collapsed="false" customWidth="true" hidden="false" outlineLevel="0" max="2" min="2" style="0" width="5"/>
    <col collapsed="false" customWidth="true" hidden="false" outlineLevel="0" max="3" min="3" style="0" width="11.78"/>
    <col collapsed="false" customWidth="true" hidden="false" outlineLevel="0" max="4" min="4" style="0" width="8.19"/>
    <col collapsed="false" customWidth="true" hidden="false" outlineLevel="0" max="5" min="5" style="0" width="11.95"/>
    <col collapsed="false" customWidth="true" hidden="false" outlineLevel="0" max="6" min="6" style="0" width="8.19"/>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43466</v>
      </c>
      <c r="B1" s="112"/>
      <c r="D1" s="1"/>
      <c r="F1" s="1"/>
      <c r="G1" s="92"/>
      <c r="J1" s="1"/>
      <c r="M1" s="1"/>
      <c r="O1" s="1"/>
    </row>
    <row r="2" customFormat="false" ht="15.8" hidden="false" customHeight="false" outlineLevel="0" collapsed="false">
      <c r="A2" s="0" t="s">
        <v>160</v>
      </c>
      <c r="D2" s="1"/>
      <c r="F2" s="1"/>
      <c r="G2" s="92"/>
      <c r="I2" s="93" t="s">
        <v>161</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F5" s="1"/>
      <c r="G5" s="92"/>
      <c r="I5" s="105" t="s">
        <v>166</v>
      </c>
      <c r="J5" s="111" t="n">
        <v>3910</v>
      </c>
      <c r="K5" s="105" t="s">
        <v>167</v>
      </c>
      <c r="L5" s="114"/>
      <c r="M5" s="113"/>
      <c r="N5" s="105"/>
      <c r="O5" s="113"/>
    </row>
    <row r="6" customFormat="false" ht="15.8" hidden="false" customHeight="false" outlineLevel="0" collapsed="false">
      <c r="D6" s="1"/>
      <c r="F6" s="1"/>
      <c r="G6" s="92"/>
      <c r="I6" s="105" t="s">
        <v>168</v>
      </c>
      <c r="J6" s="111" t="n">
        <v>457197</v>
      </c>
      <c r="K6" s="105" t="s">
        <v>169</v>
      </c>
      <c r="L6" s="114"/>
      <c r="M6" s="113"/>
      <c r="N6" s="105"/>
      <c r="O6" s="113"/>
    </row>
    <row r="7" customFormat="false" ht="15.8" hidden="false" customHeight="false" outlineLevel="0" collapsed="false">
      <c r="D7" s="1"/>
      <c r="F7" s="1"/>
      <c r="G7" s="92"/>
      <c r="I7" s="105" t="s">
        <v>170</v>
      </c>
      <c r="J7" s="111" t="n">
        <v>148093</v>
      </c>
      <c r="K7" s="105" t="s">
        <v>171</v>
      </c>
      <c r="L7" s="114"/>
      <c r="M7" s="113"/>
      <c r="N7" s="105"/>
      <c r="O7" s="113"/>
    </row>
    <row r="8" customFormat="false" ht="15.8" hidden="false" customHeight="false" outlineLevel="0" collapsed="false">
      <c r="D8" s="1"/>
      <c r="F8" s="1"/>
      <c r="G8" s="92"/>
      <c r="I8" s="105" t="s">
        <v>172</v>
      </c>
      <c r="J8" s="111" t="n">
        <v>656426</v>
      </c>
      <c r="K8" s="105" t="s">
        <v>173</v>
      </c>
      <c r="L8" s="114" t="n">
        <v>-50596</v>
      </c>
      <c r="M8" s="113"/>
      <c r="N8" s="105"/>
      <c r="O8" s="113"/>
    </row>
    <row r="9" customFormat="false" ht="15.8" hidden="false" customHeight="false" outlineLevel="0" collapsed="false">
      <c r="D9" s="1"/>
      <c r="F9" s="1"/>
      <c r="G9" s="92"/>
      <c r="I9" s="105" t="s">
        <v>174</v>
      </c>
      <c r="J9" s="111" t="n">
        <v>296294</v>
      </c>
      <c r="K9" s="115" t="s">
        <v>175</v>
      </c>
      <c r="L9" s="116" t="n">
        <f aca="false">SUM(L5:L8)</f>
        <v>-50596</v>
      </c>
      <c r="M9" s="113"/>
      <c r="N9" s="105"/>
      <c r="O9" s="113"/>
    </row>
    <row r="10" customFormat="false" ht="15.8" hidden="false" customHeight="false" outlineLevel="0" collapsed="false">
      <c r="D10" s="1"/>
      <c r="F10" s="1"/>
      <c r="G10" s="92"/>
      <c r="I10" s="105" t="s">
        <v>176</v>
      </c>
      <c r="J10" s="111" t="n">
        <v>0</v>
      </c>
      <c r="K10" s="115"/>
      <c r="L10" s="116"/>
      <c r="M10" s="113"/>
      <c r="N10" s="105"/>
      <c r="O10" s="113"/>
    </row>
    <row r="11" customFormat="false" ht="15.8" hidden="false" customHeight="false" outlineLevel="0" collapsed="false">
      <c r="D11" s="1"/>
      <c r="F11" s="1"/>
      <c r="G11" s="92"/>
      <c r="I11" s="105" t="s">
        <v>177</v>
      </c>
      <c r="J11" s="111" t="n">
        <v>113000</v>
      </c>
      <c r="K11" s="105"/>
      <c r="L11" s="113"/>
      <c r="M11" s="113"/>
      <c r="N11" s="105"/>
      <c r="O11" s="113"/>
    </row>
    <row r="12" customFormat="false" ht="15.8" hidden="false" customHeight="false" outlineLevel="0" collapsed="false">
      <c r="D12" s="1"/>
      <c r="F12" s="1"/>
      <c r="G12" s="92"/>
      <c r="I12" s="105" t="s">
        <v>178</v>
      </c>
      <c r="J12" s="111" t="n">
        <v>3564600</v>
      </c>
      <c r="K12" s="105" t="s">
        <v>179</v>
      </c>
      <c r="L12" s="113"/>
      <c r="M12" s="113"/>
      <c r="N12" s="105"/>
      <c r="O12" s="113"/>
    </row>
    <row r="13" customFormat="false" ht="15.8" hidden="false" customHeight="false" outlineLevel="0" collapsed="false">
      <c r="D13" s="1"/>
      <c r="F13" s="1"/>
      <c r="G13" s="92"/>
      <c r="I13" s="105" t="s">
        <v>180</v>
      </c>
      <c r="J13" s="111" t="n">
        <v>975385</v>
      </c>
      <c r="K13" s="105" t="s">
        <v>181</v>
      </c>
      <c r="L13" s="113" t="n">
        <v>3000000</v>
      </c>
      <c r="M13" s="113"/>
      <c r="N13" s="105"/>
      <c r="O13" s="113"/>
    </row>
    <row r="14" customFormat="false" ht="15.8" hidden="false" customHeight="false" outlineLevel="0" collapsed="false">
      <c r="D14" s="1"/>
      <c r="F14" s="1"/>
      <c r="G14" s="92"/>
      <c r="I14" s="105" t="s">
        <v>182</v>
      </c>
      <c r="J14" s="113" t="n">
        <v>0</v>
      </c>
      <c r="K14" s="105" t="s">
        <v>183</v>
      </c>
      <c r="L14" s="113" t="n">
        <v>4897185.64166667</v>
      </c>
      <c r="M14" s="113"/>
      <c r="N14" s="105"/>
      <c r="O14" s="113"/>
    </row>
    <row r="15" customFormat="false" ht="15.8" hidden="false" customHeight="false" outlineLevel="0" collapsed="false">
      <c r="D15" s="1"/>
      <c r="F15" s="1"/>
      <c r="G15" s="92"/>
      <c r="I15" s="105" t="s">
        <v>184</v>
      </c>
      <c r="J15" s="113" t="n">
        <v>38000</v>
      </c>
      <c r="K15" s="105" t="s">
        <v>185</v>
      </c>
      <c r="L15" s="113" t="n">
        <v>3077858.35833333</v>
      </c>
      <c r="M15" s="113"/>
      <c r="N15" s="105" t="n">
        <f aca="false">J21-L21</f>
        <v>0</v>
      </c>
      <c r="O15" s="113"/>
    </row>
    <row r="16" customFormat="false" ht="15.8" hidden="false" customHeight="false" outlineLevel="0" collapsed="false">
      <c r="D16" s="1"/>
      <c r="F16" s="1"/>
      <c r="G16" s="92"/>
      <c r="I16" s="105" t="s">
        <v>186</v>
      </c>
      <c r="J16" s="113" t="n">
        <v>0</v>
      </c>
      <c r="K16" s="117" t="s">
        <v>187</v>
      </c>
      <c r="L16" s="118" t="n">
        <v>594063</v>
      </c>
      <c r="M16" s="113"/>
      <c r="N16" s="105"/>
      <c r="O16" s="113"/>
    </row>
    <row r="17" customFormat="false" ht="15.8" hidden="false" customHeight="false" outlineLevel="0" collapsed="false">
      <c r="D17" s="1"/>
      <c r="F17" s="1"/>
      <c r="G17" s="92"/>
      <c r="I17" s="105" t="s">
        <v>188</v>
      </c>
      <c r="J17" s="113" t="n">
        <v>0</v>
      </c>
      <c r="K17" s="119" t="s">
        <v>189</v>
      </c>
      <c r="L17" s="120" t="n">
        <f aca="false">SUM(L13:L16)</f>
        <v>11569107</v>
      </c>
      <c r="M17" s="113"/>
      <c r="N17" s="105"/>
      <c r="O17" s="113"/>
    </row>
    <row r="18" customFormat="false" ht="15.8" hidden="false" customHeight="false" outlineLevel="0" collapsed="false">
      <c r="D18" s="1"/>
      <c r="F18" s="1"/>
      <c r="G18" s="92"/>
      <c r="I18" s="105" t="s">
        <v>190</v>
      </c>
      <c r="J18" s="1" t="n">
        <v>12774</v>
      </c>
      <c r="K18" s="105"/>
      <c r="L18" s="113"/>
      <c r="M18" s="113"/>
      <c r="N18" s="105"/>
      <c r="O18" s="113"/>
    </row>
    <row r="19" customFormat="false" ht="15.8" hidden="false" customHeight="false" outlineLevel="0" collapsed="false">
      <c r="D19" s="1"/>
      <c r="F19" s="1"/>
      <c r="G19" s="92"/>
      <c r="I19" s="105" t="s">
        <v>191</v>
      </c>
      <c r="J19" s="113" t="n">
        <v>5252832</v>
      </c>
      <c r="K19" s="105"/>
      <c r="L19" s="113"/>
      <c r="M19" s="113"/>
      <c r="N19" s="105"/>
      <c r="O19" s="113"/>
    </row>
    <row r="20" customFormat="false" ht="15.8" hidden="false" customHeight="false" outlineLevel="0" collapsed="false">
      <c r="D20" s="1"/>
      <c r="F20" s="1"/>
      <c r="G20" s="92"/>
      <c r="I20" s="105" t="s">
        <v>192</v>
      </c>
      <c r="J20" s="113" t="n">
        <v>0</v>
      </c>
      <c r="K20" s="105"/>
      <c r="L20" s="113"/>
      <c r="M20" s="113"/>
      <c r="O20" s="113"/>
    </row>
    <row r="21" customFormat="false" ht="15.8" hidden="false" customHeight="false" outlineLevel="0" collapsed="false">
      <c r="D21" s="1"/>
      <c r="F21" s="1"/>
      <c r="G21" s="92"/>
      <c r="I21" s="115" t="s">
        <v>75</v>
      </c>
      <c r="J21" s="116" t="n">
        <f aca="false">SUM(J5:J20)</f>
        <v>11518511</v>
      </c>
      <c r="K21" s="115" t="s">
        <v>75</v>
      </c>
      <c r="L21" s="116" t="n">
        <f aca="false">L9+L17</f>
        <v>11518511</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3910</v>
      </c>
      <c r="K26" s="105" t="s">
        <v>197</v>
      </c>
      <c r="L26" s="93" t="s">
        <v>37</v>
      </c>
      <c r="M26" s="113" t="n">
        <f aca="false" t="array" ref="M26:M26">SUM(IF($C$4:$C$231=L26,$D$4:$D$231,0),0)-SUM(IF($E$4:$E$231=L26,$F$4:$F$231,0),0)</f>
        <v>0</v>
      </c>
      <c r="N26" s="105" t="s">
        <v>83</v>
      </c>
      <c r="O26" s="113" t="n">
        <f aca="false" t="array" ref="O26:O26">SUM(IF($E$4:$E$231=N26,$F$4:$F$231),0)-SUM(IF($C$4:$C$231=N26,$D$4:$D$231,0),0)</f>
        <v>0</v>
      </c>
      <c r="R26" s="4" t="s">
        <v>37</v>
      </c>
      <c r="T26" s="0" t="str">
        <f aca="false">IF(L26=R26,"○","×")</f>
        <v>○</v>
      </c>
    </row>
    <row r="27" customFormat="false" ht="15.8" hidden="false" customHeight="false" outlineLevel="0" collapsed="false">
      <c r="D27" s="1"/>
      <c r="F27" s="1"/>
      <c r="G27" s="92"/>
      <c r="I27" s="105" t="s">
        <v>168</v>
      </c>
      <c r="J27" s="113" t="n">
        <f aca="false" t="array" ref="J27:J27">SUM(IF($C$1:$C$231=I27,$D$1:$D$231,0),0)-SUM(IF($E$1:$E$231=I27,$F$1:$F$231,0),0)+J6</f>
        <v>457197</v>
      </c>
      <c r="K27" s="105" t="n">
        <f aca="false">SUM(J26:J34)</f>
        <v>6214905</v>
      </c>
      <c r="L27" s="105" t="s">
        <v>38</v>
      </c>
      <c r="M27" s="113" t="n">
        <f aca="false" t="array" ref="M27:M27">SUM(IF($C$4:$C$231=L27,$D$4:$D$231,0),0)-SUM(IF($E$4:$E$231=L27,$F$4:$F$231,0),0)</f>
        <v>0</v>
      </c>
      <c r="N27" s="105"/>
      <c r="O27" s="113"/>
      <c r="R27" s="14" t="s">
        <v>38</v>
      </c>
      <c r="T27" s="0" t="str">
        <f aca="false">IF(L27=R27,"○","×")</f>
        <v>○</v>
      </c>
    </row>
    <row r="28" customFormat="false" ht="15.8" hidden="false" customHeight="false" outlineLevel="0" collapsed="false">
      <c r="D28" s="1"/>
      <c r="F28" s="1"/>
      <c r="G28" s="92"/>
      <c r="I28" s="105" t="s">
        <v>170</v>
      </c>
      <c r="J28" s="113" t="n">
        <f aca="false" t="array" ref="J28:J28">SUM(IF($C$1:$C$231=I28,$D$1:$D$231,0),0)-SUM(IF($E$1:$E$231=I28,$F$1:$F$231,0),0)+J7</f>
        <v>148093</v>
      </c>
      <c r="K28" s="105"/>
      <c r="L28" s="105" t="s">
        <v>39</v>
      </c>
      <c r="M28" s="113" t="n">
        <f aca="false" t="array" ref="M28:M28">SUM(IF($C$4:$C$231=L28,$D$4:$D$231,0),0)-SUM(IF($E$4:$E$231=L28,$F$4:$F$231,0),0)</f>
        <v>0</v>
      </c>
      <c r="N28" s="105"/>
      <c r="O28" s="113"/>
      <c r="R28" s="28" t="s">
        <v>39</v>
      </c>
      <c r="T28" s="0" t="str">
        <f aca="false">IF(L28=R28,"○","×")</f>
        <v>○</v>
      </c>
    </row>
    <row r="29" customFormat="false" ht="15.8" hidden="false" customHeight="false" outlineLevel="0" collapsed="false">
      <c r="D29" s="1"/>
      <c r="E29" s="105"/>
      <c r="F29" s="1"/>
      <c r="G29" s="92"/>
      <c r="I29" s="105" t="s">
        <v>172</v>
      </c>
      <c r="J29" s="113" t="n">
        <f aca="false" t="array" ref="J29:J29">SUM(IF($C$1:$C$231=I29,$D$1:$D$231,0),0)-SUM(IF($E$1:$E$231=I29,$F$1:$F$231,0),0)+J8</f>
        <v>656426</v>
      </c>
      <c r="K29" s="105"/>
      <c r="L29" s="105" t="s">
        <v>41</v>
      </c>
      <c r="M29" s="113" t="n">
        <f aca="false" t="array" ref="M29:M29">SUM(IF($C$4:$C$231=L29,$D$4:$D$231,0),0)-SUM(IF($E$4:$E$231=L29,$F$4:$F$231,0),0)</f>
        <v>0</v>
      </c>
      <c r="N29" s="105"/>
      <c r="O29" s="113"/>
      <c r="R29" s="14" t="s">
        <v>41</v>
      </c>
      <c r="T29" s="0" t="str">
        <f aca="false">IF(L29=R29,"○","×")</f>
        <v>○</v>
      </c>
    </row>
    <row r="30" customFormat="false" ht="15.8" hidden="false" customHeight="false" outlineLevel="0" collapsed="false">
      <c r="D30" s="1"/>
      <c r="F30" s="1"/>
      <c r="G30" s="92"/>
      <c r="I30" s="105" t="s">
        <v>174</v>
      </c>
      <c r="J30" s="113" t="n">
        <f aca="false" t="array" ref="J30:J30">SUM(IF($C$1:$C$231=I30,$D$1:$D$231,0),0)-SUM(IF($E$1:$E$231=I30,$F$1:$F$231,0),0)+J9</f>
        <v>296294</v>
      </c>
      <c r="K30" s="105"/>
      <c r="L30" s="105" t="s">
        <v>42</v>
      </c>
      <c r="M30" s="113" t="n">
        <f aca="false" t="array" ref="M30:M30">SUM(IF($C$4:$C$231=L30,$D$4:$D$231,0),0)-SUM(IF($E$4:$E$231=L30,$F$4:$F$231,0),0)</f>
        <v>0</v>
      </c>
      <c r="N30" s="105"/>
      <c r="O30" s="113"/>
      <c r="R30" s="28" t="s">
        <v>42</v>
      </c>
      <c r="T30" s="0" t="str">
        <f aca="false">IF(L30=R30,"○","×")</f>
        <v>○</v>
      </c>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c r="R31" s="42" t="s">
        <v>43</v>
      </c>
      <c r="T31" s="0" t="str">
        <f aca="false">IF(L31=R31,"○","×")</f>
        <v>○</v>
      </c>
    </row>
    <row r="32" customFormat="false" ht="15.8" hidden="false" customHeight="false" outlineLevel="0" collapsed="false">
      <c r="D32" s="1"/>
      <c r="F32" s="1"/>
      <c r="G32" s="92"/>
      <c r="I32" s="105" t="s">
        <v>177</v>
      </c>
      <c r="J32" s="113" t="n">
        <f aca="false" t="array" ref="J32:J32">SUM(IF($C$1:$C$231=I32,$D$1:$D$231,0),0)-SUM(IF($E$1:$E$231=I32,$F$1:$F$231,0),0)+J11</f>
        <v>113000</v>
      </c>
      <c r="K32" s="105"/>
      <c r="L32" s="93" t="s">
        <v>44</v>
      </c>
      <c r="M32" s="113" t="n">
        <f aca="false" t="array" ref="M32:M32">SUM(IF($C$4:$C$231=L32,$D$4:$D$231,0),0)-SUM(IF($E$4:$E$231=L32,$F$4:$F$231,0),0)</f>
        <v>0</v>
      </c>
      <c r="N32" s="105"/>
      <c r="O32" s="113"/>
      <c r="R32" s="43" t="s">
        <v>44</v>
      </c>
      <c r="T32" s="0" t="str">
        <f aca="false">IF(L32=R32,"○","×")</f>
        <v>○</v>
      </c>
    </row>
    <row r="33" customFormat="false" ht="15.8" hidden="false" customHeight="false" outlineLevel="0" collapsed="false">
      <c r="D33" s="1"/>
      <c r="E33" s="105"/>
      <c r="F33" s="1"/>
      <c r="G33" s="92"/>
      <c r="I33" s="105" t="s">
        <v>178</v>
      </c>
      <c r="J33" s="113" t="n">
        <f aca="false" t="array" ref="J33:J33">SUM(IF($C$1:$C$231=I33,$D$1:$D$231,0),0)-SUM(IF($E$1:$E$231=I33,$F$1:$F$231,0),0)+J12</f>
        <v>3564600</v>
      </c>
      <c r="K33" s="105"/>
      <c r="L33" s="105" t="s">
        <v>47</v>
      </c>
      <c r="M33" s="113" t="n">
        <f aca="false" t="array" ref="M33:M33">SUM(IF($C$4:$C$231=L33,$D$4:$D$231,0),0)-SUM(IF($E$4:$E$231=L33,$F$4:$F$231,0),0)</f>
        <v>0</v>
      </c>
      <c r="N33" s="105"/>
      <c r="O33" s="113"/>
      <c r="R33" s="14" t="s">
        <v>47</v>
      </c>
      <c r="T33" s="0" t="str">
        <f aca="false">IF(L33=R33,"○","×")</f>
        <v>○</v>
      </c>
    </row>
    <row r="34" customFormat="false" ht="15.8" hidden="false" customHeight="false" outlineLevel="0" collapsed="false">
      <c r="D34" s="1"/>
      <c r="F34" s="1"/>
      <c r="G34" s="92"/>
      <c r="I34" s="105" t="s">
        <v>180</v>
      </c>
      <c r="J34" s="113" t="n">
        <f aca="false" t="array" ref="J34:J34">SUM(IF($C$1:$C$231=I34,$D$1:$D$231,0),0)-SUM(IF($E$1:$E$231=I34,$F$1:$F$231,0),0)+J13</f>
        <v>975385</v>
      </c>
      <c r="K34" s="105"/>
      <c r="L34" s="105" t="s">
        <v>49</v>
      </c>
      <c r="M34" s="113" t="n">
        <f aca="false" t="array" ref="M34:M34">SUM(IF($C$4:$C$231=L34,$D$4:$D$231,0),0)-SUM(IF($E$4:$E$231=L34,$F$4:$F$231,0),0)</f>
        <v>0</v>
      </c>
      <c r="N34" s="105"/>
      <c r="O34" s="113"/>
      <c r="R34" s="28" t="s">
        <v>49</v>
      </c>
      <c r="T34" s="0" t="str">
        <f aca="false">IF(L34=R34,"○","×")</f>
        <v>○</v>
      </c>
    </row>
    <row r="35" customFormat="false" ht="15.8" hidden="false" customHeight="false" outlineLevel="0" collapsed="false">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c r="R35" s="14" t="s">
        <v>50</v>
      </c>
      <c r="T35" s="0" t="str">
        <f aca="false">IF(L35=R35,"○","×")</f>
        <v>○</v>
      </c>
    </row>
    <row r="36" customFormat="false" ht="15.8" hidden="false" customHeight="false" outlineLevel="0" collapsed="false">
      <c r="D36" s="1"/>
      <c r="F36" s="1"/>
      <c r="G36" s="92"/>
      <c r="I36" s="105" t="s">
        <v>184</v>
      </c>
      <c r="J36" s="113" t="n">
        <f aca="false" t="array" ref="J36:J36">SUM(IF($C$1:$C$231=I36,$D$1:$D$231,0),0)-SUM(IF($E$1:$E$231=I36,$F$1:$F$231,0),0)+J15</f>
        <v>38000</v>
      </c>
      <c r="K36" s="105"/>
      <c r="L36" s="93" t="s">
        <v>51</v>
      </c>
      <c r="M36" s="113" t="n">
        <f aca="false" t="array" ref="M36:M36">SUM(IF($C$4:$C$231=L36,$D$4:$D$231,0),0)-SUM(IF($E$4:$E$231=L36,$F$4:$F$231,0),0)</f>
        <v>0</v>
      </c>
      <c r="N36" s="105"/>
      <c r="O36" s="113"/>
      <c r="R36" s="43" t="s">
        <v>51</v>
      </c>
      <c r="T36" s="0" t="str">
        <f aca="false">IF(L36=R36,"○","×")</f>
        <v>○</v>
      </c>
    </row>
    <row r="37" customFormat="false" ht="15.8" hidden="false" customHeight="false" outlineLevel="0" collapsed="false">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c r="R37" s="14" t="s">
        <v>52</v>
      </c>
      <c r="T37" s="0" t="str">
        <f aca="false">IF(L37=R37,"○","×")</f>
        <v>○</v>
      </c>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c r="R38" s="28" t="s">
        <v>53</v>
      </c>
      <c r="T38" s="0" t="str">
        <f aca="false">IF(L38=R38,"○","×")</f>
        <v>○</v>
      </c>
    </row>
    <row r="39" customFormat="false" ht="15.8" hidden="false" customHeight="false" outlineLevel="0" collapsed="false">
      <c r="D39" s="1"/>
      <c r="F39" s="1"/>
      <c r="G39" s="92"/>
      <c r="I39" s="105" t="s">
        <v>190</v>
      </c>
      <c r="J39" s="113" t="n">
        <f aca="false" t="array" ref="J39:J39">SUM(IF($C$1:$C$231=I39,$D$1:$D$231,0),0)-SUM(IF($E$1:$E$231=I39,$F$1:$F$231,0),0)+J18</f>
        <v>12774</v>
      </c>
      <c r="K39" s="105"/>
      <c r="L39" s="105" t="s">
        <v>54</v>
      </c>
      <c r="M39" s="113" t="n">
        <f aca="false" t="array" ref="M39:M39">SUM(IF($C$4:$C$231=L39,$D$4:$D$231,0),0)-SUM(IF($E$4:$E$231=L39,$F$4:$F$231,0),0)</f>
        <v>0</v>
      </c>
      <c r="N39" s="122" t="s">
        <v>84</v>
      </c>
      <c r="O39" s="113" t="n">
        <f aca="false" t="array" ref="O39:O39">SUM(IF($E$4:$E$231=N39,$F$4:$F$231),0)-SUM(IF($C$4:$C$231=N39,$D$4:$D$231,0),0)</f>
        <v>0</v>
      </c>
      <c r="R39" s="14" t="s">
        <v>54</v>
      </c>
      <c r="T39" s="0" t="str">
        <f aca="false">IF(L39=R39,"○","×")</f>
        <v>○</v>
      </c>
    </row>
    <row r="40" customFormat="false" ht="15.8" hidden="false" customHeight="false" outlineLevel="0" collapsed="false">
      <c r="D40" s="1"/>
      <c r="F40" s="1"/>
      <c r="G40" s="92"/>
      <c r="I40" s="105" t="s">
        <v>191</v>
      </c>
      <c r="J40" s="113" t="n">
        <f aca="false" t="array" ref="J40:J40">SUM(IF($C$3:$C$231=I40,$D$3:$D$231,0),0)-SUM(IF($E$3:$E$231=I40,$F$3:$F$231,0),0)+J19</f>
        <v>5252832</v>
      </c>
      <c r="K40" s="105"/>
      <c r="L40" s="105" t="s">
        <v>55</v>
      </c>
      <c r="M40" s="113" t="n">
        <f aca="false" t="array" ref="M40:M40">SUM(IF($C$4:$C$231=L40,$D$4:$D$231,0),0)-SUM(IF($E$4:$E$231=L40,$F$4:$F$231,0),0)</f>
        <v>0</v>
      </c>
      <c r="N40" s="105"/>
      <c r="O40" s="113"/>
      <c r="R40" s="28" t="s">
        <v>55</v>
      </c>
      <c r="T40" s="0" t="str">
        <f aca="false">IF(L40=R40,"○","×")</f>
        <v>○</v>
      </c>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c r="R41" s="14" t="s">
        <v>56</v>
      </c>
      <c r="T41" s="0" t="str">
        <f aca="false">IF(L41=R41,"○","×")</f>
        <v>○</v>
      </c>
    </row>
    <row r="42" customFormat="false" ht="15.8" hidden="false" customHeight="false" outlineLevel="0" collapsed="false">
      <c r="D42" s="1"/>
      <c r="F42" s="1"/>
      <c r="G42" s="92"/>
      <c r="I42" s="115" t="s">
        <v>198</v>
      </c>
      <c r="J42" s="116" t="n">
        <f aca="false">SUM(J26:J41)</f>
        <v>11518511</v>
      </c>
      <c r="K42" s="105"/>
      <c r="L42" s="105" t="s">
        <v>59</v>
      </c>
      <c r="M42" s="113" t="n">
        <f aca="false" t="array" ref="M42:M42">SUM(IF($C$4:$C$231=L42,$D$4:$D$231,0),0)-SUM(IF($E$4:$E$231=L42,$F$4:$F$231,0),0)</f>
        <v>0</v>
      </c>
      <c r="N42" s="105"/>
      <c r="O42" s="113"/>
      <c r="R42" s="28" t="s">
        <v>59</v>
      </c>
      <c r="T42" s="0" t="str">
        <f aca="false">IF(L42=R42,"○","×")</f>
        <v>○</v>
      </c>
    </row>
    <row r="43" customFormat="false" ht="15.8" hidden="false" customHeight="false" outlineLevel="0" collapsed="false">
      <c r="D43" s="1"/>
      <c r="E43" s="105"/>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c r="R43" s="14" t="s">
        <v>60</v>
      </c>
      <c r="T43" s="0" t="str">
        <f aca="false">IF(L43=R43,"○","×")</f>
        <v>○</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c r="R44" s="28" t="s">
        <v>61</v>
      </c>
      <c r="T44" s="0" t="str">
        <f aca="false">IF(L44=R44,"○","×")</f>
        <v>○</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c r="R45" s="14" t="s">
        <v>62</v>
      </c>
      <c r="T45" s="0" t="str">
        <f aca="false">IF(L45=R45,"○","×")</f>
        <v>○</v>
      </c>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c r="R46" s="43" t="s">
        <v>63</v>
      </c>
      <c r="T46" s="0" t="str">
        <f aca="false">IF(L46=R46,"○","×")</f>
        <v>○</v>
      </c>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c r="R47" s="14" t="s">
        <v>65</v>
      </c>
      <c r="T47" s="0" t="str">
        <f aca="false">IF(L47=R47,"○","×")</f>
        <v>○</v>
      </c>
    </row>
    <row r="48" customFormat="false" ht="15.8" hidden="false" customHeight="false" outlineLevel="0" collapsed="false">
      <c r="D48" s="1"/>
      <c r="F48" s="1"/>
      <c r="G48" s="92"/>
      <c r="I48" s="105" t="s">
        <v>173</v>
      </c>
      <c r="J48" s="113" t="n">
        <f aca="false" t="array" ref="J48:J48">-SUM(IF($C$3:$C$231=I48,$D$3:$D$231,0),0)+SUM(IF($E$3:$E$231=I48,$F$3:$F$231,0),0)+L8</f>
        <v>-50596</v>
      </c>
      <c r="K48" s="105"/>
      <c r="L48" s="105" t="s">
        <v>66</v>
      </c>
      <c r="M48" s="113" t="n">
        <f aca="false" t="array" ref="M48:M48">SUM(IF($C$4:$C$231=L48,$D$4:$D$231,0),0)-SUM(IF($E$4:$E$231=L48,$F$4:$F$231,0),0)</f>
        <v>0</v>
      </c>
      <c r="N48" s="105"/>
      <c r="O48" s="113"/>
      <c r="R48" s="28" t="s">
        <v>66</v>
      </c>
      <c r="T48" s="0" t="str">
        <f aca="false">IF(L48=R48,"○","×")</f>
        <v>○</v>
      </c>
    </row>
    <row r="49" customFormat="false" ht="15.8" hidden="false" customHeight="false" outlineLevel="0" collapsed="false">
      <c r="D49" s="1"/>
      <c r="F49" s="1"/>
      <c r="G49" s="92"/>
      <c r="I49" s="115" t="s">
        <v>175</v>
      </c>
      <c r="J49" s="116" t="n">
        <f aca="false">SUM(J45:J48)</f>
        <v>-50596</v>
      </c>
      <c r="K49" s="105"/>
      <c r="L49" s="105" t="s">
        <v>67</v>
      </c>
      <c r="M49" s="113" t="n">
        <f aca="false" t="array" ref="M49:M49">SUM(IF($C$4:$C$231=L49,$D$4:$D$231,0),0)-SUM(IF($E$4:$E$231=L49,$F$4:$F$231,0),0)</f>
        <v>0</v>
      </c>
      <c r="N49" s="105" t="s">
        <v>87</v>
      </c>
      <c r="O49" s="113" t="n">
        <f aca="false" t="array" ref="O49:O49">SUM(IF($E$4:$E$231=N49,$F$4:$F$231),0)-SUM(IF($C$4:$C$231=N49,$D$4:$D$231,0),0)</f>
        <v>0</v>
      </c>
      <c r="R49" s="14" t="s">
        <v>67</v>
      </c>
      <c r="T49" s="0" t="str">
        <f aca="false">IF(L49=R49,"○","×")</f>
        <v>○</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c r="R50" s="43" t="s">
        <v>68</v>
      </c>
      <c r="T50" s="0" t="str">
        <f aca="false">IF(L50=R50,"○","×")</f>
        <v>○</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c r="R51" s="42" t="s">
        <v>69</v>
      </c>
      <c r="T51" s="0" t="str">
        <f aca="false">IF(L51=R51,"○","×")</f>
        <v>○</v>
      </c>
    </row>
    <row r="52" customFormat="false" ht="15.8" hidden="false" customHeight="false" outlineLevel="0" collapsed="false">
      <c r="D52" s="1"/>
      <c r="F52" s="1"/>
      <c r="G52" s="92"/>
      <c r="I52" s="105" t="s">
        <v>181</v>
      </c>
      <c r="J52" s="113" t="n">
        <f aca="false" t="array" ref="J52:J52">-SUM(IF($C$3:$C$231=I52,$D$3:$D$231,0),0)+SUM(IF($E$3:$E$231=I52,$F$3:$F$231,0),0)+$L$13</f>
        <v>3000000</v>
      </c>
      <c r="K52" s="105"/>
      <c r="L52" s="105" t="s">
        <v>72</v>
      </c>
      <c r="M52" s="113" t="n">
        <f aca="false" t="array" ref="M52:M52">SUM(IF($C$4:$C$231=L52,$D$4:$D$231,0),0)-SUM(IF($E$4:$E$231=L52,$F$4:$F$231,0),0)</f>
        <v>0</v>
      </c>
      <c r="N52" s="105" t="s">
        <v>90</v>
      </c>
      <c r="O52" s="113" t="n">
        <f aca="false" t="array" ref="O52:O52">SUM(IF($E$4:$E$231=N52,$F$4:$F$231),0)-SUM(IF($C$4:$C$231=N52,$D$4:$D$231,0),0)</f>
        <v>0</v>
      </c>
      <c r="R52" s="28" t="s">
        <v>70</v>
      </c>
      <c r="T52" s="0" t="str">
        <f aca="false">IF(L52=R52,"○","×")</f>
        <v>×</v>
      </c>
    </row>
    <row r="53" customFormat="false" ht="15.8" hidden="false" customHeight="false" outlineLevel="0" collapsed="false">
      <c r="D53" s="1"/>
      <c r="F53" s="1"/>
      <c r="G53" s="92"/>
      <c r="I53" s="105" t="s">
        <v>183</v>
      </c>
      <c r="J53" s="113" t="n">
        <f aca="false" t="array" ref="J53:J53">-SUM(IF($C$3:$C$231=I53,$D$3:$D$231,0),0)+SUM(IF($E$3:$E$231=I53,$F$3:$F$231,0),0)+$L$14</f>
        <v>4897185.64166667</v>
      </c>
      <c r="K53" s="105"/>
      <c r="L53" s="105" t="s">
        <v>73</v>
      </c>
      <c r="M53" s="113" t="n">
        <f aca="false" t="array" ref="M53:M53">SUM(IF($C$4:$C$231=L53,$D$4:$D$231,0),0)-SUM(IF($E$4:$E$231=L53,$F$4:$F$231,0),0)</f>
        <v>0</v>
      </c>
      <c r="N53" s="105" t="s">
        <v>91</v>
      </c>
      <c r="O53" s="113" t="n">
        <f aca="false" t="array" ref="O53:O53">SUM(IF($E$4:$E$231=N53,$F$4:$F$231),0)-SUM(IF($C$4:$C$231=N53,$D$4:$D$231,0),0)</f>
        <v>0</v>
      </c>
      <c r="R53" s="14" t="s">
        <v>72</v>
      </c>
      <c r="T53" s="0" t="str">
        <f aca="false">IF(L53=R53,"○","×")</f>
        <v>×</v>
      </c>
    </row>
    <row r="54" customFormat="false" ht="15.8" hidden="false" customHeight="false" outlineLevel="0" collapsed="false">
      <c r="D54" s="1"/>
      <c r="F54" s="1"/>
      <c r="G54" s="92"/>
      <c r="I54" s="105" t="s">
        <v>185</v>
      </c>
      <c r="J54" s="113" t="n">
        <f aca="false" t="array" ref="J54:J54">-SUM(IF($C$3:$C$231=I54,$D$3:$D$231,0),0)+SUM(IF($E$3:$E$231=I54,$F$3:$F$231,0),0)+$L$15+$L$16</f>
        <v>3671921.35833333</v>
      </c>
      <c r="K54" s="105"/>
      <c r="L54" s="93" t="s">
        <v>74</v>
      </c>
      <c r="M54" s="113" t="n">
        <f aca="false" t="array" ref="M54:M54">SUM(IF($C$4:$C$231=L54,$D$4:$D$231,0),0)-SUM(IF($E$4:$E$231=L54,$F$4:$F$231,0),0)</f>
        <v>0</v>
      </c>
      <c r="N54" s="105"/>
      <c r="O54" s="113"/>
      <c r="R54" s="28" t="s">
        <v>73</v>
      </c>
      <c r="T54" s="0" t="str">
        <f aca="false">IF(L54=R54,"○","×")</f>
        <v>×</v>
      </c>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SUM(O26:O53)</f>
        <v>0</v>
      </c>
      <c r="R55" s="14" t="s">
        <v>74</v>
      </c>
      <c r="T55" s="0" t="str">
        <f aca="false">IF(L55=R55,"○","×")</f>
        <v>×</v>
      </c>
    </row>
    <row r="56" customFormat="false" ht="15.8" hidden="false" customHeight="false" outlineLevel="0" collapsed="false">
      <c r="D56" s="1"/>
      <c r="F56" s="1"/>
      <c r="G56" s="92"/>
      <c r="I56" s="115" t="s">
        <v>189</v>
      </c>
      <c r="J56" s="116" t="n">
        <f aca="false">SUM(J52:J55)</f>
        <v>11569107</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20000-M45</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2000-M32</f>
        <v>2000</v>
      </c>
      <c r="N67" s="105" t="s">
        <v>216</v>
      </c>
      <c r="O67" s="113"/>
      <c r="P67" s="1"/>
    </row>
    <row r="68" customFormat="false" ht="15.8" hidden="false" customHeight="false" outlineLevel="0" collapsed="false">
      <c r="D68" s="1"/>
      <c r="F68" s="1"/>
      <c r="G68" s="92"/>
      <c r="I68" s="105"/>
      <c r="J68" s="113"/>
      <c r="K68" s="105"/>
      <c r="L68" s="105"/>
      <c r="M68" s="113" t="n">
        <f aca="false">3000-M31</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true"/>
  </sheetPr>
  <dimension ref="A1:P13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C21" activeCellId="0" sqref="C21"/>
    </sheetView>
  </sheetViews>
  <sheetFormatPr defaultRowHeight="15.8" zeroHeight="false" outlineLevelRow="0" outlineLevelCol="0"/>
  <cols>
    <col collapsed="false" customWidth="true" hidden="false" outlineLevel="0" max="1" min="1" style="0" width="8.49"/>
    <col collapsed="false" customWidth="true" hidden="false" outlineLevel="0" max="2" min="2" style="0" width="5"/>
    <col collapsed="false" customWidth="true" hidden="false" outlineLevel="0" max="3" min="3" style="0" width="11.78"/>
    <col collapsed="false" customWidth="true" hidden="false" outlineLevel="0" max="4" min="4" style="0" width="9.74"/>
    <col collapsed="false" customWidth="true" hidden="false" outlineLevel="0" max="5" min="5" style="0" width="11.95"/>
    <col collapsed="false" customWidth="true" hidden="false" outlineLevel="0" max="6" min="6" style="0" width="9.74"/>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43497</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F5" s="1"/>
      <c r="G5" s="92"/>
      <c r="I5" s="105" t="s">
        <v>166</v>
      </c>
      <c r="J5" s="111"/>
      <c r="K5" s="105" t="s">
        <v>167</v>
      </c>
      <c r="L5" s="114"/>
      <c r="M5" s="113"/>
      <c r="N5" s="105"/>
      <c r="O5" s="113"/>
    </row>
    <row r="6" customFormat="false" ht="15.8" hidden="false" customHeight="false" outlineLevel="0" collapsed="false">
      <c r="D6" s="1"/>
      <c r="F6" s="1"/>
      <c r="G6" s="92"/>
      <c r="I6" s="105" t="s">
        <v>168</v>
      </c>
      <c r="J6" s="111"/>
      <c r="K6" s="105" t="s">
        <v>169</v>
      </c>
      <c r="L6" s="114"/>
      <c r="M6" s="113"/>
      <c r="N6" s="105"/>
      <c r="O6" s="113"/>
    </row>
    <row r="7" customFormat="false" ht="15.8" hidden="false" customHeight="false" outlineLevel="0" collapsed="false">
      <c r="D7" s="1"/>
      <c r="F7" s="1"/>
      <c r="G7" s="92"/>
      <c r="I7" s="105" t="s">
        <v>170</v>
      </c>
      <c r="J7" s="111"/>
      <c r="K7" s="105" t="s">
        <v>171</v>
      </c>
      <c r="L7" s="114"/>
      <c r="M7" s="113"/>
      <c r="N7" s="105"/>
      <c r="O7" s="113"/>
    </row>
    <row r="8" customFormat="false" ht="15.8" hidden="false" customHeight="false" outlineLevel="0" collapsed="false">
      <c r="D8" s="1"/>
      <c r="F8" s="1"/>
      <c r="G8" s="92"/>
      <c r="I8" s="105" t="s">
        <v>172</v>
      </c>
      <c r="J8" s="111"/>
      <c r="K8" s="105" t="s">
        <v>173</v>
      </c>
      <c r="L8" s="114"/>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E19" s="105"/>
      <c r="F19" s="1"/>
      <c r="G19" s="92"/>
      <c r="I19" s="105" t="s">
        <v>191</v>
      </c>
      <c r="J19" s="113"/>
      <c r="K19" s="105"/>
      <c r="L19" s="113"/>
      <c r="M19" s="113"/>
      <c r="N19" s="105"/>
      <c r="O19" s="113"/>
    </row>
    <row r="20" customFormat="false" ht="15.8" hidden="false" customHeight="false" outlineLevel="0" collapsed="false">
      <c r="C20" s="105"/>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C23" s="105"/>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SUM(IF($C$1:$C$260=I26,$D$1:$D$260,0),0)-SUM(IF($E$1:$E$260=I26,$F$1:$F$260,0),0)+J5</f>
        <v>0</v>
      </c>
      <c r="K26" s="105" t="s">
        <v>197</v>
      </c>
      <c r="L26" s="93" t="s">
        <v>37</v>
      </c>
      <c r="M26" s="113" t="n">
        <f aca="false" t="array" ref="M26:M26">SUM(IF($C$4:$C$260=L26,$D$4:$D$260,0),0)-SUM(IF($E$4:$E$260=L26,$F$4:$F$260,0),0)</f>
        <v>0</v>
      </c>
      <c r="N26" s="105" t="s">
        <v>83</v>
      </c>
      <c r="O26" s="113" t="n">
        <f aca="false" t="array" ref="O26:O26">SUM(IF($E$4:$E$260=N26,$F$4:$F$260),0)-SUM(IF($C$4:$C$260=N26,$D$4:$D$260,0),0)</f>
        <v>0</v>
      </c>
    </row>
    <row r="27" customFormat="false" ht="15.8" hidden="false" customHeight="false" outlineLevel="0" collapsed="false">
      <c r="D27" s="1"/>
      <c r="F27" s="1"/>
      <c r="G27" s="92"/>
      <c r="I27" s="105" t="s">
        <v>168</v>
      </c>
      <c r="J27" s="113" t="n">
        <f aca="false" t="array" ref="J27:J27">SUM(IF($C$1:$C$260=I27,$D$1:$D$260,0),0)-SUM(IF($E$1:$E$260=I27,$F$1:$F$260,0),0)+J6</f>
        <v>0</v>
      </c>
      <c r="K27" s="105" t="n">
        <f aca="false">SUM(J26:J34)</f>
        <v>0</v>
      </c>
      <c r="L27" s="105" t="s">
        <v>38</v>
      </c>
      <c r="M27" s="113" t="n">
        <f aca="false" t="array" ref="M27:M27">SUM(IF($C$4:$C$260=L27,$D$4:$D$260,0),0)-SUM(IF($E$4:$E$260=L27,$F$4:$F$260,0),0)</f>
        <v>0</v>
      </c>
      <c r="N27" s="105"/>
      <c r="O27" s="113"/>
    </row>
    <row r="28" customFormat="false" ht="15.8" hidden="false" customHeight="false" outlineLevel="0" collapsed="false">
      <c r="D28" s="1"/>
      <c r="F28" s="1"/>
      <c r="G28" s="92"/>
      <c r="I28" s="105" t="s">
        <v>170</v>
      </c>
      <c r="J28" s="113" t="n">
        <f aca="false" t="array" ref="J28:J28">SUM(IF($C$1:$C$260=I28,$D$1:$D$260,0),0)-SUM(IF($E$1:$E$260=I28,$F$1:$F$260,0),0)+J7</f>
        <v>0</v>
      </c>
      <c r="K28" s="105"/>
      <c r="L28" s="105" t="s">
        <v>39</v>
      </c>
      <c r="M28" s="113" t="n">
        <f aca="false" t="array" ref="M28:M28">SUM(IF($C$4:$C$260=L28,$D$4:$D$260,0),0)-SUM(IF($E$4:$E$260=L28,$F$4:$F$260,0),0)</f>
        <v>0</v>
      </c>
      <c r="N28" s="105"/>
      <c r="O28" s="113"/>
    </row>
    <row r="29" customFormat="false" ht="15.8" hidden="false" customHeight="false" outlineLevel="0" collapsed="false">
      <c r="D29" s="1"/>
      <c r="F29" s="1"/>
      <c r="G29" s="92"/>
      <c r="I29" s="105" t="s">
        <v>172</v>
      </c>
      <c r="J29" s="113" t="n">
        <f aca="false" t="array" ref="J29:J29">SUM(IF($C$1:$C$260=I29,$D$1:$D$260,0),0)-SUM(IF($E$1:$E$260=I29,$F$1:$F$260,0),0)+J8</f>
        <v>0</v>
      </c>
      <c r="K29" s="105"/>
      <c r="L29" s="105" t="s">
        <v>41</v>
      </c>
      <c r="M29" s="113" t="n">
        <f aca="false" t="array" ref="M29:M29">SUM(IF($C$4:$C$260=L29,$D$4:$D$260,0),0)-SUM(IF($E$4:$E$260=L29,$F$4:$F$260,0),0)</f>
        <v>0</v>
      </c>
      <c r="N29" s="105"/>
      <c r="O29" s="113"/>
    </row>
    <row r="30" customFormat="false" ht="15.8" hidden="false" customHeight="false" outlineLevel="0" collapsed="false">
      <c r="D30" s="1"/>
      <c r="F30" s="1"/>
      <c r="G30" s="92"/>
      <c r="I30" s="105" t="s">
        <v>174</v>
      </c>
      <c r="J30" s="113" t="n">
        <f aca="false" t="array" ref="J30:J30">SUM(IF($C$1:$C$260=I30,$D$1:$D$260,0),0)-SUM(IF($E$1:$E$260=I30,$F$1:$F$260,0),0)+J9</f>
        <v>0</v>
      </c>
      <c r="K30" s="105"/>
      <c r="L30" s="105" t="s">
        <v>42</v>
      </c>
      <c r="M30" s="113" t="n">
        <f aca="false" t="array" ref="M30:M30">SUM(IF($C$4:$C$260=L30,$D$4:$D$260,0),0)-SUM(IF($E$4:$E$260=L30,$F$4:$F$260,0),0)</f>
        <v>0</v>
      </c>
      <c r="N30" s="105"/>
      <c r="O30" s="113"/>
    </row>
    <row r="31" customFormat="false" ht="15.8" hidden="false" customHeight="false" outlineLevel="0" collapsed="false">
      <c r="D31" s="1"/>
      <c r="F31" s="1"/>
      <c r="G31" s="92"/>
      <c r="I31" s="105" t="s">
        <v>176</v>
      </c>
      <c r="J31" s="113" t="n">
        <f aca="false" t="array" ref="J31:J31">SUM(IF($C$1:$C$260=I31,$D$1:$D$260,0),0)-SUM(IF($E$1:$E$260=I31,$F$1:$F$260,0),0)+J10</f>
        <v>0</v>
      </c>
      <c r="K31" s="105"/>
      <c r="L31" s="93" t="s">
        <v>43</v>
      </c>
      <c r="M31" s="113" t="n">
        <f aca="false" t="array" ref="M31:M31">SUM(IF($C$4:$C$260=L31,$D$4:$D$260,0),0)-SUM(IF($E$4:$E$260=L31,$F$4:$F$260,0),0)</f>
        <v>0</v>
      </c>
      <c r="N31" s="105"/>
      <c r="O31" s="113"/>
    </row>
    <row r="32" customFormat="false" ht="15.8" hidden="false" customHeight="false" outlineLevel="0" collapsed="false">
      <c r="D32" s="1"/>
      <c r="F32" s="1"/>
      <c r="G32" s="92"/>
      <c r="I32" s="105" t="s">
        <v>177</v>
      </c>
      <c r="J32" s="113" t="n">
        <f aca="false" t="array" ref="J32:J32">SUM(IF($C$1:$C$260=I32,$D$1:$D$260,0),0)-SUM(IF($E$1:$E$260=I32,$F$1:$F$260,0),0)+J11</f>
        <v>0</v>
      </c>
      <c r="K32" s="105"/>
      <c r="L32" s="93" t="s">
        <v>44</v>
      </c>
      <c r="M32" s="113" t="n">
        <f aca="false" t="array" ref="M32:M32">SUM(IF($C$4:$C$260=L32,$D$4:$D$260,0),0)-SUM(IF($E$4:$E$260=L32,$F$4:$F$260,0),0)</f>
        <v>0</v>
      </c>
      <c r="N32" s="105"/>
      <c r="O32" s="113"/>
    </row>
    <row r="33" customFormat="false" ht="15.8" hidden="false" customHeight="false" outlineLevel="0" collapsed="false">
      <c r="D33" s="1"/>
      <c r="F33" s="1"/>
      <c r="G33" s="92"/>
      <c r="I33" s="105" t="s">
        <v>178</v>
      </c>
      <c r="J33" s="113" t="n">
        <f aca="false" t="array" ref="J33:J33">SUM(IF($C$1:$C$260=I33,$D$1:$D$260,0),0)-SUM(IF($E$1:$E$260=I33,$F$1:$F$260,0),0)+J12</f>
        <v>0</v>
      </c>
      <c r="K33" s="105"/>
      <c r="L33" s="105" t="s">
        <v>47</v>
      </c>
      <c r="M33" s="113" t="n">
        <f aca="false" t="array" ref="M33:M33">SUM(IF($C$4:$C$260=L33,$D$4:$D$260,0),0)-SUM(IF($E$4:$E$260=L33,$F$4:$F$260,0),0)</f>
        <v>0</v>
      </c>
      <c r="N33" s="105"/>
      <c r="O33" s="113"/>
    </row>
    <row r="34" customFormat="false" ht="15.8" hidden="false" customHeight="false" outlineLevel="0" collapsed="false">
      <c r="D34" s="1"/>
      <c r="F34" s="1"/>
      <c r="G34" s="92"/>
      <c r="I34" s="105" t="s">
        <v>180</v>
      </c>
      <c r="J34" s="113" t="n">
        <f aca="false" t="array" ref="J34:J34">SUM(IF($C$1:$C$260=I34,$D$1:$D$260,0),0)-SUM(IF($E$1:$E$260=I34,$F$1:$F$260,0),0)+J13</f>
        <v>0</v>
      </c>
      <c r="K34" s="105"/>
      <c r="L34" s="105" t="s">
        <v>49</v>
      </c>
      <c r="M34" s="113" t="n">
        <f aca="false" t="array" ref="M34:M34">SUM(IF($C$4:$C$260=L34,$D$4:$D$260,0),0)-SUM(IF($E$4:$E$260=L34,$F$4:$F$260,0),0)</f>
        <v>0</v>
      </c>
      <c r="N34" s="105"/>
      <c r="O34" s="113"/>
    </row>
    <row r="35" customFormat="false" ht="15.8" hidden="false" customHeight="false" outlineLevel="0" collapsed="false">
      <c r="D35" s="1"/>
      <c r="F35" s="1"/>
      <c r="G35" s="92"/>
      <c r="I35" s="105" t="s">
        <v>182</v>
      </c>
      <c r="J35" s="113" t="n">
        <f aca="false" t="array" ref="J35:J35">SUM(IF($C$1:$C$260=I35,$D$1:$D$260,0),0)-SUM(IF($E$1:$E$260=I35,$F$1:$F$260,0),0)+J14</f>
        <v>0</v>
      </c>
      <c r="K35" s="105"/>
      <c r="L35" s="105" t="s">
        <v>50</v>
      </c>
      <c r="M35" s="113" t="n">
        <f aca="false" t="array" ref="M35:M35">SUM(IF($C$4:$C$260=L35,$D$4:$D$260,0),0)-SUM(IF($E$4:$E$260=L35,$F$4:$F$260,0),0)</f>
        <v>0</v>
      </c>
      <c r="N35" s="105"/>
      <c r="O35" s="113"/>
    </row>
    <row r="36" customFormat="false" ht="15.8" hidden="false" customHeight="false" outlineLevel="0" collapsed="false">
      <c r="D36" s="1"/>
      <c r="F36" s="1"/>
      <c r="G36" s="92"/>
      <c r="I36" s="105" t="s">
        <v>184</v>
      </c>
      <c r="J36" s="113" t="n">
        <f aca="false" t="array" ref="J36:J36">SUM(IF($C$1:$C$260=I36,$D$1:$D$260,0),0)-SUM(IF($E$1:$E$260=I36,$F$1:$F$260,0),0)+J15</f>
        <v>0</v>
      </c>
      <c r="K36" s="105"/>
      <c r="L36" s="93" t="s">
        <v>51</v>
      </c>
      <c r="M36" s="113" t="n">
        <f aca="false" t="array" ref="M36:M36">SUM(IF($C$4:$C$260=L36,$D$4:$D$260,0),0)-SUM(IF($E$4:$E$260=L36,$F$4:$F$260,0),0)</f>
        <v>0</v>
      </c>
      <c r="N36" s="105"/>
      <c r="O36" s="113"/>
    </row>
    <row r="37" customFormat="false" ht="15.8" hidden="false" customHeight="false" outlineLevel="0" collapsed="false">
      <c r="D37" s="1"/>
      <c r="F37" s="1"/>
      <c r="G37" s="92"/>
      <c r="I37" s="105" t="s">
        <v>186</v>
      </c>
      <c r="J37" s="113" t="n">
        <f aca="false" t="array" ref="J37:J37">SUM(IF($C$1:$C$260=I37,$D$1:$D$260,0),0)-SUM(IF($E$1:$E$260=I37,$F$1:$F$260,0),0)+J16</f>
        <v>0</v>
      </c>
      <c r="K37" s="105"/>
      <c r="L37" s="105" t="s">
        <v>52</v>
      </c>
      <c r="M37" s="113" t="n">
        <f aca="false" t="array" ref="M37:M37">SUM(IF($C$4:$C$260=L37,$D$4:$D$260,0),0)-SUM(IF($E$4:$E$260=L37,$F$4:$F$260,0),0)</f>
        <v>0</v>
      </c>
      <c r="N37" s="105"/>
      <c r="O37" s="113"/>
    </row>
    <row r="38" customFormat="false" ht="15.8" hidden="false" customHeight="false" outlineLevel="0" collapsed="false">
      <c r="D38" s="1"/>
      <c r="F38" s="1"/>
      <c r="G38" s="92"/>
      <c r="I38" s="105" t="s">
        <v>188</v>
      </c>
      <c r="J38" s="113" t="n">
        <f aca="false" t="array" ref="J38:J38">SUM(IF($C$1:$C$260=I38,$D$1:$D$260,0),0)-SUM(IF($E$1:$E$260=I38,$F$1:$F$260,0),0)+J17</f>
        <v>0</v>
      </c>
      <c r="K38" s="105"/>
      <c r="L38" s="105" t="s">
        <v>53</v>
      </c>
      <c r="M38" s="113" t="n">
        <f aca="false" t="array" ref="M38:M38">SUM(IF($C$4:$C$260=L38,$D$4:$D$260,0),0)-SUM(IF($E$4:$E$260=L38,$F$4:$F$260,0),0)</f>
        <v>0</v>
      </c>
      <c r="N38" s="122"/>
      <c r="O38" s="113"/>
    </row>
    <row r="39" customFormat="false" ht="15.8" hidden="false" customHeight="false" outlineLevel="0" collapsed="false">
      <c r="D39" s="1"/>
      <c r="F39" s="1"/>
      <c r="G39" s="92"/>
      <c r="I39" s="105" t="s">
        <v>190</v>
      </c>
      <c r="J39" s="113" t="n">
        <f aca="false" t="array" ref="J39:J39">SUM(IF($C$1:$C$260=I39,$D$1:$D$260,0),0)-SUM(IF($E$1:$E$260=I39,$F$1:$F$260,0),0)+J18</f>
        <v>0</v>
      </c>
      <c r="K39" s="105"/>
      <c r="L39" s="105" t="s">
        <v>54</v>
      </c>
      <c r="M39" s="113" t="n">
        <f aca="false" t="array" ref="M39:M39">SUM(IF($C$4:$C$260=L39,$D$4:$D$260,0),0)-SUM(IF($E$4:$E$260=L39,$F$4:$F$260,0),0)</f>
        <v>0</v>
      </c>
      <c r="N39" s="122" t="s">
        <v>84</v>
      </c>
      <c r="O39" s="113" t="n">
        <f aca="false" t="array" ref="O39:O39">SUM(IF($E$4:$E$260=N39,$F$4:$F$260),0)-SUM(IF($C$4:$C$260=N39,$D$4:$D$260,0),0)</f>
        <v>0</v>
      </c>
    </row>
    <row r="40" customFormat="false" ht="15.8" hidden="false" customHeight="false" outlineLevel="0" collapsed="false">
      <c r="D40" s="1"/>
      <c r="F40" s="1"/>
      <c r="G40" s="92"/>
      <c r="I40" s="105" t="s">
        <v>191</v>
      </c>
      <c r="J40" s="113" t="n">
        <f aca="false" t="array" ref="J40:J40">SUM(IF($C$3:$C$260=I40,$D$3:$D$260,0),0)-SUM(IF($E$3:$E$260=I40,$F$3:$F$260,0),0)+J19</f>
        <v>0</v>
      </c>
      <c r="K40" s="105"/>
      <c r="L40" s="105" t="s">
        <v>55</v>
      </c>
      <c r="M40" s="113" t="n">
        <f aca="false" t="array" ref="M40:M40">SUM(IF($C$4:$C$260=L40,$D$4:$D$260,0),0)-SUM(IF($E$4:$E$260=L40,$F$4:$F$260,0),0)</f>
        <v>0</v>
      </c>
      <c r="N40" s="105"/>
      <c r="O40" s="113"/>
    </row>
    <row r="41" customFormat="false" ht="15.8" hidden="false" customHeight="false" outlineLevel="0" collapsed="false">
      <c r="D41" s="1"/>
      <c r="F41" s="1"/>
      <c r="G41" s="92"/>
      <c r="I41" s="105" t="s">
        <v>192</v>
      </c>
      <c r="J41" s="113" t="n">
        <f aca="false" t="array" ref="J41:J41">SUM(IF($C$3:$C$260=I41,$D$3:$D$260,0),0)-SUM(IF($E$3:$E$260=I41,$F$3:$F$260,0),0)+J20</f>
        <v>0</v>
      </c>
      <c r="L41" s="105" t="s">
        <v>56</v>
      </c>
      <c r="M41" s="113" t="n">
        <f aca="false" t="array" ref="M41:M41">SUM(IF($C$4:$C$260=L41,$D$4:$D$260,0),0)-SUM(IF($E$4:$E$260=L41,$F$4:$F$260,0),0)</f>
        <v>0</v>
      </c>
      <c r="N41" s="105"/>
      <c r="O41" s="113"/>
    </row>
    <row r="42" customFormat="false" ht="12.8" hidden="false" customHeight="true" outlineLevel="0" collapsed="false">
      <c r="D42" s="1"/>
      <c r="F42" s="1"/>
      <c r="G42" s="92"/>
      <c r="I42" s="115" t="s">
        <v>198</v>
      </c>
      <c r="J42" s="116" t="n">
        <f aca="false">SUM(J26:J41)</f>
        <v>0</v>
      </c>
      <c r="K42" s="105"/>
      <c r="L42" s="105" t="s">
        <v>59</v>
      </c>
      <c r="M42" s="113" t="n">
        <f aca="false" t="array" ref="M42:M42">SUM(IF($C$4:$C$260=L42,$D$4:$D$260,0),0)-SUM(IF($E$4:$E$260=L42,$F$4:$F$260,0),0)</f>
        <v>0</v>
      </c>
      <c r="N42" s="105"/>
      <c r="O42" s="113"/>
    </row>
    <row r="43" customFormat="false" ht="15.8" hidden="false" customHeight="false" outlineLevel="0" collapsed="false">
      <c r="D43" s="1"/>
      <c r="F43" s="1"/>
      <c r="G43" s="92"/>
      <c r="I43" s="105"/>
      <c r="J43" s="113"/>
      <c r="K43" s="105"/>
      <c r="L43" s="105" t="s">
        <v>60</v>
      </c>
      <c r="M43" s="113" t="n">
        <f aca="false" t="array" ref="M43:M43">SUM(IF($C$4:$C$260=L43,$D$4:$D$260,0),0)-SUM(IF($E$4:$E$260=L43,$F$4:$F$260,0),0)</f>
        <v>0</v>
      </c>
      <c r="N43" s="105" t="s">
        <v>85</v>
      </c>
      <c r="O43" s="113" t="n">
        <f aca="false" t="array" ref="O43:O43">SUM(IF($E$4:$E$260=N43,$F$4:$F$260),0)-SUM(IF($C$4:$C$260=N43,$D$4:$D$260,0),0)</f>
        <v>0</v>
      </c>
    </row>
    <row r="44" customFormat="false" ht="15.8" hidden="false" customHeight="false" outlineLevel="0" collapsed="false">
      <c r="D44" s="1"/>
      <c r="F44" s="1"/>
      <c r="G44" s="92"/>
      <c r="I44" s="105" t="s">
        <v>165</v>
      </c>
      <c r="J44" s="113"/>
      <c r="K44" s="105"/>
      <c r="L44" s="105" t="s">
        <v>61</v>
      </c>
      <c r="M44" s="113" t="n">
        <f aca="false" t="array" ref="M44:M44">SUM(IF($C$4:$C$260=L44,$D$4:$D$260,0),0)-SUM(IF($E$4:$E$260=L44,$F$4:$F$260,0),0)</f>
        <v>0</v>
      </c>
      <c r="N44" s="105" t="s">
        <v>86</v>
      </c>
      <c r="O44" s="113" t="n">
        <f aca="false" t="array" ref="O44:O44">SUM(IF($E$4:$E$260=N44,$F$4:$F$260),0)-SUM(IF($C$4:$C$260=N44,$D$4:$D$260,0),0)</f>
        <v>0</v>
      </c>
    </row>
    <row r="45" customFormat="false" ht="15.8" hidden="false" customHeight="false" outlineLevel="0" collapsed="false">
      <c r="D45" s="1"/>
      <c r="F45" s="1"/>
      <c r="G45" s="92"/>
      <c r="I45" s="105" t="s">
        <v>167</v>
      </c>
      <c r="J45" s="113" t="n">
        <f aca="false" t="array" ref="J45:J45">-SUM(IF($C$3:$C$260="奨学金",$D$3:$D$260,0),0)+SUM(IF($E$3:$E$260="奨学金",$F$3:$F$260,0),0)+$L$5</f>
        <v>0</v>
      </c>
      <c r="K45" s="105"/>
      <c r="L45" s="105" t="s">
        <v>62</v>
      </c>
      <c r="M45" s="113" t="n">
        <f aca="false" t="array" ref="M45:M45">SUM(IF($C$4:$C$260=L45,$D$4:$D$260,0),0)-SUM(IF($E$4:$E$260=L45,$F$4:$F$260,0),0)</f>
        <v>0</v>
      </c>
      <c r="N45" s="105"/>
      <c r="O45" s="113"/>
    </row>
    <row r="46" customFormat="false" ht="15.8" hidden="false" customHeight="false" outlineLevel="0" collapsed="false">
      <c r="D46" s="1"/>
      <c r="F46" s="1"/>
      <c r="G46" s="92"/>
      <c r="I46" s="105" t="s">
        <v>169</v>
      </c>
      <c r="J46" s="113" t="n">
        <f aca="false" t="array" ref="J46:J46">-SUM(IF($C$3:$C$260="前受金",$D$3:$D$260,0),0)+SUM(IF($E$3:$E$260=I46,$F$3:$F$260,0),0)+L6</f>
        <v>0</v>
      </c>
      <c r="K46" s="105"/>
      <c r="L46" s="93" t="s">
        <v>63</v>
      </c>
      <c r="M46" s="113" t="n">
        <f aca="false" t="array" ref="M46:M46">SUM(IF($C$4:$C$260=L46,$D$4:$D$260,0),0)-SUM(IF($E$4:$E$260=L46,$F$4:$F$260,0),0)</f>
        <v>0</v>
      </c>
      <c r="N46" s="105"/>
      <c r="O46" s="113"/>
    </row>
    <row r="47" customFormat="false" ht="15.8" hidden="false" customHeight="false" outlineLevel="0" collapsed="false">
      <c r="D47" s="1"/>
      <c r="F47" s="1"/>
      <c r="G47" s="92"/>
      <c r="I47" s="105" t="s">
        <v>171</v>
      </c>
      <c r="J47" s="113" t="n">
        <f aca="false" t="array" ref="J47:J47">-SUM(IF($C$1:$C$260=I47,$D$1:$D$260,0),0)+SUM(IF($E$1:$E$260=I47,$F$1:$F$260,0),0)+L7</f>
        <v>0</v>
      </c>
      <c r="K47" s="105"/>
      <c r="L47" s="105" t="s">
        <v>65</v>
      </c>
      <c r="M47" s="113" t="n">
        <f aca="false" t="array" ref="M47:M47">SUM(IF($C$4:$C$260=L47,$D$4:$D$260,0),0)-SUM(IF($E$4:$E$260=L47,$F$4:$F$260,0),0)</f>
        <v>0</v>
      </c>
      <c r="N47" s="105"/>
      <c r="O47" s="113"/>
    </row>
    <row r="48" customFormat="false" ht="15.8" hidden="false" customHeight="false" outlineLevel="0" collapsed="false">
      <c r="D48" s="1"/>
      <c r="F48" s="1"/>
      <c r="G48" s="92"/>
      <c r="I48" s="105" t="s">
        <v>173</v>
      </c>
      <c r="J48" s="113" t="n">
        <f aca="false" t="array" ref="J48:J48">-SUM(IF($C$3:$C$260=I48,$D$3:$D$260,0),0)+SUM(IF($E$3:$E$260=I48,$F$3:$F$260,0),0)+L8</f>
        <v>0</v>
      </c>
      <c r="K48" s="105"/>
      <c r="L48" s="105" t="s">
        <v>66</v>
      </c>
      <c r="M48" s="113" t="n">
        <f aca="false" t="array" ref="M48:M48">SUM(IF($C$4:$C$260=L48,$D$4:$D$260,0),0)-SUM(IF($E$4:$E$260=L48,$F$4:$F$260,0),0)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SUM(IF($C$4:$C$260=L49,$D$4:$D$260,0),0)-SUM(IF($E$4:$E$260=L49,$F$4:$F$260,0),0)</f>
        <v>0</v>
      </c>
      <c r="N49" s="105" t="s">
        <v>87</v>
      </c>
      <c r="O49" s="113" t="n">
        <f aca="false" t="array" ref="O49:O49">SUM(IF($E$4:$E$260=N49,$F$4:$F$260),0)-SUM(IF($C$4:$C$260=N49,$D$4:$D$260,0),0)</f>
        <v>0</v>
      </c>
    </row>
    <row r="50" customFormat="false" ht="15.8" hidden="false" customHeight="false" outlineLevel="0" collapsed="false">
      <c r="D50" s="1"/>
      <c r="F50" s="1"/>
      <c r="G50" s="92"/>
      <c r="I50" s="105"/>
      <c r="J50" s="113"/>
      <c r="K50" s="105"/>
      <c r="L50" s="93" t="s">
        <v>68</v>
      </c>
      <c r="M50" s="113" t="n">
        <f aca="false" t="array" ref="M50:M50">SUM(IF($C$4:$C$260=L50,$D$4:$D$260,0),0)-SUM(IF($E$4:$E$260=L50,$F$4:$F$260,0),0)</f>
        <v>0</v>
      </c>
      <c r="N50" s="93" t="s">
        <v>88</v>
      </c>
      <c r="O50" s="113" t="n">
        <f aca="false" t="array" ref="O50:O50">SUM(IF($E$4:$E$260=N50,$F$4:$F$260),0)-SUM(IF($C$4:$C$260=N50,$D$4:$D$260,0),0)</f>
        <v>0</v>
      </c>
    </row>
    <row r="51" customFormat="false" ht="15.8" hidden="false" customHeight="false" outlineLevel="0" collapsed="false">
      <c r="D51" s="1"/>
      <c r="F51" s="1"/>
      <c r="G51" s="92"/>
      <c r="I51" s="105" t="s">
        <v>179</v>
      </c>
      <c r="J51" s="113"/>
      <c r="K51" s="105"/>
      <c r="L51" s="93" t="s">
        <v>69</v>
      </c>
      <c r="M51" s="113" t="n">
        <f aca="false" t="array" ref="M51:M51">SUM(IF($C$4:$C$260=L51,$D$4:$D$260,0),0)-SUM(IF($E$4:$E$260=L51,$F$4:$F$260,0),0)</f>
        <v>0</v>
      </c>
      <c r="N51" s="105"/>
      <c r="O51" s="113"/>
    </row>
    <row r="52" customFormat="false" ht="15.8" hidden="false" customHeight="false" outlineLevel="0" collapsed="false">
      <c r="D52" s="1"/>
      <c r="F52" s="1"/>
      <c r="G52" s="92"/>
      <c r="I52" s="105" t="s">
        <v>181</v>
      </c>
      <c r="J52" s="113" t="n">
        <f aca="false" t="array" ref="J52:J52">-SUM(IF($C$3:$C$260=I52,$D$3:$D$260,0),0)+SUM(IF($E$3:$E$260=I52,$F$3:$F$260,0),0)+$L$13</f>
        <v>0</v>
      </c>
      <c r="K52" s="105"/>
      <c r="L52" s="105" t="s">
        <v>72</v>
      </c>
      <c r="M52" s="113" t="n">
        <f aca="false" t="array" ref="M52:M52">SUM(IF($C$4:$C$260=L52,$D$4:$D$260,0),0)-SUM(IF($E$4:$E$260=L52,$F$4:$F$260,0),0)</f>
        <v>0</v>
      </c>
      <c r="N52" s="105" t="s">
        <v>90</v>
      </c>
      <c r="O52" s="113" t="n">
        <f aca="false" t="array" ref="O52:O52">SUM(IF($E$4:$E$260=N52,$F$4:$F$260),0)-SUM(IF($C$4:$C$260=N52,$D$4:$D$260,0),0)</f>
        <v>0</v>
      </c>
    </row>
    <row r="53" customFormat="false" ht="15.8" hidden="false" customHeight="false" outlineLevel="0" collapsed="false">
      <c r="D53" s="1"/>
      <c r="F53" s="1"/>
      <c r="G53" s="92"/>
      <c r="I53" s="105" t="s">
        <v>183</v>
      </c>
      <c r="J53" s="113" t="n">
        <f aca="false" t="array" ref="J53:J53">-SUM(IF($C$3:$C$260=I53,$D$3:$D$260,0),0)+SUM(IF($E$3:$E$260=I53,$F$3:$F$260,0),0)+$L$14</f>
        <v>0</v>
      </c>
      <c r="K53" s="105"/>
      <c r="L53" s="105" t="s">
        <v>73</v>
      </c>
      <c r="M53" s="113" t="n">
        <f aca="false" t="array" ref="M53:M53">SUM(IF($C$4:$C$260=L53,$D$4:$D$260,0),0)-SUM(IF($E$4:$E$260=L53,$F$4:$F$260,0),0)</f>
        <v>0</v>
      </c>
      <c r="N53" s="105" t="s">
        <v>91</v>
      </c>
      <c r="O53" s="113" t="n">
        <f aca="false" t="array" ref="O53:O53">SUM(IF($E$4:$E$260=N53,$F$4:$F$260),0)-SUM(IF($C$4:$C$260=N53,$D$4:$D$260,0),0)</f>
        <v>0</v>
      </c>
    </row>
    <row r="54" customFormat="false" ht="15.8" hidden="false" customHeight="false" outlineLevel="0" collapsed="false">
      <c r="D54" s="1"/>
      <c r="F54" s="1"/>
      <c r="G54" s="92"/>
      <c r="I54" s="105" t="s">
        <v>185</v>
      </c>
      <c r="J54" s="113" t="n">
        <f aca="false" t="array" ref="J54:J54">-SUM(IF($C$3:$C$260=I54,$D$3:$D$260,0),0)+SUM(IF($E$3:$E$260=I54,$F$3:$F$260,0),0)+$L$15+$L$16</f>
        <v>0</v>
      </c>
      <c r="K54" s="105"/>
      <c r="L54" s="93" t="s">
        <v>74</v>
      </c>
      <c r="M54" s="113" t="n">
        <f aca="false" t="array" ref="M54:M54">SUM(IF($C$4:$C$260=L54,$D$4:$D$260,0),0)-SUM(IF($E$4:$E$260=L54,$F$4:$F$260,0),0)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SUM(O26:O53)</f>
        <v>0</v>
      </c>
    </row>
    <row r="56" customFormat="false" ht="15.8" hidden="false" customHeight="false" outlineLevel="0" collapsed="false">
      <c r="D56" s="1"/>
      <c r="F56" s="128"/>
      <c r="G56" s="92"/>
      <c r="I56" s="115" t="s">
        <v>189</v>
      </c>
      <c r="J56" s="116" t="n">
        <f aca="false">SUM(J52:J55)</f>
        <v>0</v>
      </c>
      <c r="K56" s="105"/>
      <c r="L56" s="105" t="s">
        <v>225</v>
      </c>
      <c r="M56" s="129"/>
      <c r="N56" s="105"/>
      <c r="O56" s="113"/>
    </row>
    <row r="57" customFormat="false" ht="15.8" hidden="false" customHeight="false" outlineLevel="0" collapsed="false">
      <c r="D57" s="1"/>
      <c r="E57" s="105"/>
      <c r="F57" s="1"/>
      <c r="G57" s="92"/>
      <c r="I57" s="105"/>
      <c r="J57" s="113"/>
      <c r="K57" s="105"/>
      <c r="L57" s="105"/>
      <c r="M57" s="113"/>
      <c r="N57" s="105"/>
      <c r="O57" s="113"/>
      <c r="P57" s="0" t="s">
        <v>206</v>
      </c>
    </row>
    <row r="58" customFormat="false" ht="15.8" hidden="false" customHeight="false" outlineLevel="0" collapsed="false">
      <c r="D58" s="1"/>
      <c r="F58" s="128"/>
      <c r="G58" s="92"/>
      <c r="I58" s="123" t="s">
        <v>202</v>
      </c>
      <c r="J58" s="113" t="str">
        <f aca="false">IF(J42=(J49+J56),"○",J42-J49-J56)</f>
        <v>○</v>
      </c>
      <c r="K58" s="105"/>
      <c r="L58" s="105"/>
      <c r="M58" s="113"/>
      <c r="N58" s="105"/>
      <c r="O58" s="113"/>
      <c r="P58" s="1" t="n">
        <v>90</v>
      </c>
    </row>
    <row r="59" customFormat="false" ht="15.8" hidden="false" customHeight="false" outlineLevel="0" collapsed="false">
      <c r="D59" s="1"/>
      <c r="F59" s="1"/>
      <c r="G59" s="92"/>
      <c r="I59" s="123"/>
      <c r="J59" s="113"/>
      <c r="K59" s="105"/>
      <c r="L59" s="105" t="s">
        <v>203</v>
      </c>
      <c r="M59" s="113" t="s">
        <v>204</v>
      </c>
      <c r="N59" s="105" t="s">
        <v>9</v>
      </c>
      <c r="O59" s="113" t="s">
        <v>205</v>
      </c>
      <c r="P59" s="1" t="n">
        <v>7513</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t="n">
        <v>6670</v>
      </c>
    </row>
    <row r="61" customFormat="false" ht="15.8" hidden="false" customHeight="false" outlineLevel="0" collapsed="false">
      <c r="D61" s="1"/>
      <c r="F61" s="128"/>
      <c r="G61" s="92"/>
      <c r="I61" s="123" t="s">
        <v>208</v>
      </c>
      <c r="J61" s="113" t="n">
        <f aca="false">J60-M55-M74</f>
        <v>80937</v>
      </c>
      <c r="K61" s="105"/>
      <c r="L61" s="105"/>
      <c r="M61" s="113"/>
      <c r="N61" s="105" t="s">
        <v>209</v>
      </c>
      <c r="O61" s="113"/>
      <c r="P61" s="1" t="n">
        <v>5000</v>
      </c>
    </row>
    <row r="62" customFormat="false" ht="15.8" hidden="false" customHeight="false" outlineLevel="0" collapsed="false">
      <c r="D62" s="1"/>
      <c r="E62" s="105"/>
      <c r="F62" s="1"/>
      <c r="G62" s="92"/>
      <c r="I62" s="123"/>
      <c r="J62" s="113"/>
      <c r="K62" s="105"/>
      <c r="L62" s="105"/>
      <c r="M62" s="113" t="n">
        <f aca="false">5000-M46</f>
        <v>5000</v>
      </c>
      <c r="N62" s="105" t="s">
        <v>210</v>
      </c>
      <c r="O62" s="113"/>
      <c r="P62" s="1" t="n">
        <v>15100</v>
      </c>
    </row>
    <row r="63" customFormat="false" ht="15.8" hidden="false" customHeight="false" outlineLevel="0" collapsed="false">
      <c r="D63" s="1"/>
      <c r="F63" s="39"/>
      <c r="G63" s="92"/>
      <c r="I63" s="123" t="s">
        <v>211</v>
      </c>
      <c r="J63" s="0" t="n">
        <v>3</v>
      </c>
      <c r="K63" s="105"/>
      <c r="L63" s="105"/>
      <c r="M63" s="113"/>
      <c r="N63" s="105" t="s">
        <v>158</v>
      </c>
      <c r="O63" s="113"/>
      <c r="P63" s="1" t="n">
        <v>3500</v>
      </c>
    </row>
    <row r="64" customFormat="false" ht="15.8" hidden="false" customHeight="false" outlineLevel="0" collapsed="false">
      <c r="D64" s="1"/>
      <c r="F64" s="1"/>
      <c r="G64" s="92"/>
      <c r="I64" s="123" t="s">
        <v>212</v>
      </c>
      <c r="J64" s="113" t="n">
        <f aca="false">M66/J63</f>
        <v>0</v>
      </c>
      <c r="K64" s="105"/>
      <c r="L64" s="105"/>
      <c r="M64" s="113" t="n">
        <v>0</v>
      </c>
      <c r="N64" s="105" t="s">
        <v>213</v>
      </c>
      <c r="O64" s="113"/>
      <c r="P64" s="1" t="n">
        <v>12500</v>
      </c>
    </row>
    <row r="65" customFormat="false" ht="15.8" hidden="false" customHeight="false" outlineLevel="0" collapsed="false">
      <c r="D65" s="1"/>
      <c r="F65" s="1"/>
      <c r="G65" s="92"/>
      <c r="I65" s="123"/>
      <c r="J65" s="113"/>
      <c r="K65" s="105"/>
      <c r="L65" s="105"/>
      <c r="M65" s="113" t="n">
        <f aca="false">20000-M44</f>
        <v>20000</v>
      </c>
      <c r="N65" s="105" t="s">
        <v>214</v>
      </c>
      <c r="O65" s="113"/>
      <c r="P65" s="1" t="n">
        <v>0</v>
      </c>
    </row>
    <row r="66" customFormat="false" ht="15.8" hidden="false" customHeight="false" outlineLevel="0" collapsed="false">
      <c r="D66" s="1"/>
      <c r="F66" s="1"/>
      <c r="G66" s="92"/>
      <c r="I66" s="123"/>
      <c r="J66" s="113"/>
      <c r="K66" s="105"/>
      <c r="L66" s="105"/>
      <c r="M66" s="113"/>
      <c r="N66" s="105" t="s">
        <v>215</v>
      </c>
      <c r="O66" s="113"/>
      <c r="P66" s="1" t="n">
        <v>2083</v>
      </c>
    </row>
    <row r="67" customFormat="false" ht="15.8" hidden="false" customHeight="false" outlineLevel="0" collapsed="false">
      <c r="D67" s="1"/>
      <c r="F67" s="1"/>
      <c r="G67" s="92"/>
      <c r="I67" s="105"/>
      <c r="J67" s="113"/>
      <c r="K67" s="105"/>
      <c r="L67" s="105"/>
      <c r="M67" s="113" t="n">
        <f aca="false">2000-M31</f>
        <v>2000</v>
      </c>
      <c r="N67" s="105" t="s">
        <v>216</v>
      </c>
      <c r="O67" s="113"/>
      <c r="P67" s="1" t="n">
        <v>1000</v>
      </c>
    </row>
    <row r="68" customFormat="false" ht="15.8" hidden="false" customHeight="false" outlineLevel="0" collapsed="false">
      <c r="D68" s="1"/>
      <c r="F68" s="1"/>
      <c r="G68" s="92"/>
      <c r="I68" s="105"/>
      <c r="J68" s="113"/>
      <c r="K68" s="105"/>
      <c r="L68" s="105"/>
      <c r="M68" s="113" t="n">
        <f aca="false">3000-M30</f>
        <v>3000</v>
      </c>
      <c r="N68" s="105" t="s">
        <v>217</v>
      </c>
      <c r="O68" s="113"/>
      <c r="P68" s="1" t="n">
        <v>4000</v>
      </c>
    </row>
    <row r="69" customFormat="false" ht="15.8" hidden="false" customHeight="false" outlineLevel="0" collapsed="false">
      <c r="D69" s="1"/>
      <c r="F69" s="1"/>
      <c r="G69" s="92"/>
      <c r="I69" s="105"/>
      <c r="J69" s="113"/>
      <c r="K69" s="105"/>
      <c r="L69" s="105"/>
      <c r="M69" s="113"/>
      <c r="N69" s="105" t="s">
        <v>218</v>
      </c>
      <c r="O69" s="113"/>
      <c r="P69" s="1" t="n">
        <v>0</v>
      </c>
    </row>
    <row r="70" customFormat="false" ht="15.8" hidden="false" customHeight="false" outlineLevel="0" collapsed="false">
      <c r="D70" s="1"/>
      <c r="F70" s="1"/>
      <c r="G70" s="92"/>
      <c r="I70" s="105"/>
      <c r="J70" s="113"/>
      <c r="K70" s="105"/>
      <c r="L70" s="105"/>
      <c r="M70" s="113"/>
      <c r="N70" s="105" t="s">
        <v>55</v>
      </c>
      <c r="O70" s="113"/>
      <c r="P70" s="1" t="n">
        <v>6000</v>
      </c>
    </row>
    <row r="71" customFormat="false" ht="15.8" hidden="false" customHeight="false" outlineLevel="0" collapsed="false">
      <c r="D71" s="1"/>
      <c r="F71" s="1"/>
      <c r="G71" s="92"/>
      <c r="I71" s="105"/>
      <c r="J71" s="113"/>
      <c r="K71" s="105"/>
      <c r="L71" s="105"/>
      <c r="M71" s="113"/>
      <c r="N71" s="105" t="s">
        <v>219</v>
      </c>
      <c r="O71" s="113"/>
      <c r="P71" s="113" t="n">
        <v>5700</v>
      </c>
    </row>
    <row r="72" customFormat="false" ht="15.8" hidden="false" customHeight="false" outlineLevel="0" collapsed="false">
      <c r="D72" s="1"/>
      <c r="F72" s="1"/>
      <c r="G72" s="92"/>
      <c r="I72" s="105"/>
      <c r="J72" s="113"/>
      <c r="K72" s="105"/>
      <c r="L72" s="105"/>
      <c r="M72" s="113"/>
      <c r="N72" s="105"/>
      <c r="O72" s="113"/>
      <c r="P72" s="113" t="n">
        <v>3500</v>
      </c>
    </row>
    <row r="73" customFormat="false" ht="15.8" hidden="false" customHeight="false" outlineLevel="0" collapsed="false">
      <c r="D73" s="1"/>
      <c r="F73" s="1"/>
      <c r="G73" s="92"/>
      <c r="I73" s="105"/>
      <c r="J73" s="113"/>
      <c r="K73" s="105"/>
      <c r="L73" s="105"/>
      <c r="M73" s="113"/>
      <c r="N73" s="105"/>
      <c r="O73" s="113"/>
      <c r="P73" s="113" t="n">
        <v>7600</v>
      </c>
    </row>
    <row r="74" customFormat="false" ht="15.8" hidden="false" customHeight="false" outlineLevel="0" collapsed="false">
      <c r="D74" s="1"/>
      <c r="F74" s="1"/>
      <c r="G74" s="93"/>
      <c r="I74" s="105"/>
      <c r="J74" s="113"/>
      <c r="L74" s="124" t="s">
        <v>126</v>
      </c>
      <c r="M74" s="125" t="n">
        <f aca="false">SUM(M60:M73)</f>
        <v>39063</v>
      </c>
      <c r="N74" s="124"/>
      <c r="O74" s="113"/>
      <c r="P74" s="1"/>
    </row>
    <row r="75" customFormat="false" ht="15.8" hidden="false" customHeight="false" outlineLevel="0" collapsed="false">
      <c r="D75" s="1"/>
      <c r="F75" s="1"/>
      <c r="G75" s="92"/>
      <c r="I75" s="105"/>
      <c r="J75" s="113"/>
      <c r="K75" s="0" t="s">
        <v>220</v>
      </c>
      <c r="L75" s="105"/>
      <c r="M75" s="113"/>
      <c r="N75" s="105"/>
      <c r="O75" s="113"/>
      <c r="P75" s="1"/>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row r="89" customFormat="false" ht="15.8" hidden="false" customHeight="false" outlineLevel="0" collapsed="false">
      <c r="D89" s="1"/>
      <c r="F89" s="1"/>
      <c r="G89" s="92"/>
      <c r="J89" s="1"/>
      <c r="M89" s="1"/>
      <c r="O89" s="1"/>
    </row>
    <row r="90" customFormat="false" ht="15.8" hidden="false" customHeight="false" outlineLevel="0" collapsed="false">
      <c r="D90" s="1"/>
      <c r="F90" s="1"/>
      <c r="G90" s="92"/>
      <c r="J90" s="1"/>
      <c r="M90" s="1"/>
      <c r="O90" s="1"/>
    </row>
    <row r="91" customFormat="false" ht="15.8" hidden="false" customHeight="false" outlineLevel="0" collapsed="false">
      <c r="D91" s="1"/>
      <c r="F91" s="1"/>
      <c r="G91" s="92"/>
      <c r="J91" s="1"/>
      <c r="M91" s="1"/>
      <c r="O91" s="1"/>
    </row>
    <row r="92" customFormat="false" ht="15.8" hidden="false" customHeight="false" outlineLevel="0" collapsed="false">
      <c r="D92" s="1"/>
      <c r="F92" s="1"/>
      <c r="G92" s="92"/>
      <c r="J92" s="1"/>
      <c r="M92" s="1"/>
      <c r="O92" s="1"/>
    </row>
    <row r="93" customFormat="false" ht="15.8" hidden="false" customHeight="false" outlineLevel="0" collapsed="false">
      <c r="D93" s="1"/>
      <c r="F93" s="1"/>
      <c r="G93" s="92"/>
      <c r="J93" s="1"/>
      <c r="M93" s="1"/>
      <c r="O93" s="1"/>
    </row>
    <row r="94" customFormat="false" ht="15.8" hidden="false" customHeight="false" outlineLevel="0" collapsed="false">
      <c r="D94" s="1"/>
      <c r="F94" s="1"/>
      <c r="G94" s="92"/>
      <c r="J94" s="1"/>
      <c r="M94" s="1"/>
      <c r="O94" s="1"/>
    </row>
    <row r="95" customFormat="false" ht="15.8" hidden="false" customHeight="false" outlineLevel="0" collapsed="false">
      <c r="D95" s="1"/>
      <c r="F95" s="1"/>
      <c r="G95" s="92"/>
      <c r="J95" s="1"/>
      <c r="M95" s="1"/>
      <c r="O95" s="1"/>
    </row>
    <row r="96" customFormat="false" ht="15.8" hidden="false" customHeight="false" outlineLevel="0" collapsed="false">
      <c r="D96" s="1"/>
      <c r="F96" s="1"/>
      <c r="G96" s="92"/>
      <c r="J96" s="1"/>
      <c r="M96" s="1"/>
      <c r="O96" s="1"/>
    </row>
    <row r="97" customFormat="false" ht="15.8" hidden="false" customHeight="false" outlineLevel="0" collapsed="false">
      <c r="D97" s="1"/>
      <c r="F97" s="1"/>
      <c r="G97" s="92"/>
      <c r="J97" s="1"/>
      <c r="M97" s="1"/>
      <c r="O97" s="1"/>
    </row>
    <row r="98" customFormat="false" ht="15.8" hidden="false" customHeight="false" outlineLevel="0" collapsed="false">
      <c r="D98" s="1"/>
      <c r="F98" s="1"/>
      <c r="G98" s="92"/>
      <c r="J98" s="1"/>
      <c r="M98" s="1"/>
      <c r="O98" s="1"/>
    </row>
    <row r="99" customFormat="false" ht="15.8" hidden="false" customHeight="false" outlineLevel="0" collapsed="false">
      <c r="D99" s="1"/>
      <c r="F99" s="1"/>
      <c r="G99" s="92"/>
      <c r="J99" s="1"/>
      <c r="M99" s="1"/>
      <c r="O99" s="1"/>
    </row>
    <row r="100" customFormat="false" ht="15.8" hidden="false" customHeight="false" outlineLevel="0" collapsed="false">
      <c r="D100" s="1"/>
      <c r="F100" s="1"/>
      <c r="G100" s="92"/>
      <c r="J100" s="1"/>
      <c r="M100" s="1"/>
      <c r="O100" s="1"/>
    </row>
    <row r="101" customFormat="false" ht="15.8" hidden="false" customHeight="false" outlineLevel="0" collapsed="false">
      <c r="D101" s="1"/>
      <c r="F101" s="1"/>
      <c r="G101" s="92"/>
      <c r="J101" s="1"/>
      <c r="M101" s="1"/>
      <c r="O101" s="1"/>
    </row>
    <row r="102" customFormat="false" ht="15.8" hidden="false" customHeight="false" outlineLevel="0" collapsed="false">
      <c r="D102" s="1"/>
      <c r="F102" s="1"/>
      <c r="G102" s="92"/>
      <c r="J102" s="1"/>
      <c r="M102" s="1"/>
      <c r="O102" s="1"/>
    </row>
    <row r="103" customFormat="false" ht="15.8" hidden="false" customHeight="false" outlineLevel="0" collapsed="false">
      <c r="D103" s="1"/>
      <c r="F103" s="1"/>
      <c r="G103" s="92"/>
      <c r="J103" s="1"/>
      <c r="M103" s="1"/>
      <c r="O103" s="1"/>
    </row>
    <row r="104" customFormat="false" ht="15.8" hidden="false" customHeight="false" outlineLevel="0" collapsed="false">
      <c r="D104" s="1"/>
      <c r="F104" s="1"/>
      <c r="G104" s="92"/>
      <c r="J104" s="1"/>
      <c r="M104" s="1"/>
      <c r="O104" s="1"/>
    </row>
    <row r="105" customFormat="false" ht="15.8" hidden="false" customHeight="false" outlineLevel="0" collapsed="false">
      <c r="D105" s="1"/>
      <c r="F105" s="1"/>
      <c r="G105" s="92"/>
      <c r="J105" s="1"/>
      <c r="M105" s="1"/>
      <c r="O105" s="1"/>
    </row>
    <row r="106" customFormat="false" ht="15.8" hidden="false" customHeight="false" outlineLevel="0" collapsed="false">
      <c r="D106" s="1"/>
      <c r="F106" s="1"/>
      <c r="G106" s="92"/>
      <c r="J106" s="1"/>
      <c r="M106" s="1"/>
      <c r="O106" s="1"/>
    </row>
    <row r="107" customFormat="false" ht="15.8" hidden="false" customHeight="false" outlineLevel="0" collapsed="false">
      <c r="D107" s="1"/>
      <c r="F107" s="1"/>
      <c r="G107" s="92"/>
      <c r="J107" s="1"/>
      <c r="M107" s="1"/>
      <c r="O107" s="1"/>
    </row>
    <row r="108" customFormat="false" ht="15.8" hidden="false" customHeight="false" outlineLevel="0" collapsed="false">
      <c r="D108" s="1"/>
      <c r="F108" s="1"/>
      <c r="G108" s="92"/>
      <c r="J108" s="1"/>
      <c r="M108" s="1"/>
      <c r="O108" s="1"/>
    </row>
    <row r="109" customFormat="false" ht="15.8" hidden="false" customHeight="false" outlineLevel="0" collapsed="false">
      <c r="D109" s="1"/>
      <c r="F109" s="1"/>
      <c r="G109" s="92"/>
      <c r="J109" s="1"/>
      <c r="M109" s="1"/>
      <c r="O109" s="1"/>
    </row>
    <row r="110" customFormat="false" ht="15.8" hidden="false" customHeight="false" outlineLevel="0" collapsed="false">
      <c r="D110" s="1"/>
      <c r="E110" s="105"/>
      <c r="F110" s="1"/>
      <c r="G110" s="92"/>
      <c r="J110" s="1"/>
      <c r="M110" s="1"/>
      <c r="O110" s="1"/>
    </row>
    <row r="111" customFormat="false" ht="15.8" hidden="false" customHeight="false" outlineLevel="0" collapsed="false">
      <c r="C111" s="130"/>
      <c r="D111" s="1"/>
      <c r="F111" s="1"/>
      <c r="G111" s="92"/>
      <c r="J111" s="1"/>
      <c r="M111" s="1"/>
      <c r="O111" s="1"/>
    </row>
    <row r="112" customFormat="false" ht="15.8" hidden="false" customHeight="false" outlineLevel="0" collapsed="false">
      <c r="D112" s="1"/>
      <c r="E112" s="105"/>
      <c r="F112" s="1"/>
      <c r="G112" s="92"/>
      <c r="J112" s="1"/>
      <c r="M112" s="1"/>
      <c r="O112" s="1"/>
    </row>
    <row r="113" customFormat="false" ht="15.8" hidden="false" customHeight="false" outlineLevel="0" collapsed="false">
      <c r="C113" s="105"/>
      <c r="D113" s="1"/>
      <c r="F113" s="1"/>
      <c r="G113" s="92"/>
      <c r="J113" s="1"/>
      <c r="M113" s="1"/>
      <c r="O113" s="1"/>
    </row>
    <row r="114" customFormat="false" ht="15.8" hidden="false" customHeight="false" outlineLevel="0" collapsed="false">
      <c r="D114" s="1"/>
      <c r="F114" s="1"/>
      <c r="G114" s="92"/>
      <c r="J114" s="1"/>
      <c r="M114" s="1"/>
      <c r="O114" s="1"/>
    </row>
    <row r="115" customFormat="false" ht="15.8" hidden="false" customHeight="false" outlineLevel="0" collapsed="false">
      <c r="D115" s="1"/>
      <c r="F115" s="1"/>
      <c r="G115" s="92"/>
      <c r="J115" s="1"/>
      <c r="M115" s="1"/>
      <c r="O115" s="1"/>
    </row>
    <row r="116" customFormat="false" ht="15.8" hidden="false" customHeight="false" outlineLevel="0" collapsed="false">
      <c r="D116" s="1"/>
      <c r="F116" s="1"/>
      <c r="G116" s="92"/>
      <c r="J116" s="1"/>
      <c r="M116" s="1"/>
      <c r="O116" s="1"/>
    </row>
    <row r="117" customFormat="false" ht="15.8" hidden="false" customHeight="false" outlineLevel="0" collapsed="false">
      <c r="D117" s="1"/>
      <c r="F117" s="1"/>
      <c r="G117" s="92"/>
      <c r="J117" s="1"/>
      <c r="M117" s="1"/>
      <c r="O117" s="1"/>
    </row>
    <row r="118" customFormat="false" ht="15.8" hidden="false" customHeight="false" outlineLevel="0" collapsed="false">
      <c r="D118" s="1"/>
      <c r="F118" s="1"/>
      <c r="G118" s="92"/>
      <c r="J118" s="1"/>
      <c r="M118" s="1"/>
      <c r="O118" s="1"/>
    </row>
    <row r="119" customFormat="false" ht="15.8" hidden="false" customHeight="false" outlineLevel="0" collapsed="false">
      <c r="D119" s="1"/>
      <c r="F119" s="1"/>
      <c r="G119" s="92"/>
      <c r="J119" s="1"/>
      <c r="M119" s="1"/>
      <c r="O119" s="1"/>
    </row>
    <row r="120" customFormat="false" ht="15.8" hidden="false" customHeight="false" outlineLevel="0" collapsed="false">
      <c r="D120" s="1"/>
      <c r="F120" s="1"/>
      <c r="G120" s="92"/>
      <c r="J120" s="1"/>
      <c r="M120" s="1"/>
      <c r="O120" s="1"/>
    </row>
    <row r="121" customFormat="false" ht="15.8" hidden="false" customHeight="false" outlineLevel="0" collapsed="false">
      <c r="D121" s="1"/>
      <c r="E121" s="105"/>
      <c r="F121" s="1"/>
      <c r="G121" s="92"/>
      <c r="J121" s="1"/>
      <c r="M121" s="1"/>
      <c r="O121" s="1"/>
    </row>
    <row r="122" customFormat="false" ht="15.8" hidden="false" customHeight="false" outlineLevel="0" collapsed="false">
      <c r="C122" s="105"/>
      <c r="D122" s="1"/>
      <c r="F122" s="1"/>
      <c r="G122" s="92"/>
      <c r="J122" s="1"/>
      <c r="M122" s="1"/>
      <c r="O122" s="1"/>
    </row>
    <row r="123" customFormat="false" ht="15.8" hidden="false" customHeight="false" outlineLevel="0" collapsed="false">
      <c r="C123" s="105"/>
      <c r="D123" s="1"/>
      <c r="F123" s="1"/>
      <c r="G123" s="92"/>
      <c r="J123" s="1"/>
      <c r="M123" s="1"/>
      <c r="O123" s="1"/>
    </row>
    <row r="124" customFormat="false" ht="15.8" hidden="false" customHeight="false" outlineLevel="0" collapsed="false">
      <c r="D124" s="1"/>
      <c r="E124" s="105"/>
      <c r="F124" s="1"/>
      <c r="G124" s="92"/>
      <c r="J124" s="1"/>
      <c r="M124" s="1"/>
      <c r="O124" s="1"/>
    </row>
    <row r="125" customFormat="false" ht="15.8" hidden="false" customHeight="false" outlineLevel="0" collapsed="false">
      <c r="D125" s="1"/>
      <c r="E125" s="105"/>
      <c r="F125" s="1"/>
      <c r="G125" s="92"/>
      <c r="J125" s="1"/>
      <c r="M125" s="1"/>
      <c r="O125" s="1"/>
    </row>
    <row r="126" customFormat="false" ht="15.8" hidden="false" customHeight="false" outlineLevel="0" collapsed="false">
      <c r="G126" s="92"/>
      <c r="I126" s="0" t="s">
        <v>66</v>
      </c>
      <c r="J126" s="1" t="n">
        <v>4104</v>
      </c>
      <c r="K126" s="0" t="s">
        <v>168</v>
      </c>
      <c r="L126" s="1" t="n">
        <v>4104</v>
      </c>
      <c r="M126" s="1" t="s">
        <v>226</v>
      </c>
      <c r="O126" s="1"/>
    </row>
    <row r="127" customFormat="false" ht="15.8" hidden="false" customHeight="false" outlineLevel="0" collapsed="false">
      <c r="D127" s="1"/>
      <c r="F127" s="1"/>
      <c r="G127" s="92"/>
      <c r="J127" s="1"/>
      <c r="M127" s="1"/>
      <c r="O127" s="1"/>
    </row>
    <row r="128" customFormat="false" ht="15.8" hidden="false" customHeight="false" outlineLevel="0" collapsed="false">
      <c r="D128" s="1"/>
      <c r="F128" s="1"/>
      <c r="G128" s="92"/>
      <c r="J128" s="1"/>
      <c r="M128" s="1"/>
      <c r="O128" s="1"/>
    </row>
    <row r="129" customFormat="false" ht="15.8" hidden="false" customHeight="false" outlineLevel="0" collapsed="false">
      <c r="D129" s="1"/>
      <c r="F129" s="1"/>
      <c r="G129" s="92"/>
      <c r="J129" s="1"/>
      <c r="M129" s="1"/>
      <c r="O129" s="1"/>
    </row>
    <row r="130" customFormat="false" ht="15.8" hidden="false" customHeight="false" outlineLevel="0" collapsed="false">
      <c r="D130" s="1"/>
      <c r="F130" s="1"/>
      <c r="G130" s="92"/>
      <c r="J130" s="1"/>
      <c r="M130" s="1"/>
      <c r="O130" s="1"/>
    </row>
    <row r="131" customFormat="false" ht="15.8" hidden="false" customHeight="false" outlineLevel="0" collapsed="false">
      <c r="D131" s="1"/>
      <c r="F131" s="1"/>
      <c r="G131" s="92"/>
      <c r="J131" s="1"/>
      <c r="M131" s="1"/>
      <c r="O131" s="1"/>
    </row>
    <row r="132" customFormat="false" ht="15.8" hidden="false" customHeight="false" outlineLevel="0" collapsed="false">
      <c r="D132" s="1"/>
      <c r="F132" s="1"/>
      <c r="G132" s="92"/>
      <c r="J132" s="1"/>
      <c r="M132" s="1"/>
      <c r="O132" s="1"/>
    </row>
    <row r="133" customFormat="false" ht="15.8" hidden="false" customHeight="false" outlineLevel="0" collapsed="false">
      <c r="F133" s="1"/>
      <c r="G133" s="92"/>
      <c r="J133" s="1"/>
      <c r="M133" s="1"/>
      <c r="O133" s="1"/>
    </row>
    <row r="134" customFormat="false" ht="15.8" hidden="false" customHeight="false" outlineLevel="0" collapsed="false">
      <c r="D134" s="1"/>
      <c r="F134" s="1"/>
      <c r="G134" s="92"/>
      <c r="J134" s="1"/>
      <c r="M134" s="1"/>
      <c r="O134" s="1"/>
    </row>
    <row r="135" customFormat="false" ht="15.8" hidden="false" customHeight="false" outlineLevel="0" collapsed="false">
      <c r="D135" s="1"/>
      <c r="F135" s="1"/>
      <c r="G135" s="92"/>
      <c r="J135" s="1"/>
      <c r="M135" s="1"/>
      <c r="O135" s="1"/>
    </row>
    <row r="136" customFormat="false" ht="15.8" hidden="false" customHeight="false" outlineLevel="0" collapsed="false">
      <c r="C136" s="131"/>
      <c r="D136" s="132"/>
      <c r="E136" s="133"/>
      <c r="F136" s="132"/>
      <c r="G136" s="92"/>
      <c r="J136" s="1"/>
      <c r="M136" s="1"/>
      <c r="O136"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R160"/>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C143" activeCellId="0" sqref="C143"/>
    </sheetView>
  </sheetViews>
  <sheetFormatPr defaultRowHeight="15.8" zeroHeight="false" outlineLevelRow="0" outlineLevelCol="0"/>
  <cols>
    <col collapsed="false" customWidth="true" hidden="false" outlineLevel="0" max="1" min="1" style="0" width="10.93"/>
    <col collapsed="false" customWidth="true" hidden="false" outlineLevel="0" max="2" min="2" style="0" width="5"/>
    <col collapsed="false" customWidth="true" hidden="false" outlineLevel="0" max="3" min="3" style="0" width="11.78"/>
    <col collapsed="false" customWidth="true" hidden="false" outlineLevel="0" max="4" min="4" style="0" width="11.23"/>
    <col collapsed="false" customWidth="true" hidden="false" outlineLevel="0" max="5" min="5" style="0" width="11.95"/>
    <col collapsed="false" customWidth="true" hidden="false" outlineLevel="0" max="6" min="6" style="0" width="9.74"/>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6" min="16" style="0" width="7.16"/>
    <col collapsed="false" customWidth="true" hidden="false" outlineLevel="0" max="17" min="17" style="0" width="9.51"/>
    <col collapsed="false" customWidth="true" hidden="false" outlineLevel="0" max="1025" min="18" style="0" width="7.16"/>
  </cols>
  <sheetData>
    <row r="1" customFormat="false" ht="15.8" hidden="false" customHeight="false" outlineLevel="0" collapsed="false">
      <c r="A1" s="112" t="n">
        <v>43525</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F5" s="1"/>
      <c r="G5" s="92"/>
      <c r="I5" s="105" t="s">
        <v>166</v>
      </c>
      <c r="J5" s="113"/>
      <c r="K5" s="105" t="s">
        <v>167</v>
      </c>
      <c r="L5" s="114"/>
      <c r="M5" s="113"/>
      <c r="N5" s="105"/>
      <c r="O5" s="113"/>
    </row>
    <row r="6" customFormat="false" ht="15.8" hidden="false" customHeight="false" outlineLevel="0" collapsed="false">
      <c r="D6" s="1"/>
      <c r="F6" s="1"/>
      <c r="G6" s="92"/>
      <c r="I6" s="105" t="s">
        <v>168</v>
      </c>
      <c r="J6" s="113"/>
      <c r="K6" s="105" t="s">
        <v>169</v>
      </c>
      <c r="L6" s="114"/>
      <c r="M6" s="113"/>
      <c r="N6" s="105"/>
      <c r="O6" s="113"/>
    </row>
    <row r="7" customFormat="false" ht="15.8" hidden="false" customHeight="false" outlineLevel="0" collapsed="false">
      <c r="D7" s="1"/>
      <c r="F7" s="1"/>
      <c r="G7" s="92"/>
      <c r="I7" s="105" t="s">
        <v>170</v>
      </c>
      <c r="J7" s="113"/>
      <c r="K7" s="105" t="s">
        <v>171</v>
      </c>
      <c r="L7" s="114"/>
      <c r="M7" s="113"/>
      <c r="N7" s="105"/>
      <c r="O7" s="113"/>
    </row>
    <row r="8" customFormat="false" ht="15.8" hidden="false" customHeight="false" outlineLevel="0" collapsed="false">
      <c r="D8" s="1"/>
      <c r="F8" s="1"/>
      <c r="G8" s="92"/>
      <c r="I8" s="105" t="s">
        <v>172</v>
      </c>
      <c r="J8" s="113"/>
      <c r="K8" s="105" t="s">
        <v>173</v>
      </c>
      <c r="L8" s="114"/>
      <c r="M8" s="113"/>
      <c r="N8" s="105"/>
      <c r="O8" s="113"/>
    </row>
    <row r="9" customFormat="false" ht="15.8" hidden="false" customHeight="false" outlineLevel="0" collapsed="false">
      <c r="D9" s="1"/>
      <c r="F9" s="1"/>
      <c r="G9" s="92"/>
      <c r="I9" s="105" t="s">
        <v>174</v>
      </c>
      <c r="J9" s="113"/>
      <c r="K9" s="115" t="s">
        <v>175</v>
      </c>
      <c r="L9" s="116" t="n">
        <f aca="false">SUM(L5:L8)</f>
        <v>0</v>
      </c>
      <c r="M9" s="113"/>
      <c r="N9" s="105"/>
      <c r="O9" s="113"/>
    </row>
    <row r="10" customFormat="false" ht="15.8" hidden="false" customHeight="false" outlineLevel="0" collapsed="false">
      <c r="D10" s="1"/>
      <c r="F10" s="1"/>
      <c r="G10" s="92"/>
      <c r="I10" s="105" t="s">
        <v>176</v>
      </c>
      <c r="J10" s="113"/>
      <c r="K10" s="115"/>
      <c r="L10" s="116"/>
      <c r="M10" s="113"/>
      <c r="N10" s="105"/>
      <c r="O10" s="113"/>
    </row>
    <row r="11" customFormat="false" ht="15.8" hidden="false" customHeight="false" outlineLevel="0" collapsed="false">
      <c r="D11" s="1"/>
      <c r="F11" s="1"/>
      <c r="G11" s="92"/>
      <c r="I11" s="105" t="s">
        <v>177</v>
      </c>
      <c r="J11" s="113"/>
      <c r="K11" s="105"/>
      <c r="L11" s="113"/>
      <c r="M11" s="113"/>
      <c r="N11" s="105"/>
      <c r="O11" s="113"/>
    </row>
    <row r="12" customFormat="false" ht="15.8" hidden="false" customHeight="false" outlineLevel="0" collapsed="false">
      <c r="D12" s="1"/>
      <c r="F12" s="1"/>
      <c r="G12" s="92"/>
      <c r="I12" s="105" t="s">
        <v>178</v>
      </c>
      <c r="J12" s="113"/>
      <c r="K12" s="105" t="s">
        <v>179</v>
      </c>
      <c r="L12" s="113"/>
      <c r="M12" s="113"/>
      <c r="N12" s="105"/>
      <c r="O12" s="113"/>
    </row>
    <row r="13" customFormat="false" ht="15.8" hidden="false" customHeight="false" outlineLevel="0" collapsed="false">
      <c r="D13" s="1"/>
      <c r="F13" s="1"/>
      <c r="G13" s="92"/>
      <c r="I13" s="105" t="s">
        <v>180</v>
      </c>
      <c r="J13" s="113"/>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13"/>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c r="R19" s="0" t="n">
        <v>888888</v>
      </c>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C24" s="105"/>
      <c r="D24" s="1"/>
      <c r="F24" s="1"/>
      <c r="G24" s="92"/>
      <c r="I24" s="105" t="s">
        <v>162</v>
      </c>
      <c r="J24" s="113" t="s">
        <v>163</v>
      </c>
      <c r="K24" s="105"/>
      <c r="L24" s="105" t="s">
        <v>162</v>
      </c>
      <c r="M24" s="113" t="s">
        <v>163</v>
      </c>
      <c r="N24" s="105" t="s">
        <v>162</v>
      </c>
      <c r="O24" s="113" t="s">
        <v>163</v>
      </c>
      <c r="Q24" s="0" t="s">
        <v>227</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row>
    <row r="27" customFormat="false" ht="15.8" hidden="false" customHeight="false" outlineLevel="0" collapsed="false">
      <c r="D27" s="1"/>
      <c r="F27" s="1"/>
      <c r="G27" s="92"/>
      <c r="I27" s="105" t="s">
        <v>168</v>
      </c>
      <c r="J27" s="113" t="n">
        <f aca="false" t="array" ref="J27:J27">SUM(IF($C$1:$C$231=I27,$D$1:$D$231,0),0)-SUM(IF($E$1:$E$231=I27,$F$1:$F$231,0),0)+J6</f>
        <v>0</v>
      </c>
      <c r="K27" s="105" t="n">
        <f aca="false">SUM(J26:J34)</f>
        <v>0</v>
      </c>
      <c r="L27" s="105" t="s">
        <v>38</v>
      </c>
      <c r="M27" s="113" t="n">
        <f aca="false" t="array" ref="M27:M27">SUM(IF($C$4:$C$231=L27,$D$4:$D$231,0),0)-SUM(IF($E$4:$E$231=L27,$F$4:$F$231,0),0)</f>
        <v>0</v>
      </c>
      <c r="N27" s="105"/>
      <c r="O27" s="113"/>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row>
    <row r="30" customFormat="false" ht="15.8" hidden="false" customHeight="false" outlineLevel="0" collapsed="false">
      <c r="D30" s="1"/>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c r="R31" s="105"/>
    </row>
    <row r="32" customFormat="false" ht="15.8" hidden="false" customHeight="false" outlineLevel="0" collapsed="false">
      <c r="D32" s="1"/>
      <c r="F32" s="1"/>
      <c r="G32" s="92"/>
      <c r="I32" s="105" t="s">
        <v>177</v>
      </c>
      <c r="J32" s="113" t="n">
        <f aca="false" t="array" ref="J32:J32">SUM(IF($C$1:$C$231=I32,$D$1:$D$231,0),0)-SUM(IF($E$1:$E$231=I32,$F$1:$F$231,0),0)+J11</f>
        <v>0</v>
      </c>
      <c r="K32" s="105" t="n">
        <v>100000</v>
      </c>
      <c r="L32" s="93" t="s">
        <v>44</v>
      </c>
      <c r="M32" s="113" t="n">
        <f aca="false" t="array" ref="M32:M32">SUM(IF($C$4:$C$231=L32,$D$4:$D$231,0),0)-SUM(IF($E$4:$E$231=L32,$F$4:$F$231,0),0)</f>
        <v>0</v>
      </c>
      <c r="N32" s="105"/>
      <c r="O32" s="113"/>
      <c r="R32" s="105"/>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c r="R33" s="105"/>
    </row>
    <row r="34" customFormat="false" ht="15.8" hidden="false" customHeight="false" outlineLevel="0" collapsed="false">
      <c r="C34" s="105"/>
      <c r="D34" s="1"/>
      <c r="E34" s="105"/>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row>
    <row r="35" customFormat="false" ht="15.8" hidden="false" customHeight="false" outlineLevel="0" collapsed="false">
      <c r="D35" s="1"/>
      <c r="E35" s="105"/>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row>
    <row r="36" customFormat="false" ht="15.8" hidden="false" customHeight="false" outlineLevel="0" collapsed="false">
      <c r="C36" s="105"/>
      <c r="D36" s="1"/>
      <c r="E36" s="105"/>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row>
    <row r="37" customFormat="false" ht="15.8" hidden="false" customHeight="false" outlineLevel="0" collapsed="false">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c r="Q38" s="1" t="n">
        <f aca="false">M38</f>
        <v>0</v>
      </c>
    </row>
    <row r="39" customFormat="false" ht="15.8" hidden="false" customHeight="false" outlineLevel="0" collapsed="false">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c r="Q39" s="1" t="n">
        <f aca="false">M39</f>
        <v>0</v>
      </c>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c r="Q40" s="1" t="n">
        <f aca="false">M40</f>
        <v>0</v>
      </c>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c r="Q42" s="1" t="n">
        <f aca="false">M42</f>
        <v>0</v>
      </c>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row>
    <row r="44" customFormat="false" ht="15.8" hidden="false" customHeight="false" outlineLevel="0" collapsed="false">
      <c r="D44" s="1"/>
      <c r="E44" s="105"/>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row>
    <row r="45" customFormat="false" ht="15.8" hidden="false" customHeight="false" outlineLevel="0" collapsed="false">
      <c r="C45" s="105"/>
      <c r="D45" s="1"/>
      <c r="E45" s="105"/>
      <c r="F45" s="1"/>
      <c r="G45" s="92"/>
      <c r="I45" s="105" t="s">
        <v>167</v>
      </c>
      <c r="J45" s="113" t="n">
        <f aca="false">SUM(IF($C$3:$C$231=I45,$D$3:$D$231,0),0)-SUM(IF($E$3:$E$231=I45,$F$3:$F$231,0),0)+L5</f>
        <v>0</v>
      </c>
      <c r="K45" s="105"/>
      <c r="L45" s="105" t="s">
        <v>62</v>
      </c>
      <c r="M45" s="113" t="n">
        <f aca="false" t="array" ref="M45:M45">SUM(IF($C$4:$C$231=L45,$D$4:$D$231,0),0)-SUM(IF($E$4:$E$231=L45,$F$4:$F$231,0),0)</f>
        <v>0</v>
      </c>
      <c r="N45" s="105"/>
      <c r="O45" s="113"/>
    </row>
    <row r="46" customFormat="false" ht="15.8" hidden="false" customHeight="false" outlineLevel="0" collapsed="false">
      <c r="D46" s="1"/>
      <c r="E46" s="105"/>
      <c r="F46" s="1"/>
      <c r="G46" s="92"/>
      <c r="I46" s="105" t="s">
        <v>169</v>
      </c>
      <c r="J46" s="113" t="n">
        <f aca="false" t="array" ref="J46:J46">SUM(IF($C$3:$C$231=I46,$D$3:$D$231,0),0)-SUM(IF($E$3:$E$231=I46,$F$3:$F$231,0),0)+L6</f>
        <v>0</v>
      </c>
      <c r="K46" s="105"/>
      <c r="L46" s="93" t="s">
        <v>63</v>
      </c>
      <c r="M46" s="113" t="n">
        <f aca="false" t="array" ref="M46:M46">SUM(IF($C$4:$C$231=L46,$D$4:$D$231,0),0)-SUM(IF($E$4:$E$231=L46,$F$4:$F$231,0),0)</f>
        <v>0</v>
      </c>
      <c r="N46" s="105"/>
      <c r="O46" s="113"/>
    </row>
    <row r="47" customFormat="false" ht="15.8" hidden="false" customHeight="false" outlineLevel="0" collapsed="false">
      <c r="D47" s="1"/>
      <c r="E47" s="105"/>
      <c r="F47" s="1"/>
      <c r="G47" s="92"/>
      <c r="I47" s="105" t="s">
        <v>171</v>
      </c>
      <c r="J47" s="113" t="n">
        <f aca="false" t="array" ref="J47:J47">SUM(IF($C$3:$C$231=I47,$D$3:$D$231,0),0)-SUM(IF($E$3:$E$231=I47,$F$3:$F$231,0),0)+L7</f>
        <v>0</v>
      </c>
      <c r="K47" s="105"/>
      <c r="L47" s="105" t="s">
        <v>65</v>
      </c>
      <c r="M47" s="113" t="n">
        <f aca="false" t="array" ref="M47:M47">SUM(IF($C$4:$C$231=L47,$D$4:$D$231,0),0)-SUM(IF($E$4:$E$231=L47,$F$4:$F$231,0),0)</f>
        <v>0</v>
      </c>
      <c r="N47" s="105"/>
      <c r="O47" s="113"/>
    </row>
    <row r="48" customFormat="false" ht="15.8" hidden="false" customHeight="false" outlineLevel="0" collapsed="false">
      <c r="D48" s="1"/>
      <c r="F48" s="1"/>
      <c r="G48" s="92"/>
      <c r="I48" s="105" t="s">
        <v>173</v>
      </c>
      <c r="J48" s="113" t="n">
        <f aca="false" t="array" ref="J48:J48">SUM(IF($E$3:$E$231=I48,$F$3:$F$231,0),0)-SUM(IF($C$3:$C$231=I48,$D$3:$D$231,0),0)+L8</f>
        <v>0</v>
      </c>
      <c r="K48" s="105"/>
      <c r="L48" s="105" t="s">
        <v>66</v>
      </c>
      <c r="M48" s="113" t="n">
        <f aca="false" t="array" ref="M48:M48">SUM(IF($C$4:$C$231=L48,$D$4:$D$231,0),0)-SUM(IF($E$4:$E$231=L48,$F$4:$F$231,0),0)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row>
    <row r="51" customFormat="false" ht="15.8" hidden="false" customHeight="false" outlineLevel="0" collapsed="false">
      <c r="D51" s="1"/>
      <c r="E51" s="105"/>
      <c r="F51" s="1"/>
      <c r="G51" s="92"/>
      <c r="I51" s="105" t="s">
        <v>179</v>
      </c>
      <c r="J51" s="113"/>
      <c r="K51" s="105"/>
      <c r="L51" s="93" t="s">
        <v>69</v>
      </c>
      <c r="M51" s="113" t="n">
        <f aca="false" t="array" ref="M51:M51">SUM(IF($C$4:$C$231=L51,$D$4:$D$231,0),0)-SUM(IF($E$4:$E$231=L51,$F$4:$F$231,0),0)</f>
        <v>0</v>
      </c>
      <c r="N51" s="105"/>
      <c r="O51" s="113"/>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row>
    <row r="54" customFormat="false" ht="15.8" hidden="false" customHeight="false" outlineLevel="0" collapsed="false">
      <c r="D54" s="1"/>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SUM(M26:M54)</f>
        <v>0</v>
      </c>
      <c r="N55" s="115" t="s">
        <v>201</v>
      </c>
      <c r="O55" s="116" t="n">
        <f aca="false">SUM(O26:O54)</f>
        <v>0</v>
      </c>
      <c r="Q55" s="1" t="n">
        <f aca="false">O55-M55</f>
        <v>0</v>
      </c>
      <c r="R55" s="0" t="e">
        <f aca="false">Q55/O55*100</f>
        <v>#DIV/0!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20000-M44</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3000-M30</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E81" s="105"/>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row r="89" customFormat="false" ht="15.8" hidden="false" customHeight="false" outlineLevel="0" collapsed="false">
      <c r="D89" s="1"/>
      <c r="F89" s="1"/>
      <c r="G89" s="92"/>
      <c r="J89" s="1"/>
      <c r="M89" s="1"/>
      <c r="O89" s="1"/>
    </row>
    <row r="90" customFormat="false" ht="15.8" hidden="false" customHeight="false" outlineLevel="0" collapsed="false">
      <c r="D90" s="1"/>
      <c r="F90" s="1"/>
      <c r="G90" s="92"/>
      <c r="J90" s="1"/>
      <c r="M90" s="1"/>
      <c r="O90" s="1"/>
    </row>
    <row r="91" customFormat="false" ht="15.8" hidden="false" customHeight="false" outlineLevel="0" collapsed="false">
      <c r="D91" s="1"/>
      <c r="F91" s="1"/>
      <c r="G91" s="92"/>
      <c r="J91" s="1"/>
      <c r="M91" s="1"/>
      <c r="O91" s="1"/>
    </row>
    <row r="92" customFormat="false" ht="15.8" hidden="false" customHeight="false" outlineLevel="0" collapsed="false">
      <c r="D92" s="1"/>
      <c r="F92" s="1"/>
      <c r="G92" s="92"/>
      <c r="J92" s="1"/>
      <c r="M92" s="1"/>
      <c r="O92" s="1"/>
    </row>
    <row r="93" customFormat="false" ht="15.8" hidden="false" customHeight="false" outlineLevel="0" collapsed="false">
      <c r="D93" s="1"/>
      <c r="F93" s="1"/>
      <c r="G93" s="92"/>
      <c r="J93" s="1"/>
      <c r="M93" s="1"/>
      <c r="O93" s="1"/>
    </row>
    <row r="94" customFormat="false" ht="15.8" hidden="false" customHeight="false" outlineLevel="0" collapsed="false">
      <c r="D94" s="1"/>
      <c r="F94" s="1"/>
      <c r="G94" s="92"/>
      <c r="J94" s="1"/>
      <c r="M94" s="1"/>
      <c r="O94" s="1"/>
    </row>
    <row r="95" customFormat="false" ht="15.8" hidden="false" customHeight="false" outlineLevel="0" collapsed="false">
      <c r="D95" s="1"/>
      <c r="F95" s="1"/>
      <c r="G95" s="92"/>
      <c r="J95" s="1"/>
      <c r="M95" s="1"/>
      <c r="O95" s="1"/>
    </row>
    <row r="96" customFormat="false" ht="15.8" hidden="false" customHeight="false" outlineLevel="0" collapsed="false">
      <c r="D96" s="1"/>
      <c r="F96" s="1"/>
      <c r="G96" s="92"/>
      <c r="J96" s="1"/>
      <c r="M96" s="1"/>
      <c r="O96" s="1"/>
    </row>
    <row r="97" customFormat="false" ht="15.8" hidden="false" customHeight="false" outlineLevel="0" collapsed="false">
      <c r="D97" s="1"/>
      <c r="F97" s="1"/>
      <c r="G97" s="92"/>
      <c r="J97" s="1"/>
      <c r="M97" s="1"/>
      <c r="O97" s="1"/>
    </row>
    <row r="98" customFormat="false" ht="15.8" hidden="false" customHeight="false" outlineLevel="0" collapsed="false">
      <c r="D98" s="1"/>
      <c r="F98" s="1"/>
      <c r="G98" s="92"/>
      <c r="J98" s="1"/>
      <c r="M98" s="1"/>
      <c r="O98" s="1"/>
    </row>
    <row r="99" customFormat="false" ht="15.8" hidden="false" customHeight="false" outlineLevel="0" collapsed="false">
      <c r="D99" s="1"/>
      <c r="F99" s="1"/>
      <c r="G99" s="92"/>
      <c r="J99" s="1"/>
      <c r="M99" s="1"/>
      <c r="O99" s="1"/>
    </row>
    <row r="100" customFormat="false" ht="15.8" hidden="false" customHeight="false" outlineLevel="0" collapsed="false">
      <c r="D100" s="1"/>
      <c r="F100" s="1"/>
      <c r="G100" s="92"/>
      <c r="J100" s="1"/>
      <c r="M100" s="1"/>
      <c r="O100" s="1"/>
    </row>
    <row r="101" customFormat="false" ht="15.8" hidden="false" customHeight="false" outlineLevel="0" collapsed="false">
      <c r="D101" s="1"/>
      <c r="E101" s="105"/>
      <c r="F101" s="1"/>
      <c r="G101" s="92"/>
      <c r="J101" s="1"/>
      <c r="M101" s="1"/>
      <c r="O101" s="1"/>
    </row>
    <row r="102" customFormat="false" ht="15.45" hidden="false" customHeight="false" outlineLevel="0" collapsed="false">
      <c r="D102" s="1"/>
      <c r="F102" s="1"/>
      <c r="G102" s="92"/>
      <c r="J102" s="1"/>
      <c r="M102" s="1"/>
      <c r="O102" s="1"/>
    </row>
    <row r="103" customFormat="false" ht="15.45" hidden="false" customHeight="false" outlineLevel="0" collapsed="false">
      <c r="D103" s="1"/>
      <c r="F103" s="1"/>
      <c r="G103" s="92"/>
      <c r="H103" s="0" t="s">
        <v>228</v>
      </c>
      <c r="J103" s="1"/>
      <c r="M103" s="1"/>
      <c r="O103" s="1"/>
    </row>
    <row r="104" customFormat="false" ht="15.8" hidden="false" customHeight="false" outlineLevel="0" collapsed="false">
      <c r="D104" s="1"/>
      <c r="F104" s="1"/>
      <c r="G104" s="92"/>
      <c r="H104" s="0" t="s">
        <v>229</v>
      </c>
      <c r="J104" s="1"/>
      <c r="M104" s="1"/>
      <c r="O104" s="1"/>
    </row>
    <row r="105" customFormat="false" ht="15.8" hidden="false" customHeight="false" outlineLevel="0" collapsed="false">
      <c r="D105" s="1"/>
      <c r="F105" s="1"/>
      <c r="G105" s="92"/>
      <c r="H105" s="0" t="s">
        <v>230</v>
      </c>
      <c r="J105" s="1"/>
      <c r="M105" s="1"/>
      <c r="O105" s="1"/>
    </row>
    <row r="106" customFormat="false" ht="15.8" hidden="false" customHeight="false" outlineLevel="0" collapsed="false">
      <c r="D106" s="1"/>
      <c r="F106" s="1"/>
      <c r="G106" s="92"/>
      <c r="H106" s="0" t="s">
        <v>231</v>
      </c>
      <c r="J106" s="1"/>
      <c r="M106" s="1"/>
      <c r="O106" s="1"/>
    </row>
    <row r="160" customFormat="false" ht="12.8" hidden="false" customHeight="true" outlineLevel="0" collapsed="false"/>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true"/>
  </sheetPr>
  <dimension ref="A1:R88"/>
  <sheetViews>
    <sheetView showFormulas="false" showGridLines="true" showRowColHeaders="true" showZeros="true" rightToLeft="false" tabSelected="true" showOutlineSymbols="true" defaultGridColor="true" view="normal" topLeftCell="F13" colorId="64" zoomScale="100" zoomScaleNormal="100" zoomScalePageLayoutView="100" workbookViewId="0">
      <selection pane="topLeft" activeCell="J52" activeCellId="0" sqref="J52"/>
    </sheetView>
  </sheetViews>
  <sheetFormatPr defaultRowHeight="15.8" zeroHeight="false" outlineLevelRow="0" outlineLevelCol="0"/>
  <cols>
    <col collapsed="false" customWidth="true" hidden="false" outlineLevel="0" max="1" min="1" style="0" width="9.46"/>
    <col collapsed="false" customWidth="true" hidden="false" outlineLevel="0" max="2" min="2" style="0" width="5"/>
    <col collapsed="false" customWidth="true" hidden="false" outlineLevel="0" max="3" min="3" style="0" width="11.78"/>
    <col collapsed="false" customWidth="true" hidden="false" outlineLevel="0" max="4" min="4" style="0" width="9.74"/>
    <col collapsed="false" customWidth="true" hidden="false" outlineLevel="0" max="5" min="5" style="0" width="11.95"/>
    <col collapsed="false" customWidth="true" hidden="false" outlineLevel="0" max="6" min="6" style="0" width="9.74"/>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7" min="16" style="0" width="7.16"/>
    <col collapsed="false" customWidth="true" hidden="false" outlineLevel="0" max="18" min="18" style="0" width="9.2"/>
    <col collapsed="false" customWidth="true" hidden="false" outlineLevel="0" max="1025" min="19" style="0" width="7.16"/>
  </cols>
  <sheetData>
    <row r="1" customFormat="false" ht="15.8" hidden="false" customHeight="false" outlineLevel="0" collapsed="false">
      <c r="A1" s="112" t="n">
        <v>43466</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t="s">
        <v>232</v>
      </c>
      <c r="O4" s="113"/>
    </row>
    <row r="5" customFormat="false" ht="15.8" hidden="false" customHeight="false" outlineLevel="0" collapsed="false">
      <c r="D5" s="1"/>
      <c r="F5" s="1"/>
      <c r="G5" s="92"/>
      <c r="I5" s="105" t="s">
        <v>166</v>
      </c>
      <c r="J5" s="111"/>
      <c r="K5" s="105" t="s">
        <v>167</v>
      </c>
      <c r="L5" s="114"/>
      <c r="M5" s="113"/>
      <c r="N5" s="105" t="s">
        <v>233</v>
      </c>
      <c r="O5" s="113"/>
    </row>
    <row r="6" customFormat="false" ht="15.8" hidden="false" customHeight="false" outlineLevel="0" collapsed="false">
      <c r="D6" s="1"/>
      <c r="E6" s="105"/>
      <c r="F6" s="1"/>
      <c r="G6" s="92"/>
      <c r="I6" s="105" t="s">
        <v>168</v>
      </c>
      <c r="J6" s="111"/>
      <c r="K6" s="105" t="s">
        <v>169</v>
      </c>
      <c r="L6" s="114"/>
      <c r="M6" s="113"/>
      <c r="N6" s="105" t="s">
        <v>234</v>
      </c>
      <c r="O6" s="113"/>
    </row>
    <row r="7" customFormat="false" ht="15.8" hidden="false" customHeight="false" outlineLevel="0" collapsed="false">
      <c r="D7" s="1"/>
      <c r="F7" s="1"/>
      <c r="G7" s="92"/>
      <c r="I7" s="105" t="s">
        <v>170</v>
      </c>
      <c r="J7" s="111"/>
      <c r="K7" s="105" t="s">
        <v>171</v>
      </c>
      <c r="L7" s="114"/>
      <c r="M7" s="113"/>
      <c r="N7" s="105" t="s">
        <v>235</v>
      </c>
      <c r="O7" s="113"/>
    </row>
    <row r="8" customFormat="false" ht="15.8" hidden="false" customHeight="false" outlineLevel="0" collapsed="false">
      <c r="D8" s="1"/>
      <c r="F8" s="1"/>
      <c r="G8" s="92"/>
      <c r="I8" s="105" t="s">
        <v>172</v>
      </c>
      <c r="J8" s="111"/>
      <c r="K8" s="105" t="s">
        <v>173</v>
      </c>
      <c r="L8" s="114"/>
      <c r="M8" s="113"/>
      <c r="N8" s="105" t="s">
        <v>236</v>
      </c>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t="s">
        <v>237</v>
      </c>
      <c r="O10" s="113"/>
      <c r="P10" s="0" t="n">
        <v>430914</v>
      </c>
    </row>
    <row r="11" customFormat="false" ht="15.8" hidden="false" customHeight="false" outlineLevel="0" collapsed="false">
      <c r="D11" s="1"/>
      <c r="F11" s="1"/>
      <c r="G11" s="92"/>
      <c r="I11" s="105" t="s">
        <v>177</v>
      </c>
      <c r="J11" s="111"/>
      <c r="K11" s="105"/>
      <c r="L11" s="113"/>
      <c r="M11" s="113"/>
      <c r="N11" s="105" t="s">
        <v>238</v>
      </c>
      <c r="O11" s="113"/>
    </row>
    <row r="12" customFormat="false" ht="15.8" hidden="false" customHeight="false" outlineLevel="0" collapsed="false">
      <c r="D12" s="1"/>
      <c r="F12" s="1"/>
      <c r="G12" s="92"/>
      <c r="I12" s="105" t="s">
        <v>178</v>
      </c>
      <c r="J12" s="111"/>
      <c r="K12" s="105" t="s">
        <v>179</v>
      </c>
      <c r="L12" s="113"/>
      <c r="M12" s="113"/>
      <c r="N12" s="105" t="s">
        <v>239</v>
      </c>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t="n">
        <f aca="false">L15+N15</f>
        <v>0</v>
      </c>
      <c r="O16" s="113"/>
    </row>
    <row r="17" customFormat="false" ht="15.8" hidden="false" customHeight="false" outlineLevel="0" collapsed="false">
      <c r="C17" s="105"/>
      <c r="D17" s="1"/>
      <c r="F17" s="1"/>
      <c r="G17" s="92"/>
      <c r="I17" s="105" t="s">
        <v>188</v>
      </c>
      <c r="J17" s="113"/>
      <c r="K17" s="119" t="s">
        <v>189</v>
      </c>
      <c r="L17" s="120" t="n">
        <f aca="false">SUM(L13:L16)</f>
        <v>0</v>
      </c>
      <c r="M17" s="113"/>
      <c r="N17" s="105"/>
      <c r="O17" s="113"/>
    </row>
    <row r="18" customFormat="false" ht="15.8" hidden="false" customHeight="false" outlineLevel="0" collapsed="false">
      <c r="D18" s="1"/>
      <c r="E18" s="105"/>
      <c r="F18" s="1"/>
      <c r="G18" s="92"/>
      <c r="I18" s="105" t="s">
        <v>190</v>
      </c>
      <c r="J18" s="1"/>
      <c r="K18" s="105"/>
      <c r="L18" s="113"/>
      <c r="M18" s="113"/>
      <c r="N18" s="105" t="n">
        <f aca="false">J21-J12-J13</f>
        <v>0</v>
      </c>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SUM(IF($C$1:$C$236=I26,$D$1:$D$236,0),0)-SUM(IF($E$1:$E$236=I26,$F$1:$F$236,0),0)+J5</f>
        <v>0</v>
      </c>
      <c r="K26" s="105" t="s">
        <v>197</v>
      </c>
      <c r="L26" s="93" t="s">
        <v>37</v>
      </c>
      <c r="M26" s="113" t="n">
        <f aca="false" t="array" ref="M26:M26">SUM(IF($C$4:$C$236=L26,$D$4:$D$236,0),0)-SUM(IF($E$4:$E$236=L26,$F$4:$F$236,0),0)</f>
        <v>0</v>
      </c>
      <c r="N26" s="105" t="s">
        <v>83</v>
      </c>
      <c r="O26" s="113" t="n">
        <f aca="false" t="array" ref="O26:O26">SUM(IF($E$4:$E$236=N26,$F$4:$F$236),0)-SUM(IF($C$4:$C$236=N26,$D$4:$D$236,0),0)</f>
        <v>0</v>
      </c>
    </row>
    <row r="27" customFormat="false" ht="15.8" hidden="false" customHeight="false" outlineLevel="0" collapsed="false">
      <c r="D27" s="1"/>
      <c r="F27" s="1"/>
      <c r="G27" s="92"/>
      <c r="I27" s="105" t="s">
        <v>168</v>
      </c>
      <c r="J27" s="113" t="n">
        <f aca="false" t="array" ref="J27:J27">SUM(IF($C$1:$C$236=I27,$D$1:$D$236,0),0)-SUM(IF($E$1:$E$236=I27,$F$1:$F$236,0),0)+J6</f>
        <v>0</v>
      </c>
      <c r="K27" s="105" t="n">
        <f aca="false">SUM(J26:J34)</f>
        <v>0</v>
      </c>
      <c r="L27" s="105" t="s">
        <v>38</v>
      </c>
      <c r="M27" s="113" t="n">
        <f aca="false" t="array" ref="M27:M27">SUM(IF($C$4:$C$236=L27,$D$4:$D$236,0),0)-SUM(IF($E$4:$E$236=L27,$F$4:$F$236,0),0)</f>
        <v>0</v>
      </c>
      <c r="N27" s="105"/>
      <c r="O27" s="113"/>
    </row>
    <row r="28" customFormat="false" ht="15.8" hidden="false" customHeight="false" outlineLevel="0" collapsed="false">
      <c r="D28" s="1"/>
      <c r="F28" s="1"/>
      <c r="G28" s="92"/>
      <c r="I28" s="105" t="s">
        <v>170</v>
      </c>
      <c r="J28" s="113" t="n">
        <f aca="false" t="array" ref="J28:J28">SUM(IF($C$1:$C$236=I28,$D$1:$D$236,0),0)-SUM(IF($E$1:$E$236=I28,$F$1:$F$236,0),0)+J7</f>
        <v>0</v>
      </c>
      <c r="K28" s="105"/>
      <c r="L28" s="105" t="s">
        <v>39</v>
      </c>
      <c r="M28" s="113" t="n">
        <f aca="false" t="array" ref="M28:M28">SUM(IF($C$4:$C$236=L28,$D$4:$D$236,0),0)-SUM(IF($E$4:$E$236=L28,$F$4:$F$236,0),0)</f>
        <v>0</v>
      </c>
      <c r="N28" s="105"/>
      <c r="O28" s="113"/>
    </row>
    <row r="29" customFormat="false" ht="15.8" hidden="false" customHeight="false" outlineLevel="0" collapsed="false">
      <c r="D29" s="1"/>
      <c r="F29" s="1"/>
      <c r="G29" s="92"/>
      <c r="I29" s="105" t="s">
        <v>172</v>
      </c>
      <c r="J29" s="113" t="n">
        <f aca="false" t="array" ref="J29:J29">SUM(IF($C$1:$C$236=I29,$D$1:$D$236,0),0)-SUM(IF($E$1:$E$236=I29,$F$1:$F$236,0),0)+J8</f>
        <v>0</v>
      </c>
      <c r="K29" s="105"/>
      <c r="L29" s="105" t="s">
        <v>41</v>
      </c>
      <c r="M29" s="113" t="n">
        <f aca="false" t="array" ref="M29:M29">SUM(IF($C$4:$C$236=L29,$D$4:$D$236,0),0)-SUM(IF($E$4:$E$236=L29,$F$4:$F$236,0),0)</f>
        <v>0</v>
      </c>
      <c r="N29" s="105"/>
      <c r="O29" s="113"/>
    </row>
    <row r="30" customFormat="false" ht="15.8" hidden="false" customHeight="false" outlineLevel="0" collapsed="false">
      <c r="D30" s="1"/>
      <c r="F30" s="1"/>
      <c r="G30" s="92"/>
      <c r="I30" s="105" t="s">
        <v>174</v>
      </c>
      <c r="J30" s="113" t="n">
        <f aca="false" t="array" ref="J30:J30">SUM(IF($C$1:$C$236=I30,$D$1:$D$236,0),0)-SUM(IF($E$1:$E$236=I30,$F$1:$F$236,0),0)+J9</f>
        <v>0</v>
      </c>
      <c r="K30" s="105"/>
      <c r="L30" s="105" t="s">
        <v>42</v>
      </c>
      <c r="M30" s="113" t="n">
        <f aca="false" t="array" ref="M30:M30">SUM(IF($C$4:$C$236=L30,$D$4:$D$236,0),0)-SUM(IF($E$4:$E$236=L30,$F$4:$F$236,0),0)</f>
        <v>0</v>
      </c>
      <c r="N30" s="105"/>
      <c r="O30" s="113"/>
    </row>
    <row r="31" customFormat="false" ht="15.8" hidden="false" customHeight="false" outlineLevel="0" collapsed="false">
      <c r="D31" s="1"/>
      <c r="F31" s="1"/>
      <c r="G31" s="92"/>
      <c r="I31" s="105" t="s">
        <v>176</v>
      </c>
      <c r="J31" s="113" t="n">
        <f aca="false" t="array" ref="J31:J31">SUM(IF($C$1:$C$236=I31,$D$1:$D$236,0),0)-SUM(IF($E$1:$E$236=I31,$F$1:$F$236,0),0)+J10</f>
        <v>0</v>
      </c>
      <c r="K31" s="105"/>
      <c r="L31" s="93" t="s">
        <v>43</v>
      </c>
      <c r="M31" s="113" t="n">
        <f aca="false" t="array" ref="M31:M31">SUM(IF($C$4:$C$236=L31,$D$4:$D$236,0),0)-SUM(IF($E$4:$E$236=L31,$F$4:$F$236,0),0)</f>
        <v>0</v>
      </c>
      <c r="N31" s="105"/>
      <c r="O31" s="113"/>
    </row>
    <row r="32" customFormat="false" ht="15.8" hidden="false" customHeight="false" outlineLevel="0" collapsed="false">
      <c r="D32" s="1"/>
      <c r="F32" s="1"/>
      <c r="G32" s="92"/>
      <c r="I32" s="105" t="s">
        <v>177</v>
      </c>
      <c r="J32" s="113" t="n">
        <f aca="false" t="array" ref="J32:J32">SUM(IF($C$1:$C$236=I32,$D$1:$D$236,0),0)-SUM(IF($E$1:$E$236=I32,$F$1:$F$236,0),0)+J11</f>
        <v>0</v>
      </c>
      <c r="K32" s="105"/>
      <c r="L32" s="93" t="s">
        <v>44</v>
      </c>
      <c r="M32" s="113" t="n">
        <f aca="false" t="array" ref="M32:M32">SUM(IF($C$4:$C$236=L32,$D$4:$D$236,0),0)-SUM(IF($E$4:$E$236=L32,$F$4:$F$236,0),0)</f>
        <v>0</v>
      </c>
      <c r="N32" s="105"/>
      <c r="O32" s="113"/>
    </row>
    <row r="33" customFormat="false" ht="15.8" hidden="false" customHeight="false" outlineLevel="0" collapsed="false">
      <c r="D33" s="1"/>
      <c r="F33" s="1"/>
      <c r="G33" s="92"/>
      <c r="I33" s="105" t="s">
        <v>178</v>
      </c>
      <c r="J33" s="113" t="n">
        <f aca="false" t="array" ref="J33:J33">SUM(IF($C$1:$C$236=I33,$D$1:$D$236,0),0)-SUM(IF($E$1:$E$236=I33,$F$1:$F$236,0),0)+J12</f>
        <v>0</v>
      </c>
      <c r="K33" s="105"/>
      <c r="L33" s="105" t="s">
        <v>47</v>
      </c>
      <c r="M33" s="113" t="n">
        <f aca="false" t="array" ref="M33:M33">SUM(IF($C$4:$C$236=L33,$D$4:$D$236,0),0)-SUM(IF($E$4:$E$236=L33,$F$4:$F$236,0),0)</f>
        <v>0</v>
      </c>
      <c r="N33" s="105"/>
      <c r="O33" s="113"/>
    </row>
    <row r="34" customFormat="false" ht="15.8" hidden="false" customHeight="false" outlineLevel="0" collapsed="false">
      <c r="D34" s="1"/>
      <c r="E34" s="105"/>
      <c r="F34" s="1"/>
      <c r="G34" s="92"/>
      <c r="I34" s="105" t="s">
        <v>180</v>
      </c>
      <c r="J34" s="113" t="n">
        <f aca="false" t="array" ref="J34:J34">SUM(IF($C$1:$C$236=I34,$D$1:$D$236,0),0)-SUM(IF($E$1:$E$236=I34,$F$1:$F$236,0),0)+J13</f>
        <v>0</v>
      </c>
      <c r="K34" s="105"/>
      <c r="L34" s="105" t="s">
        <v>49</v>
      </c>
      <c r="M34" s="113" t="n">
        <f aca="false" t="array" ref="M34:M34">SUM(IF($C$4:$C$236=L34,$D$4:$D$236,0),0)-SUM(IF($E$4:$E$236=L34,$F$4:$F$236,0),0)</f>
        <v>0</v>
      </c>
      <c r="N34" s="105"/>
      <c r="O34" s="113"/>
      <c r="R34" s="0" t="n">
        <v>5206394</v>
      </c>
    </row>
    <row r="35" customFormat="false" ht="15.8" hidden="false" customHeight="false" outlineLevel="0" collapsed="false">
      <c r="C35" s="105"/>
      <c r="D35" s="1"/>
      <c r="F35" s="1"/>
      <c r="G35" s="92"/>
      <c r="I35" s="105" t="s">
        <v>182</v>
      </c>
      <c r="J35" s="113" t="n">
        <f aca="false" t="array" ref="J35:J35">SUM(IF($C$1:$C$236=I35,$D$1:$D$236,0),0)-SUM(IF($E$1:$E$236=I35,$F$1:$F$236,0),0)+J14</f>
        <v>0</v>
      </c>
      <c r="K35" s="105"/>
      <c r="L35" s="105" t="s">
        <v>50</v>
      </c>
      <c r="M35" s="113" t="n">
        <f aca="false" t="array" ref="M35:M35">SUM(IF($C$4:$C$236=L35,$D$4:$D$236,0),0)-SUM(IF($E$4:$E$236=L35,$F$4:$F$236,0),0)</f>
        <v>0</v>
      </c>
      <c r="N35" s="105"/>
      <c r="O35" s="113"/>
      <c r="R35" s="1" t="n">
        <f aca="false">R34-J40</f>
        <v>5206394</v>
      </c>
    </row>
    <row r="36" customFormat="false" ht="15.8" hidden="false" customHeight="false" outlineLevel="0" collapsed="false">
      <c r="D36" s="1"/>
      <c r="E36" s="105"/>
      <c r="F36" s="1"/>
      <c r="G36" s="92"/>
      <c r="I36" s="105" t="s">
        <v>184</v>
      </c>
      <c r="J36" s="113" t="n">
        <f aca="false" t="array" ref="J36:J36">SUM(IF($C$1:$C$236=I36,$D$1:$D$236,0),0)-SUM(IF($E$1:$E$236=I36,$F$1:$F$236,0),0)+J15</f>
        <v>0</v>
      </c>
      <c r="K36" s="105"/>
      <c r="L36" s="93" t="s">
        <v>51</v>
      </c>
      <c r="M36" s="113" t="n">
        <f aca="false" t="array" ref="M36:M36">SUM(IF($C$4:$C$236=L36,$D$4:$D$236,0),0)-SUM(IF($E$4:$E$236=L36,$F$4:$F$236,0),0)</f>
        <v>0</v>
      </c>
      <c r="N36" s="105"/>
      <c r="O36" s="113"/>
    </row>
    <row r="37" customFormat="false" ht="15.8" hidden="false" customHeight="false" outlineLevel="0" collapsed="false">
      <c r="D37" s="1"/>
      <c r="E37" s="105"/>
      <c r="F37" s="1"/>
      <c r="G37" s="92"/>
      <c r="I37" s="105" t="s">
        <v>186</v>
      </c>
      <c r="J37" s="113" t="n">
        <f aca="false" t="array" ref="J37:J37">SUM(IF($C$1:$C$236=I37,$D$1:$D$236,0),0)-SUM(IF($E$1:$E$236=I37,$F$1:$F$236,0),0)+J16</f>
        <v>0</v>
      </c>
      <c r="K37" s="105"/>
      <c r="L37" s="105" t="s">
        <v>52</v>
      </c>
      <c r="M37" s="113" t="n">
        <f aca="false" t="array" ref="M37:M37">SUM(IF($C$4:$C$236=L37,$D$4:$D$236,0),0)-SUM(IF($E$4:$E$236=L37,$F$4:$F$236,0),0)</f>
        <v>0</v>
      </c>
      <c r="N37" s="105"/>
      <c r="O37" s="113"/>
    </row>
    <row r="38" customFormat="false" ht="15.8" hidden="false" customHeight="false" outlineLevel="0" collapsed="false">
      <c r="D38" s="1"/>
      <c r="F38" s="1"/>
      <c r="G38" s="92"/>
      <c r="I38" s="105" t="s">
        <v>188</v>
      </c>
      <c r="J38" s="113" t="n">
        <f aca="false" t="array" ref="J38:J38">SUM(IF($C$1:$C$236=I38,$D$1:$D$236,0),0)-SUM(IF($E$1:$E$236=I38,$F$1:$F$236,0),0)+J17</f>
        <v>0</v>
      </c>
      <c r="K38" s="105"/>
      <c r="L38" s="105" t="s">
        <v>53</v>
      </c>
      <c r="M38" s="113" t="n">
        <f aca="false" t="array" ref="M38:M38">SUM(IF($C$4:$C$236=L38,$D$4:$D$236,0),0)-SUM(IF($E$4:$E$236=L38,$F$4:$F$236,0),0)</f>
        <v>0</v>
      </c>
      <c r="N38" s="122"/>
      <c r="O38" s="113"/>
    </row>
    <row r="39" customFormat="false" ht="15.8" hidden="false" customHeight="false" outlineLevel="0" collapsed="false">
      <c r="D39" s="1"/>
      <c r="F39" s="1"/>
      <c r="G39" s="92"/>
      <c r="I39" s="105" t="s">
        <v>190</v>
      </c>
      <c r="J39" s="113" t="n">
        <f aca="false" t="array" ref="J39:J39">SUM(IF($C$1:$C$236=I39,$D$1:$D$236,0),0)-SUM(IF($E$1:$E$236=I39,$F$1:$F$236,0),0)+J18</f>
        <v>0</v>
      </c>
      <c r="K39" s="105"/>
      <c r="L39" s="105" t="s">
        <v>54</v>
      </c>
      <c r="M39" s="113" t="n">
        <f aca="false" t="array" ref="M39:M39">SUM(IF($C$4:$C$236=L39,$D$4:$D$236,0),0)-SUM(IF($E$4:$E$236=L39,$F$4:$F$236,0),0)</f>
        <v>0</v>
      </c>
      <c r="N39" s="122" t="s">
        <v>84</v>
      </c>
      <c r="O39" s="113" t="n">
        <f aca="false" t="array" ref="O39:O39">SUM(IF($E$4:$E$236=N39,$F$4:$F$236),0)-SUM(IF($C$4:$C$236=N39,$D$4:$D$236,0),0)</f>
        <v>0</v>
      </c>
    </row>
    <row r="40" customFormat="false" ht="15.8" hidden="false" customHeight="false" outlineLevel="0" collapsed="false">
      <c r="D40" s="1"/>
      <c r="F40" s="1"/>
      <c r="G40" s="92"/>
      <c r="I40" s="105" t="s">
        <v>191</v>
      </c>
      <c r="J40" s="113" t="n">
        <f aca="false" t="array" ref="J40:J40">SUM(IF($C$3:$C$236=I40,$D$3:$D$236,0),0)-SUM(IF($E$3:$E$236=I40,$F$3:$F$236,0),0)+J19</f>
        <v>0</v>
      </c>
      <c r="K40" s="105"/>
      <c r="L40" s="105" t="s">
        <v>55</v>
      </c>
      <c r="M40" s="113" t="n">
        <f aca="false" t="array" ref="M40:M40">SUM(IF($C$4:$C$236=L40,$D$4:$D$236,0),0)-SUM(IF($E$4:$E$236=L40,$F$4:$F$236,0),0)</f>
        <v>0</v>
      </c>
      <c r="N40" s="105"/>
      <c r="O40" s="113"/>
    </row>
    <row r="41" customFormat="false" ht="15.8" hidden="false" customHeight="false" outlineLevel="0" collapsed="false">
      <c r="D41" s="1"/>
      <c r="F41" s="1"/>
      <c r="G41" s="92"/>
      <c r="I41" s="105" t="s">
        <v>192</v>
      </c>
      <c r="J41" s="113" t="n">
        <f aca="false" t="array" ref="J41:J41">SUM(IF($C$3:$C$236=I41,$D$3:$D$236,0),0)-SUM(IF($E$3:$E$236=I41,$F$3:$F$236,0),0)+J20</f>
        <v>0</v>
      </c>
      <c r="L41" s="105" t="s">
        <v>56</v>
      </c>
      <c r="M41" s="113" t="n">
        <f aca="false" t="array" ref="M41:M41">SUM(IF($C$4:$C$236=L41,$D$4:$D$236,0),0)-SUM(IF($E$4:$E$236=L41,$F$4:$F$236,0),0)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SUM(IF($C$4:$C$236=L42,$D$4:$D$236,0),0)-SUM(IF($E$4:$E$236=L42,$F$4:$F$236,0),0)</f>
        <v>0</v>
      </c>
      <c r="N42" s="105"/>
      <c r="O42" s="113"/>
    </row>
    <row r="43" customFormat="false" ht="15.8" hidden="false" customHeight="false" outlineLevel="0" collapsed="false">
      <c r="D43" s="1"/>
      <c r="F43" s="1"/>
      <c r="G43" s="92"/>
      <c r="I43" s="105"/>
      <c r="J43" s="113"/>
      <c r="K43" s="105"/>
      <c r="L43" s="105" t="s">
        <v>60</v>
      </c>
      <c r="M43" s="113" t="n">
        <f aca="false" t="array" ref="M43:M43">SUM(IF($C$4:$C$236=L43,$D$4:$D$236,0),0)-SUM(IF($E$4:$E$236=L43,$F$4:$F$236,0),0)</f>
        <v>0</v>
      </c>
      <c r="N43" s="105" t="s">
        <v>85</v>
      </c>
      <c r="O43" s="113" t="n">
        <f aca="false" t="array" ref="O43:O43">SUM(IF($E$4:$E$236=N43,$F$4:$F$236),0)-SUM(IF($C$4:$C$236=N43,$D$4:$D$236,0),0)</f>
        <v>0</v>
      </c>
    </row>
    <row r="44" customFormat="false" ht="15.8" hidden="false" customHeight="false" outlineLevel="0" collapsed="false">
      <c r="D44" s="1"/>
      <c r="F44" s="1"/>
      <c r="G44" s="92"/>
      <c r="I44" s="105" t="s">
        <v>165</v>
      </c>
      <c r="J44" s="113"/>
      <c r="K44" s="105"/>
      <c r="L44" s="105" t="s">
        <v>61</v>
      </c>
      <c r="M44" s="113" t="n">
        <f aca="false" t="array" ref="M44:M44">SUM(IF($C$4:$C$236=L44,$D$4:$D$236,0),0)-SUM(IF($E$4:$E$236=L44,$F$4:$F$236,0),0)</f>
        <v>0</v>
      </c>
      <c r="N44" s="105" t="s">
        <v>86</v>
      </c>
      <c r="O44" s="113" t="n">
        <f aca="false" t="array" ref="O44:O44">SUM(IF($E$4:$E$236=N44,$F$4:$F$236),0)-SUM(IF($C$4:$C$236=N44,$D$4:$D$236,0),0)</f>
        <v>0</v>
      </c>
    </row>
    <row r="45" customFormat="false" ht="15.8" hidden="false" customHeight="false" outlineLevel="0" collapsed="false">
      <c r="D45" s="1"/>
      <c r="F45" s="1"/>
      <c r="G45" s="92"/>
      <c r="I45" s="105" t="s">
        <v>167</v>
      </c>
      <c r="J45" s="113" t="n">
        <f aca="false" t="array" ref="J45:J45">-SUM(IF($C$3:$C$236="奨学金",$D$3:$D$236,0),0)+SUM(IF($E$3:$E$236="奨学金",$F$3:$F$236,0),0)+$L$5</f>
        <v>0</v>
      </c>
      <c r="K45" s="105"/>
      <c r="L45" s="105" t="s">
        <v>62</v>
      </c>
      <c r="M45" s="113" t="n">
        <f aca="false" t="array" ref="M45:M45">SUM(IF($C$4:$C$236=L45,$D$4:$D$236,0),0)-SUM(IF($E$4:$E$236=L45,$F$4:$F$236,0),0)</f>
        <v>0</v>
      </c>
      <c r="N45" s="105"/>
      <c r="O45" s="113"/>
    </row>
    <row r="46" customFormat="false" ht="15.8" hidden="false" customHeight="false" outlineLevel="0" collapsed="false">
      <c r="D46" s="1"/>
      <c r="F46" s="1"/>
      <c r="G46" s="92"/>
      <c r="I46" s="105" t="s">
        <v>169</v>
      </c>
      <c r="J46" s="113" t="n">
        <f aca="false" t="array" ref="J46:J46">-SUM(IF($C$3:$C$236="前受金",$D$3:$D$236,0),0)+SUM(IF($E$3:$E$236=I46,$F$3:$F$236,0),0)+L6</f>
        <v>0</v>
      </c>
      <c r="K46" s="105"/>
      <c r="L46" s="93" t="s">
        <v>63</v>
      </c>
      <c r="M46" s="113" t="n">
        <f aca="false" t="array" ref="M46:M46">SUM(IF($C$4:$C$236=L46,$D$4:$D$236,0),0)-SUM(IF($E$4:$E$236=L46,$F$4:$F$236,0),0)</f>
        <v>0</v>
      </c>
      <c r="N46" s="105"/>
      <c r="O46" s="113"/>
    </row>
    <row r="47" customFormat="false" ht="15.8" hidden="false" customHeight="false" outlineLevel="0" collapsed="false">
      <c r="D47" s="1"/>
      <c r="F47" s="1"/>
      <c r="G47" s="92"/>
      <c r="I47" s="105" t="s">
        <v>171</v>
      </c>
      <c r="J47" s="113" t="n">
        <f aca="false" t="array" ref="J47:J47">-SUM(IF($C$1:$C$236=I47,$D$1:$D$236,0),0)+SUM(IF($E$1:$E$236=I47,$F$1:$F$236,0),0)+L7</f>
        <v>0</v>
      </c>
      <c r="K47" s="105"/>
      <c r="L47" s="105" t="s">
        <v>65</v>
      </c>
      <c r="M47" s="113" t="n">
        <f aca="false" t="array" ref="M47:M47">SUM(IF($C$4:$C$236=L47,$D$4:$D$236,0),0)-SUM(IF($E$4:$E$236=L47,$F$4:$F$236,0),0)</f>
        <v>0</v>
      </c>
      <c r="N47" s="105"/>
      <c r="O47" s="113"/>
    </row>
    <row r="48" customFormat="false" ht="15.8" hidden="false" customHeight="false" outlineLevel="0" collapsed="false">
      <c r="D48" s="1"/>
      <c r="F48" s="1"/>
      <c r="G48" s="92"/>
      <c r="I48" s="105" t="s">
        <v>173</v>
      </c>
      <c r="J48" s="113" t="n">
        <f aca="false" t="array" ref="J48:J48">-SUM(IF($C$3:$C$236=I48,$D$3:$D$236,0),0)+SUM(IF($E$3:$E$236=I48,$F$3:$F$236,0),0)+L8</f>
        <v>0</v>
      </c>
      <c r="K48" s="105"/>
      <c r="L48" s="105" t="s">
        <v>66</v>
      </c>
      <c r="M48" s="113" t="n">
        <f aca="false" t="array" ref="M48:M48">SUM(IF($C$4:$C$236=L48,$D$4:$D$236,0),0)-SUM(IF($E$4:$E$236=L48,$F$4:$F$236,0),0)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SUM(IF($C$4:$C$236=L49,$D$4:$D$236,0),0)-SUM(IF($E$4:$E$236=L49,$F$4:$F$236,0),0)</f>
        <v>0</v>
      </c>
      <c r="N49" s="105" t="s">
        <v>87</v>
      </c>
      <c r="O49" s="113" t="n">
        <f aca="false" t="array" ref="O49:O49">SUM(IF($E$4:$E$236=N49,$F$4:$F$236),0)-SUM(IF($C$4:$C$236=N49,$D$4:$D$236,0),0)</f>
        <v>0</v>
      </c>
    </row>
    <row r="50" customFormat="false" ht="15.8" hidden="false" customHeight="false" outlineLevel="0" collapsed="false">
      <c r="D50" s="1"/>
      <c r="F50" s="1"/>
      <c r="G50" s="92"/>
      <c r="I50" s="105"/>
      <c r="J50" s="113"/>
      <c r="K50" s="105"/>
      <c r="L50" s="93" t="s">
        <v>68</v>
      </c>
      <c r="M50" s="113" t="n">
        <f aca="false" t="array" ref="M50:M50">SUM(IF($C$4:$C$236=L50,$D$4:$D$236,0),0)-SUM(IF($E$4:$E$236=L50,$F$4:$F$236,0),0)</f>
        <v>0</v>
      </c>
      <c r="N50" s="93" t="s">
        <v>88</v>
      </c>
      <c r="O50" s="113" t="n">
        <f aca="false" t="array" ref="O50:O50">SUM(IF($E$4:$E$236=N50,$F$4:$F$236),0)-SUM(IF($C$4:$C$236=N50,$D$4:$D$236,0),0)</f>
        <v>0</v>
      </c>
    </row>
    <row r="51" customFormat="false" ht="15.8" hidden="false" customHeight="false" outlineLevel="0" collapsed="false">
      <c r="D51" s="1"/>
      <c r="F51" s="1"/>
      <c r="G51" s="92"/>
      <c r="I51" s="105" t="s">
        <v>179</v>
      </c>
      <c r="J51" s="113"/>
      <c r="K51" s="105"/>
      <c r="L51" s="93" t="s">
        <v>69</v>
      </c>
      <c r="M51" s="113" t="n">
        <f aca="false" t="array" ref="M51:M51">SUM(IF($C$4:$C$236=L51,$D$4:$D$236,0),0)-SUM(IF($E$4:$E$236=L51,$F$4:$F$236,0),0)</f>
        <v>0</v>
      </c>
      <c r="N51" s="105"/>
      <c r="O51" s="113"/>
    </row>
    <row r="52" customFormat="false" ht="15.8" hidden="false" customHeight="false" outlineLevel="0" collapsed="false">
      <c r="D52" s="1"/>
      <c r="F52" s="1"/>
      <c r="G52" s="92"/>
      <c r="I52" s="105" t="s">
        <v>181</v>
      </c>
      <c r="J52" s="113" t="n">
        <f aca="false" t="array" ref="J52:J52">-SUM(IF($C$3:$C$236=I52,$D$3:$D$236,0),0)+SUM(IF($E$3:$E$236=I52,$F$3:$F$236,0),0)+$L$13</f>
        <v>0</v>
      </c>
      <c r="K52" s="105"/>
      <c r="L52" s="105" t="s">
        <v>72</v>
      </c>
      <c r="M52" s="113" t="n">
        <f aca="false" t="array" ref="M52:M52">SUM(IF($C$4:$C$236=L52,$D$4:$D$236,0),0)-SUM(IF($E$4:$E$236=L52,$F$4:$F$236,0),0)</f>
        <v>0</v>
      </c>
      <c r="N52" s="105" t="s">
        <v>90</v>
      </c>
      <c r="O52" s="113" t="n">
        <f aca="false" t="array" ref="O52:O52">SUM(IF($E$4:$E$236=N52,$F$4:$F$236),0)-SUM(IF($C$4:$C$236=N52,$D$4:$D$236,0),0)</f>
        <v>0</v>
      </c>
    </row>
    <row r="53" customFormat="false" ht="15.8" hidden="false" customHeight="false" outlineLevel="0" collapsed="false">
      <c r="D53" s="1"/>
      <c r="F53" s="1"/>
      <c r="G53" s="92"/>
      <c r="I53" s="105" t="s">
        <v>183</v>
      </c>
      <c r="J53" s="113" t="n">
        <f aca="false" t="array" ref="J53:J53">-SUM(IF($C$3:$C$236=I53,$D$3:$D$236,0),0)+SUM(IF($E$3:$E$236=I53,$F$3:$F$236,0),0)+$L$14</f>
        <v>0</v>
      </c>
      <c r="K53" s="105"/>
      <c r="L53" s="105" t="s">
        <v>73</v>
      </c>
      <c r="M53" s="113" t="n">
        <f aca="false" t="array" ref="M53:M53">SUM(IF($C$4:$C$236=L53,$D$4:$D$236,0),0)-SUM(IF($E$4:$E$236=L53,$F$4:$F$236,0),0)</f>
        <v>0</v>
      </c>
      <c r="N53" s="105" t="s">
        <v>91</v>
      </c>
      <c r="O53" s="113" t="n">
        <f aca="false" t="array" ref="O53:O53">SUM(IF($E$4:$E$236=N53,$F$4:$F$236),0)-SUM(IF($C$4:$C$236=N53,$D$4:$D$236,0),0)</f>
        <v>0</v>
      </c>
    </row>
    <row r="54" customFormat="false" ht="15.8" hidden="false" customHeight="false" outlineLevel="0" collapsed="false">
      <c r="D54" s="1"/>
      <c r="F54" s="1"/>
      <c r="G54" s="92"/>
      <c r="I54" s="105" t="s">
        <v>185</v>
      </c>
      <c r="J54" s="113" t="n">
        <f aca="false" t="array" ref="J54:J54">-SUM(IF($C$3:$C$236=I54,$D$3:$D$236,0),0)+SUM(IF($E$3:$E$236=I54,$F$3:$F$236,0),0)+$L$15+$L$16</f>
        <v>0</v>
      </c>
      <c r="K54" s="105"/>
      <c r="L54" s="93" t="s">
        <v>74</v>
      </c>
      <c r="M54" s="113" t="n">
        <f aca="false" t="array" ref="M54:M54">SUM(IF($C$4:$C$236=L54,$D$4:$D$236,0),0)-SUM(IF($E$4:$E$236=L54,$F$4:$F$236,0),0)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20000-M44</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3000-M30</f>
        <v>3000</v>
      </c>
      <c r="N68" s="105" t="s">
        <v>217</v>
      </c>
      <c r="O68" s="113"/>
      <c r="P68" s="1"/>
    </row>
    <row r="69" customFormat="false" ht="15.8" hidden="false" customHeight="false" outlineLevel="0" collapsed="false">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E73" s="105"/>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C81" s="105"/>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C84" s="105"/>
      <c r="D84" s="1"/>
      <c r="E84" s="105"/>
      <c r="F84" s="1"/>
      <c r="G84" s="92"/>
      <c r="J84" s="1"/>
      <c r="K84" s="0" t="s">
        <v>66</v>
      </c>
      <c r="L84" s="1" t="n">
        <v>2000</v>
      </c>
      <c r="M84" s="1"/>
      <c r="O84" s="1"/>
    </row>
    <row r="85" customFormat="false" ht="15.8" hidden="false" customHeight="false" outlineLevel="0" collapsed="false">
      <c r="D85" s="1"/>
      <c r="E85" s="105"/>
      <c r="F85" s="1"/>
      <c r="G85" s="92"/>
      <c r="J85" s="1"/>
      <c r="K85" s="127" t="s">
        <v>222</v>
      </c>
      <c r="L85" s="1" t="n">
        <v>7513</v>
      </c>
      <c r="M85" s="1"/>
      <c r="O85" s="1"/>
    </row>
    <row r="86" customFormat="false" ht="15.8" hidden="false" customHeight="false" outlineLevel="0" collapsed="false">
      <c r="D86" s="1"/>
      <c r="E86" s="105"/>
      <c r="F86" s="1"/>
      <c r="G86" s="92"/>
      <c r="J86" s="1"/>
      <c r="L86" s="114" t="n">
        <f aca="false">SUM(L78:L85)</f>
        <v>100173</v>
      </c>
      <c r="M86" s="1"/>
      <c r="O86" s="1"/>
    </row>
    <row r="87" customFormat="false" ht="15.8" hidden="false" customHeight="false" outlineLevel="0" collapsed="false">
      <c r="D87" s="1"/>
      <c r="E87" s="105"/>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true"/>
  </sheetPr>
  <dimension ref="A1:AMJ88"/>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J52" activeCellId="0" sqref="J52"/>
    </sheetView>
  </sheetViews>
  <sheetFormatPr defaultRowHeight="15.8" zeroHeight="false" outlineLevelRow="0" outlineLevelCol="0"/>
  <cols>
    <col collapsed="false" customWidth="true" hidden="false" outlineLevel="0" max="1" min="1" style="0" width="9.46"/>
    <col collapsed="false" customWidth="true" hidden="false" outlineLevel="0" max="2" min="2" style="0" width="5"/>
    <col collapsed="false" customWidth="true" hidden="false" outlineLevel="0" max="3" min="3" style="0" width="11.78"/>
    <col collapsed="false" customWidth="true" hidden="false" outlineLevel="0" max="4" min="4" style="0" width="9.74"/>
    <col collapsed="false" customWidth="true" hidden="false" outlineLevel="0" max="5" min="5" style="0" width="11.95"/>
    <col collapsed="false" customWidth="true" hidden="false" outlineLevel="0" max="6" min="6" style="0" width="9.74"/>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6" min="16" style="0" width="7.16"/>
    <col collapsed="false" customWidth="true" hidden="false" outlineLevel="0" max="17" min="17" style="0" width="8.78"/>
    <col collapsed="false" customWidth="true" hidden="false" outlineLevel="0" max="1025" min="18" style="0" width="7.16"/>
  </cols>
  <sheetData>
    <row r="1" customFormat="false" ht="15.8" hidden="false" customHeight="false" outlineLevel="0" collapsed="false">
      <c r="A1" s="112" t="n">
        <v>43586</v>
      </c>
      <c r="B1" s="112"/>
      <c r="D1" s="1"/>
      <c r="F1" s="1"/>
      <c r="G1" s="92"/>
      <c r="J1" s="1"/>
      <c r="M1" s="1"/>
      <c r="O1" s="1"/>
      <c r="R1" s="1"/>
      <c r="T1" s="1"/>
      <c r="V1" s="1"/>
      <c r="X1" s="1"/>
      <c r="Z1" s="1"/>
      <c r="AB1" s="1"/>
      <c r="AD1" s="1"/>
      <c r="AF1" s="1"/>
      <c r="AH1" s="1"/>
      <c r="AJ1" s="1"/>
      <c r="AL1" s="1"/>
      <c r="AN1" s="1"/>
      <c r="AP1" s="1"/>
      <c r="AR1" s="1"/>
      <c r="AT1" s="1"/>
      <c r="AV1" s="1"/>
      <c r="AX1" s="1"/>
      <c r="AZ1" s="1"/>
      <c r="BB1" s="1"/>
      <c r="BD1" s="1"/>
      <c r="BF1" s="1"/>
      <c r="BH1" s="1"/>
      <c r="BJ1" s="1"/>
      <c r="BL1" s="1"/>
      <c r="BN1" s="1"/>
      <c r="BP1" s="1"/>
      <c r="BR1" s="1"/>
      <c r="BT1" s="1"/>
      <c r="BV1" s="1"/>
      <c r="BX1" s="1"/>
      <c r="BZ1" s="1"/>
      <c r="CB1" s="1"/>
      <c r="CD1" s="1"/>
      <c r="CF1" s="1"/>
      <c r="CH1" s="1"/>
      <c r="CJ1" s="1"/>
      <c r="CL1" s="1"/>
      <c r="CN1" s="1"/>
      <c r="CP1" s="1"/>
      <c r="CR1" s="1"/>
      <c r="CT1" s="1"/>
      <c r="CV1" s="1"/>
      <c r="CX1" s="1"/>
      <c r="CZ1" s="1"/>
      <c r="DB1" s="1"/>
      <c r="DD1" s="1"/>
      <c r="DF1" s="1"/>
      <c r="DH1" s="1"/>
      <c r="DJ1" s="1"/>
      <c r="DL1" s="1"/>
      <c r="DN1" s="1"/>
      <c r="DP1" s="1"/>
      <c r="DR1" s="1"/>
      <c r="DT1" s="1"/>
      <c r="DV1" s="1"/>
      <c r="DX1" s="1"/>
      <c r="DZ1" s="1"/>
      <c r="EB1" s="1"/>
      <c r="ED1" s="1"/>
      <c r="EF1" s="1"/>
      <c r="EH1" s="1"/>
      <c r="EJ1" s="1"/>
      <c r="EL1" s="1"/>
      <c r="EN1" s="1"/>
      <c r="EP1" s="1"/>
      <c r="ER1" s="1"/>
      <c r="ET1" s="1"/>
      <c r="EV1" s="1"/>
      <c r="EX1" s="1"/>
      <c r="EZ1" s="1"/>
      <c r="FB1" s="1"/>
      <c r="FD1" s="1"/>
      <c r="FF1" s="1"/>
      <c r="FH1" s="1"/>
      <c r="FJ1" s="1"/>
      <c r="FL1" s="1"/>
      <c r="FN1" s="1"/>
      <c r="FP1" s="1"/>
      <c r="FR1" s="1"/>
      <c r="FT1" s="1"/>
      <c r="FV1" s="1"/>
      <c r="FX1" s="1"/>
      <c r="FZ1" s="1"/>
      <c r="GB1" s="1"/>
      <c r="GD1" s="1"/>
      <c r="GF1" s="1"/>
      <c r="GH1" s="1"/>
      <c r="GJ1" s="1"/>
      <c r="GL1" s="1"/>
      <c r="GN1" s="1"/>
      <c r="GP1" s="1"/>
      <c r="GR1" s="1"/>
      <c r="GT1" s="1"/>
      <c r="GV1" s="1"/>
      <c r="GX1" s="1"/>
      <c r="GZ1" s="1"/>
      <c r="HB1" s="1"/>
      <c r="HD1" s="1"/>
      <c r="HF1" s="1"/>
      <c r="HH1" s="1"/>
      <c r="HJ1" s="1"/>
      <c r="HL1" s="1"/>
      <c r="HN1" s="1"/>
      <c r="HP1" s="1"/>
      <c r="HR1" s="1"/>
      <c r="HT1" s="1"/>
      <c r="HV1" s="1"/>
      <c r="HX1" s="1"/>
      <c r="HZ1" s="1"/>
      <c r="IB1" s="1"/>
      <c r="ID1" s="1"/>
      <c r="IF1" s="1"/>
      <c r="IH1" s="1"/>
      <c r="IJ1" s="1"/>
      <c r="IL1" s="1"/>
      <c r="IN1" s="1"/>
      <c r="IP1" s="1"/>
      <c r="IR1" s="1"/>
      <c r="IT1" s="1"/>
      <c r="IV1" s="1"/>
      <c r="IX1" s="1"/>
      <c r="IZ1" s="1"/>
      <c r="JB1" s="1"/>
      <c r="JD1" s="1"/>
      <c r="JF1" s="1"/>
      <c r="JH1" s="1"/>
      <c r="JJ1" s="1"/>
      <c r="JL1" s="1"/>
      <c r="JN1" s="1"/>
      <c r="JP1" s="1"/>
      <c r="JR1" s="1"/>
      <c r="JT1" s="1"/>
      <c r="JV1" s="1"/>
      <c r="JX1" s="1"/>
      <c r="JZ1" s="1"/>
      <c r="KB1" s="1"/>
      <c r="KD1" s="1"/>
      <c r="KF1" s="1"/>
      <c r="KH1" s="1"/>
      <c r="KJ1" s="1"/>
      <c r="KL1" s="1"/>
      <c r="KN1" s="1"/>
      <c r="KP1" s="1"/>
      <c r="KR1" s="1"/>
      <c r="KT1" s="1"/>
      <c r="KV1" s="1"/>
      <c r="KX1" s="1"/>
      <c r="KZ1" s="1"/>
      <c r="LB1" s="1"/>
      <c r="LD1" s="1"/>
      <c r="LF1" s="1"/>
      <c r="LH1" s="1"/>
      <c r="LJ1" s="1"/>
      <c r="LL1" s="1"/>
      <c r="LN1" s="1"/>
      <c r="LP1" s="1"/>
      <c r="LR1" s="1"/>
      <c r="LT1" s="1"/>
      <c r="LV1" s="1"/>
      <c r="LX1" s="1"/>
      <c r="LZ1" s="1"/>
      <c r="MB1" s="1"/>
      <c r="MD1" s="1"/>
      <c r="MF1" s="1"/>
      <c r="MH1" s="1"/>
      <c r="MJ1" s="1"/>
      <c r="ML1" s="1"/>
      <c r="MN1" s="1"/>
      <c r="MP1" s="1"/>
      <c r="MR1" s="1"/>
      <c r="MT1" s="1"/>
      <c r="MV1" s="1"/>
      <c r="MX1" s="1"/>
      <c r="MZ1" s="1"/>
      <c r="NB1" s="1"/>
      <c r="ND1" s="1"/>
      <c r="NF1" s="1"/>
      <c r="NH1" s="1"/>
      <c r="NJ1" s="1"/>
      <c r="NL1" s="1"/>
      <c r="NN1" s="1"/>
      <c r="NP1" s="1"/>
      <c r="NR1" s="1"/>
      <c r="NT1" s="1"/>
      <c r="NV1" s="1"/>
      <c r="NX1" s="1"/>
      <c r="NZ1" s="1"/>
      <c r="OB1" s="1"/>
      <c r="OD1" s="1"/>
      <c r="OF1" s="1"/>
      <c r="OH1" s="1"/>
      <c r="OJ1" s="1"/>
      <c r="OL1" s="1"/>
      <c r="ON1" s="1"/>
      <c r="OP1" s="1"/>
      <c r="OR1" s="1"/>
      <c r="OT1" s="1"/>
      <c r="OV1" s="1"/>
      <c r="OX1" s="1"/>
      <c r="OZ1" s="1"/>
      <c r="PB1" s="1"/>
      <c r="PD1" s="1"/>
      <c r="PF1" s="1"/>
      <c r="PH1" s="1"/>
      <c r="PJ1" s="1"/>
      <c r="PL1" s="1"/>
      <c r="PN1" s="1"/>
      <c r="PP1" s="1"/>
      <c r="PR1" s="1"/>
      <c r="PT1" s="1"/>
      <c r="PV1" s="1"/>
      <c r="PX1" s="1"/>
      <c r="PZ1" s="1"/>
      <c r="QB1" s="1"/>
      <c r="QD1" s="1"/>
      <c r="QF1" s="1"/>
      <c r="QH1" s="1"/>
      <c r="QJ1" s="1"/>
      <c r="QL1" s="1"/>
      <c r="QN1" s="1"/>
      <c r="QP1" s="1"/>
      <c r="QR1" s="1"/>
      <c r="QT1" s="1"/>
      <c r="QV1" s="1"/>
      <c r="QX1" s="1"/>
      <c r="QZ1" s="1"/>
      <c r="RB1" s="1"/>
      <c r="RD1" s="1"/>
      <c r="RF1" s="1"/>
      <c r="RH1" s="1"/>
      <c r="RJ1" s="1"/>
      <c r="RL1" s="1"/>
      <c r="RN1" s="1"/>
      <c r="RP1" s="1"/>
      <c r="RR1" s="1"/>
      <c r="RT1" s="1"/>
      <c r="RV1" s="1"/>
      <c r="RX1" s="1"/>
      <c r="RZ1" s="1"/>
      <c r="SB1" s="1"/>
      <c r="SD1" s="1"/>
      <c r="SF1" s="1"/>
      <c r="SH1" s="1"/>
      <c r="SJ1" s="1"/>
      <c r="SL1" s="1"/>
      <c r="SN1" s="1"/>
      <c r="SP1" s="1"/>
      <c r="SR1" s="1"/>
      <c r="ST1" s="1"/>
      <c r="SV1" s="1"/>
      <c r="SX1" s="1"/>
      <c r="SZ1" s="1"/>
      <c r="TB1" s="1"/>
      <c r="TD1" s="1"/>
      <c r="TF1" s="1"/>
      <c r="TH1" s="1"/>
      <c r="TJ1" s="1"/>
      <c r="TL1" s="1"/>
      <c r="TN1" s="1"/>
      <c r="TP1" s="1"/>
      <c r="TR1" s="1"/>
      <c r="TT1" s="1"/>
      <c r="TV1" s="1"/>
      <c r="TX1" s="1"/>
      <c r="TZ1" s="1"/>
      <c r="UB1" s="1"/>
      <c r="UD1" s="1"/>
      <c r="UF1" s="1"/>
      <c r="UH1" s="1"/>
      <c r="UJ1" s="1"/>
      <c r="UL1" s="1"/>
      <c r="UN1" s="1"/>
      <c r="UP1" s="1"/>
      <c r="UR1" s="1"/>
      <c r="UT1" s="1"/>
      <c r="UV1" s="1"/>
      <c r="UX1" s="1"/>
      <c r="UZ1" s="1"/>
      <c r="VB1" s="1"/>
      <c r="VD1" s="1"/>
      <c r="VF1" s="1"/>
      <c r="VH1" s="1"/>
      <c r="VJ1" s="1"/>
      <c r="VL1" s="1"/>
      <c r="VN1" s="1"/>
      <c r="VP1" s="1"/>
      <c r="VR1" s="1"/>
      <c r="VT1" s="1"/>
      <c r="VV1" s="1"/>
      <c r="VX1" s="1"/>
      <c r="VZ1" s="1"/>
      <c r="WB1" s="1"/>
      <c r="WD1" s="1"/>
      <c r="WF1" s="1"/>
      <c r="WH1" s="1"/>
      <c r="WJ1" s="1"/>
      <c r="WL1" s="1"/>
      <c r="WN1" s="1"/>
      <c r="WP1" s="1"/>
      <c r="WR1" s="1"/>
      <c r="WT1" s="1"/>
      <c r="WV1" s="1"/>
      <c r="WX1" s="1"/>
      <c r="WZ1" s="1"/>
      <c r="XB1" s="1"/>
      <c r="XD1" s="1"/>
      <c r="XF1" s="1"/>
      <c r="XH1" s="1"/>
      <c r="XJ1" s="1"/>
      <c r="XL1" s="1"/>
      <c r="XN1" s="1"/>
      <c r="XP1" s="1"/>
      <c r="XR1" s="1"/>
      <c r="XT1" s="1"/>
      <c r="XV1" s="1"/>
      <c r="XX1" s="1"/>
      <c r="XZ1" s="1"/>
      <c r="YB1" s="1"/>
      <c r="YD1" s="1"/>
      <c r="YF1" s="1"/>
      <c r="YH1" s="1"/>
      <c r="YJ1" s="1"/>
      <c r="YL1" s="1"/>
      <c r="YN1" s="1"/>
      <c r="YP1" s="1"/>
      <c r="YR1" s="1"/>
      <c r="YT1" s="1"/>
      <c r="YV1" s="1"/>
      <c r="YX1" s="1"/>
      <c r="YZ1" s="1"/>
      <c r="ZB1" s="1"/>
      <c r="ZD1" s="1"/>
      <c r="ZF1" s="1"/>
      <c r="ZH1" s="1"/>
      <c r="ZJ1" s="1"/>
      <c r="ZL1" s="1"/>
      <c r="ZN1" s="1"/>
      <c r="ZP1" s="1"/>
      <c r="ZR1" s="1"/>
      <c r="ZT1" s="1"/>
      <c r="ZV1" s="1"/>
      <c r="ZX1" s="1"/>
      <c r="ZZ1" s="1"/>
      <c r="AAB1" s="1"/>
      <c r="AAD1" s="1"/>
      <c r="AAF1" s="1"/>
      <c r="AAH1" s="1"/>
      <c r="AAJ1" s="1"/>
      <c r="AAL1" s="1"/>
      <c r="AAN1" s="1"/>
      <c r="AAP1" s="1"/>
      <c r="AAR1" s="1"/>
      <c r="AAT1" s="1"/>
      <c r="AAV1" s="1"/>
      <c r="AAX1" s="1"/>
      <c r="AAZ1" s="1"/>
      <c r="ABB1" s="1"/>
      <c r="ABD1" s="1"/>
      <c r="ABF1" s="1"/>
      <c r="ABH1" s="1"/>
      <c r="ABJ1" s="1"/>
      <c r="ABL1" s="1"/>
      <c r="ABN1" s="1"/>
      <c r="ABP1" s="1"/>
      <c r="ABR1" s="1"/>
      <c r="ABT1" s="1"/>
      <c r="ABV1" s="1"/>
      <c r="ABX1" s="1"/>
      <c r="ABZ1" s="1"/>
      <c r="ACB1" s="1"/>
      <c r="ACD1" s="1"/>
      <c r="ACF1" s="1"/>
      <c r="ACH1" s="1"/>
      <c r="ACJ1" s="1"/>
      <c r="ACL1" s="1"/>
      <c r="ACN1" s="1"/>
      <c r="ACP1" s="1"/>
      <c r="ACR1" s="1"/>
      <c r="ACT1" s="1"/>
      <c r="ACV1" s="1"/>
      <c r="ACX1" s="1"/>
      <c r="ACZ1" s="1"/>
      <c r="ADB1" s="1"/>
      <c r="ADD1" s="1"/>
      <c r="ADF1" s="1"/>
      <c r="ADH1" s="1"/>
      <c r="ADJ1" s="1"/>
      <c r="ADL1" s="1"/>
      <c r="ADN1" s="1"/>
      <c r="ADP1" s="1"/>
      <c r="ADR1" s="1"/>
      <c r="ADT1" s="1"/>
      <c r="ADV1" s="1"/>
      <c r="ADX1" s="1"/>
      <c r="ADZ1" s="1"/>
      <c r="AEB1" s="1"/>
      <c r="AED1" s="1"/>
      <c r="AEF1" s="1"/>
      <c r="AEH1" s="1"/>
      <c r="AEJ1" s="1"/>
      <c r="AEL1" s="1"/>
      <c r="AEN1" s="1"/>
      <c r="AEP1" s="1"/>
      <c r="AER1" s="1"/>
      <c r="AET1" s="1"/>
      <c r="AEV1" s="1"/>
      <c r="AEX1" s="1"/>
      <c r="AEZ1" s="1"/>
      <c r="AFB1" s="1"/>
      <c r="AFD1" s="1"/>
      <c r="AFF1" s="1"/>
      <c r="AFH1" s="1"/>
      <c r="AFJ1" s="1"/>
      <c r="AFL1" s="1"/>
      <c r="AFN1" s="1"/>
      <c r="AFP1" s="1"/>
      <c r="AFR1" s="1"/>
      <c r="AFT1" s="1"/>
      <c r="AFV1" s="1"/>
      <c r="AFX1" s="1"/>
      <c r="AFZ1" s="1"/>
      <c r="AGB1" s="1"/>
      <c r="AGD1" s="1"/>
      <c r="AGF1" s="1"/>
      <c r="AGH1" s="1"/>
      <c r="AGJ1" s="1"/>
      <c r="AGL1" s="1"/>
      <c r="AGN1" s="1"/>
      <c r="AGP1" s="1"/>
      <c r="AGR1" s="1"/>
      <c r="AGT1" s="1"/>
      <c r="AGV1" s="1"/>
      <c r="AGX1" s="1"/>
      <c r="AGZ1" s="1"/>
      <c r="AHB1" s="1"/>
      <c r="AHD1" s="1"/>
      <c r="AHF1" s="1"/>
      <c r="AHH1" s="1"/>
      <c r="AHJ1" s="1"/>
      <c r="AHL1" s="1"/>
      <c r="AHN1" s="1"/>
      <c r="AHP1" s="1"/>
      <c r="AHR1" s="1"/>
      <c r="AHT1" s="1"/>
      <c r="AHV1" s="1"/>
      <c r="AHX1" s="1"/>
      <c r="AHZ1" s="1"/>
      <c r="AIB1" s="1"/>
      <c r="AID1" s="1"/>
      <c r="AIF1" s="1"/>
      <c r="AIH1" s="1"/>
      <c r="AIJ1" s="1"/>
      <c r="AIL1" s="1"/>
      <c r="AIN1" s="1"/>
      <c r="AIP1" s="1"/>
      <c r="AIR1" s="1"/>
      <c r="AIT1" s="1"/>
      <c r="AIV1" s="1"/>
      <c r="AIX1" s="1"/>
      <c r="AIZ1" s="1"/>
      <c r="AJB1" s="1"/>
      <c r="AJD1" s="1"/>
      <c r="AJF1" s="1"/>
      <c r="AJH1" s="1"/>
      <c r="AJJ1" s="1"/>
      <c r="AJL1" s="1"/>
      <c r="AJN1" s="1"/>
      <c r="AJP1" s="1"/>
      <c r="AJR1" s="1"/>
      <c r="AJT1" s="1"/>
      <c r="AJV1" s="1"/>
      <c r="AJX1" s="1"/>
      <c r="AJZ1" s="1"/>
      <c r="AKB1" s="1"/>
      <c r="AKD1" s="1"/>
      <c r="AKF1" s="1"/>
      <c r="AKH1" s="1"/>
      <c r="AKJ1" s="1"/>
      <c r="AKL1" s="1"/>
      <c r="AKN1" s="1"/>
      <c r="AKP1" s="1"/>
      <c r="AKR1" s="1"/>
      <c r="AKT1" s="1"/>
      <c r="AKV1" s="1"/>
      <c r="AKX1" s="1"/>
      <c r="AKZ1" s="1"/>
      <c r="ALB1" s="1"/>
      <c r="ALD1" s="1"/>
      <c r="ALF1" s="1"/>
      <c r="ALH1" s="1"/>
      <c r="ALJ1" s="1"/>
      <c r="ALL1" s="1"/>
      <c r="ALN1" s="1"/>
      <c r="ALP1" s="1"/>
      <c r="ALR1" s="1"/>
      <c r="ALT1" s="1"/>
      <c r="ALV1" s="1"/>
      <c r="ALX1" s="1"/>
      <c r="ALZ1" s="1"/>
      <c r="AMB1" s="1"/>
      <c r="AMD1" s="1"/>
      <c r="AMF1" s="1"/>
      <c r="AMH1" s="1"/>
      <c r="AMJ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C5" s="105"/>
      <c r="D5" s="1"/>
      <c r="F5" s="1"/>
      <c r="G5" s="92"/>
      <c r="I5" s="105" t="s">
        <v>166</v>
      </c>
      <c r="J5" s="111"/>
      <c r="K5" s="105" t="s">
        <v>167</v>
      </c>
      <c r="L5" s="114"/>
      <c r="M5" s="113"/>
      <c r="N5" s="105"/>
      <c r="O5" s="113"/>
    </row>
    <row r="6" customFormat="false" ht="15.8" hidden="false" customHeight="false" outlineLevel="0" collapsed="false">
      <c r="D6" s="1"/>
      <c r="F6" s="1"/>
      <c r="G6" s="92"/>
      <c r="I6" s="105" t="s">
        <v>168</v>
      </c>
      <c r="J6" s="111"/>
      <c r="K6" s="105" t="s">
        <v>169</v>
      </c>
      <c r="L6" s="114"/>
      <c r="M6" s="113"/>
      <c r="N6" s="105"/>
      <c r="O6" s="113"/>
    </row>
    <row r="7" customFormat="false" ht="15.8" hidden="false" customHeight="false" outlineLevel="0" collapsed="false">
      <c r="D7" s="1"/>
      <c r="F7" s="1"/>
      <c r="G7" s="92"/>
      <c r="I7" s="105" t="s">
        <v>170</v>
      </c>
      <c r="J7" s="111"/>
      <c r="K7" s="105" t="s">
        <v>171</v>
      </c>
      <c r="L7" s="114"/>
      <c r="M7" s="113"/>
      <c r="N7" s="105"/>
      <c r="O7" s="113"/>
    </row>
    <row r="8" customFormat="false" ht="15.8" hidden="false" customHeight="false" outlineLevel="0" collapsed="false">
      <c r="D8" s="1"/>
      <c r="F8" s="1"/>
      <c r="G8" s="92"/>
      <c r="I8" s="105" t="s">
        <v>172</v>
      </c>
      <c r="J8" s="111"/>
      <c r="K8" s="105" t="s">
        <v>173</v>
      </c>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E20" s="130"/>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c r="Q24" s="0" t="s">
        <v>240</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c r="Q26" s="1" t="n">
        <f aca="false">M26</f>
        <v>0</v>
      </c>
    </row>
    <row r="27" customFormat="false" ht="15.8" hidden="false" customHeight="false" outlineLevel="0" collapsed="false">
      <c r="D27" s="1"/>
      <c r="F27" s="1"/>
      <c r="G27" s="92"/>
      <c r="I27" s="105" t="s">
        <v>168</v>
      </c>
      <c r="J27" s="113" t="n">
        <f aca="false" t="array" ref="J27:J27">SUM(IF($C$1:$C$231=I27,$D$1:$D$231,0),0)-SUM(IF($E$1:$E$231=I27,$F$1:$F$231,0),0)+J6</f>
        <v>0</v>
      </c>
      <c r="K27" s="105" t="n">
        <f aca="false">SUM(J26:J32)</f>
        <v>0</v>
      </c>
      <c r="L27" s="105" t="s">
        <v>38</v>
      </c>
      <c r="M27" s="113" t="n">
        <f aca="false" t="array" ref="M27:M27">SUM(IF($C$4:$C$231=L27,$D$4:$D$231,0),0)-SUM(IF($E$4:$E$231=L27,$F$4:$F$231,0),0)</f>
        <v>0</v>
      </c>
      <c r="N27" s="105"/>
      <c r="O27" s="113"/>
      <c r="Q27" s="1" t="n">
        <v>5000</v>
      </c>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c r="Q28" s="1" t="n">
        <f aca="false">M28</f>
        <v>0</v>
      </c>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c r="Q29" s="1" t="n">
        <f aca="false">M29</f>
        <v>0</v>
      </c>
    </row>
    <row r="30" customFormat="false" ht="15.8" hidden="false" customHeight="false" outlineLevel="0" collapsed="false">
      <c r="D30" s="1"/>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c r="Q30" s="1" t="n">
        <f aca="false">M30</f>
        <v>0</v>
      </c>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c r="Q31" s="1" t="n">
        <f aca="false">M31</f>
        <v>0</v>
      </c>
    </row>
    <row r="32" customFormat="false" ht="15.8" hidden="false" customHeight="false" outlineLevel="0" collapsed="false">
      <c r="D32" s="1"/>
      <c r="F32" s="1"/>
      <c r="G32" s="92"/>
      <c r="I32" s="105" t="s">
        <v>177</v>
      </c>
      <c r="J32" s="113" t="n">
        <f aca="false" t="array" ref="J32:J32">SUM(IF($C$1:$C$231=I32,$D$1:$D$231,0),0)-SUM(IF($E$1:$E$231=I32,$F$1:$F$231,0),0)+J11</f>
        <v>0</v>
      </c>
      <c r="K32" s="105"/>
      <c r="L32" s="93" t="s">
        <v>44</v>
      </c>
      <c r="M32" s="113" t="n">
        <f aca="false" t="array" ref="M32:M32">SUM(IF($C$4:$C$231=L32,$D$4:$D$231,0),0)-SUM(IF($E$4:$E$231=L32,$F$4:$F$231,0),0)</f>
        <v>0</v>
      </c>
      <c r="N32" s="105"/>
      <c r="O32" s="113"/>
      <c r="Q32" s="1" t="n">
        <f aca="false">M32</f>
        <v>0</v>
      </c>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c r="Q33" s="1" t="n">
        <f aca="false">M33</f>
        <v>0</v>
      </c>
    </row>
    <row r="34" customFormat="false" ht="15.8" hidden="false" customHeight="false" outlineLevel="0" collapsed="false">
      <c r="D34" s="1"/>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c r="Q34" s="1" t="n">
        <v>6000</v>
      </c>
    </row>
    <row r="35" customFormat="false" ht="15.8" hidden="false" customHeight="false" outlineLevel="0" collapsed="false">
      <c r="C35" s="105"/>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c r="Q35" s="1" t="n">
        <f aca="false">M35</f>
        <v>0</v>
      </c>
    </row>
    <row r="36" customFormat="false" ht="15.8" hidden="false" customHeight="false" outlineLevel="0" collapsed="false">
      <c r="D36" s="1"/>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c r="Q36" s="1" t="n">
        <f aca="false">M36</f>
        <v>0</v>
      </c>
    </row>
    <row r="37" customFormat="false" ht="15.8" hidden="false" customHeight="false" outlineLevel="0" collapsed="false">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c r="Q37" s="1" t="n">
        <v>5000</v>
      </c>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c r="Q38" s="1" t="n">
        <v>25000</v>
      </c>
    </row>
    <row r="39" customFormat="false" ht="15.8" hidden="false" customHeight="false" outlineLevel="0" collapsed="false">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c r="Q39" s="1" t="n">
        <v>7000</v>
      </c>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c r="Q40" s="1" t="n">
        <v>4000</v>
      </c>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c r="Q41" s="1" t="n">
        <f aca="false">M41</f>
        <v>0</v>
      </c>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c r="Q42" s="1" t="n">
        <f aca="false">M42</f>
        <v>0</v>
      </c>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c r="Q43" s="1" t="n">
        <f aca="false">M43</f>
        <v>0</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c r="Q44" s="1" t="n">
        <f aca="false">M44</f>
        <v>0</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c r="Q45" s="1" t="n">
        <f aca="false">M45</f>
        <v>0</v>
      </c>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c r="Q46" s="1" t="n">
        <f aca="false">M46</f>
        <v>0</v>
      </c>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c r="Q47" s="1" t="n">
        <v>10000</v>
      </c>
    </row>
    <row r="48" customFormat="false" ht="15.8" hidden="false" customHeight="false" outlineLevel="0" collapsed="false">
      <c r="D48" s="1"/>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c r="Q48" s="1" t="n">
        <v>10000</v>
      </c>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c r="Q49" s="1" t="n">
        <f aca="false">M49</f>
        <v>0</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c r="Q50" s="1" t="n">
        <f aca="false">M50</f>
        <v>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c r="Q51" s="1" t="n">
        <f aca="false">M51</f>
        <v>0</v>
      </c>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c r="Q52" s="1" t="n">
        <f aca="false">M52</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c r="Q53" s="1" t="n">
        <f aca="false">M53</f>
        <v>0</v>
      </c>
    </row>
    <row r="54" customFormat="false" ht="15.8" hidden="false" customHeight="false" outlineLevel="0" collapsed="false">
      <c r="D54" s="1"/>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c r="Q54" s="1" t="n">
        <f aca="false">M54</f>
        <v>0</v>
      </c>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c r="Q56" s="1" t="n">
        <f aca="false">SUM(Q26:Q55)</f>
        <v>72000</v>
      </c>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c r="N60" s="105" t="s">
        <v>66</v>
      </c>
      <c r="O60" s="113"/>
      <c r="P60" s="1"/>
    </row>
    <row r="61" customFormat="false" ht="15.8" hidden="false" customHeight="false" outlineLevel="0" collapsed="false">
      <c r="D61" s="1"/>
      <c r="F61" s="1"/>
      <c r="G61" s="92"/>
      <c r="I61" s="123" t="s">
        <v>208</v>
      </c>
      <c r="J61" s="113" t="n">
        <f aca="false">J60-M55-M74</f>
        <v>120000</v>
      </c>
      <c r="K61" s="105"/>
      <c r="L61" s="105"/>
      <c r="M61" s="113"/>
      <c r="N61" s="105" t="s">
        <v>209</v>
      </c>
      <c r="O61" s="113"/>
      <c r="P61" s="1"/>
    </row>
    <row r="62" customFormat="false" ht="15.8" hidden="false" customHeight="false" outlineLevel="0" collapsed="false">
      <c r="D62" s="1"/>
      <c r="F62" s="1"/>
      <c r="G62" s="92"/>
      <c r="I62" s="123"/>
      <c r="J62" s="113"/>
      <c r="K62" s="105"/>
      <c r="L62" s="105"/>
      <c r="M62" s="113"/>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c r="N64" s="105" t="s">
        <v>213</v>
      </c>
      <c r="O64" s="113"/>
      <c r="P64" s="1"/>
    </row>
    <row r="65" customFormat="false" ht="15.8" hidden="false" customHeight="false" outlineLevel="0" collapsed="false">
      <c r="D65" s="1"/>
      <c r="F65" s="1"/>
      <c r="G65" s="92"/>
      <c r="I65" s="123"/>
      <c r="J65" s="113"/>
      <c r="K65" s="105"/>
      <c r="L65" s="105"/>
      <c r="M65" s="113"/>
      <c r="N65" s="105" t="s">
        <v>214</v>
      </c>
      <c r="O65" s="113"/>
      <c r="P65" s="1"/>
    </row>
    <row r="66" customFormat="false" ht="15.8" hidden="false" customHeight="false" outlineLevel="0" collapsed="false">
      <c r="C66" s="105"/>
      <c r="D66" s="1"/>
      <c r="E66" s="105"/>
      <c r="F66" s="1"/>
      <c r="G66" s="92"/>
      <c r="I66" s="123"/>
      <c r="J66" s="113"/>
      <c r="K66" s="105"/>
      <c r="L66" s="105"/>
      <c r="M66" s="113"/>
      <c r="N66" s="105" t="s">
        <v>215</v>
      </c>
      <c r="O66" s="113"/>
      <c r="P66" s="1"/>
    </row>
    <row r="67" customFormat="false" ht="15.8" hidden="false" customHeight="false" outlineLevel="0" collapsed="false">
      <c r="G67" s="92"/>
      <c r="I67" s="105"/>
      <c r="J67" s="113"/>
      <c r="K67" s="105"/>
      <c r="L67" s="105"/>
      <c r="M67" s="113"/>
      <c r="N67" s="105" t="s">
        <v>216</v>
      </c>
      <c r="O67" s="113"/>
      <c r="P67" s="1"/>
    </row>
    <row r="68" customFormat="false" ht="15.8" hidden="false" customHeight="false" outlineLevel="0" collapsed="false">
      <c r="D68" s="1"/>
      <c r="F68" s="1"/>
      <c r="G68" s="92"/>
      <c r="I68" s="105"/>
      <c r="J68" s="113"/>
      <c r="K68" s="105"/>
      <c r="L68" s="105"/>
      <c r="M68" s="113"/>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G71" s="92"/>
      <c r="I71" s="105"/>
      <c r="J71" s="113"/>
      <c r="K71" s="105"/>
      <c r="L71" s="105"/>
      <c r="M71" s="113"/>
      <c r="N71" s="105" t="s">
        <v>219</v>
      </c>
      <c r="O71" s="113"/>
      <c r="P71" s="1"/>
    </row>
    <row r="72" customFormat="false" ht="15.8" hidden="false" customHeight="false" outlineLevel="0" collapsed="false">
      <c r="G72" s="92"/>
      <c r="I72" s="105"/>
      <c r="J72" s="113"/>
      <c r="K72" s="105"/>
      <c r="L72" s="105"/>
      <c r="M72" s="113"/>
      <c r="N72" s="105"/>
      <c r="O72" s="113"/>
      <c r="P72" s="1"/>
    </row>
    <row r="73" customFormat="false" ht="15.8" hidden="false" customHeight="false" outlineLevel="0" collapsed="false">
      <c r="G73" s="92"/>
      <c r="I73" s="105"/>
      <c r="J73" s="113"/>
      <c r="K73" s="105"/>
      <c r="L73" s="105"/>
      <c r="M73" s="113"/>
      <c r="N73" s="105"/>
      <c r="O73" s="113"/>
    </row>
    <row r="74" customFormat="false" ht="15.8" hidden="false" customHeight="false" outlineLevel="0" collapsed="false">
      <c r="G74" s="93"/>
      <c r="I74" s="105"/>
      <c r="J74" s="113"/>
      <c r="L74" s="124" t="s">
        <v>126</v>
      </c>
      <c r="M74" s="125" t="n">
        <f aca="false">SUM(M60:M73)</f>
        <v>0</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true"/>
  </sheetPr>
  <dimension ref="A1:P88"/>
  <sheetViews>
    <sheetView showFormulas="false" showGridLines="true" showRowColHeaders="true" showZeros="true" rightToLeft="false" tabSelected="true" showOutlineSymbols="true" defaultGridColor="true" view="normal" topLeftCell="D20" colorId="64" zoomScale="100" zoomScaleNormal="100" zoomScalePageLayoutView="100" workbookViewId="0">
      <selection pane="topLeft" activeCell="J52" activeCellId="0" sqref="J52"/>
    </sheetView>
  </sheetViews>
  <sheetFormatPr defaultRowHeight="15.8" zeroHeight="false" outlineLevelRow="0" outlineLevelCol="0"/>
  <cols>
    <col collapsed="false" customWidth="true" hidden="false" outlineLevel="0" max="1" min="1" style="0" width="11.08"/>
    <col collapsed="false" customWidth="true" hidden="false" outlineLevel="0" max="2" min="2" style="0" width="5"/>
    <col collapsed="false" customWidth="true" hidden="false" outlineLevel="0" max="3" min="3" style="0" width="11.78"/>
    <col collapsed="false" customWidth="true" hidden="false" outlineLevel="0" max="4" min="4" style="0" width="8.19"/>
    <col collapsed="false" customWidth="true" hidden="false" outlineLevel="0" max="5" min="5" style="0" width="11.95"/>
    <col collapsed="false" customWidth="true" hidden="false" outlineLevel="0" max="6" min="6" style="0" width="8.19"/>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43466</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C5" s="105"/>
      <c r="D5" s="1"/>
      <c r="F5" s="1"/>
      <c r="G5" s="92"/>
      <c r="I5" s="105" t="s">
        <v>166</v>
      </c>
      <c r="J5" s="113"/>
      <c r="K5" s="105" t="s">
        <v>167</v>
      </c>
      <c r="L5" s="114"/>
      <c r="M5" s="113"/>
      <c r="N5" s="105"/>
      <c r="O5" s="113"/>
    </row>
    <row r="6" customFormat="false" ht="15.8" hidden="false" customHeight="false" outlineLevel="0" collapsed="false">
      <c r="D6" s="1"/>
      <c r="F6" s="1"/>
      <c r="G6" s="92"/>
      <c r="I6" s="105" t="s">
        <v>168</v>
      </c>
      <c r="J6" s="113"/>
      <c r="K6" s="105" t="s">
        <v>169</v>
      </c>
      <c r="L6" s="114"/>
      <c r="M6" s="113"/>
      <c r="N6" s="105"/>
      <c r="O6" s="113"/>
    </row>
    <row r="7" customFormat="false" ht="15.8" hidden="false" customHeight="false" outlineLevel="0" collapsed="false">
      <c r="D7" s="1"/>
      <c r="F7" s="1"/>
      <c r="G7" s="92"/>
      <c r="I7" s="105" t="s">
        <v>170</v>
      </c>
      <c r="J7" s="113"/>
      <c r="K7" s="105" t="s">
        <v>171</v>
      </c>
      <c r="L7" s="114"/>
      <c r="M7" s="113"/>
      <c r="N7" s="105"/>
      <c r="O7" s="113"/>
    </row>
    <row r="8" customFormat="false" ht="15.8" hidden="false" customHeight="false" outlineLevel="0" collapsed="false">
      <c r="D8" s="1"/>
      <c r="F8" s="1"/>
      <c r="G8" s="92"/>
      <c r="I8" s="105" t="s">
        <v>172</v>
      </c>
      <c r="J8" s="113"/>
      <c r="K8" s="105" t="s">
        <v>173</v>
      </c>
      <c r="L8" s="114"/>
      <c r="M8" s="113"/>
      <c r="N8" s="105"/>
      <c r="O8" s="113"/>
    </row>
    <row r="9" customFormat="false" ht="15.8" hidden="false" customHeight="false" outlineLevel="0" collapsed="false">
      <c r="D9" s="1"/>
      <c r="F9" s="1"/>
      <c r="G9" s="92"/>
      <c r="I9" s="105" t="s">
        <v>174</v>
      </c>
      <c r="J9" s="113"/>
      <c r="K9" s="115" t="s">
        <v>175</v>
      </c>
      <c r="L9" s="116" t="n">
        <f aca="false">SUM(L5:L8)</f>
        <v>0</v>
      </c>
      <c r="M9" s="113"/>
      <c r="N9" s="105"/>
      <c r="O9" s="113"/>
    </row>
    <row r="10" customFormat="false" ht="15.8" hidden="false" customHeight="false" outlineLevel="0" collapsed="false">
      <c r="D10" s="1"/>
      <c r="F10" s="1"/>
      <c r="G10" s="92"/>
      <c r="I10" s="105" t="s">
        <v>176</v>
      </c>
      <c r="J10" s="113"/>
      <c r="K10" s="115"/>
      <c r="L10" s="116"/>
      <c r="M10" s="113"/>
      <c r="N10" s="105"/>
      <c r="O10" s="113"/>
    </row>
    <row r="11" customFormat="false" ht="15.8" hidden="false" customHeight="false" outlineLevel="0" collapsed="false">
      <c r="D11" s="1"/>
      <c r="F11" s="1"/>
      <c r="G11" s="92"/>
      <c r="I11" s="105" t="s">
        <v>177</v>
      </c>
      <c r="J11" s="113"/>
      <c r="K11" s="105"/>
      <c r="L11" s="113"/>
      <c r="M11" s="113"/>
      <c r="N11" s="105"/>
      <c r="O11" s="113"/>
    </row>
    <row r="12" customFormat="false" ht="15.8" hidden="false" customHeight="false" outlineLevel="0" collapsed="false">
      <c r="D12" s="1"/>
      <c r="E12" s="105"/>
      <c r="F12" s="1"/>
      <c r="G12" s="92"/>
      <c r="I12" s="105" t="s">
        <v>178</v>
      </c>
      <c r="J12" s="113"/>
      <c r="K12" s="105" t="s">
        <v>179</v>
      </c>
      <c r="L12" s="113"/>
      <c r="M12" s="113"/>
      <c r="N12" s="105"/>
      <c r="O12" s="113"/>
    </row>
    <row r="13" customFormat="false" ht="15.8" hidden="false" customHeight="false" outlineLevel="0" collapsed="false">
      <c r="D13" s="1"/>
      <c r="E13" s="105"/>
      <c r="F13" s="1"/>
      <c r="G13" s="92"/>
      <c r="I13" s="105" t="s">
        <v>180</v>
      </c>
      <c r="J13" s="113"/>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E15" s="105"/>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E18" s="105"/>
      <c r="F18" s="1"/>
      <c r="G18" s="92"/>
      <c r="I18" s="105" t="s">
        <v>190</v>
      </c>
      <c r="J18" s="113"/>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row>
    <row r="27" customFormat="false" ht="15.8" hidden="false" customHeight="false" outlineLevel="0" collapsed="false">
      <c r="D27" s="1"/>
      <c r="F27" s="1"/>
      <c r="G27" s="92"/>
      <c r="I27" s="105" t="s">
        <v>168</v>
      </c>
      <c r="J27" s="113" t="n">
        <f aca="false" t="array" ref="J27:J27">SUM(IF($C$1:$C$231=I27,$D$1:$D$231,0),0)-SUM(IF($E$1:$E$231=I27,$F$1:$F$231,0),0)+J6</f>
        <v>0</v>
      </c>
      <c r="K27" s="105" t="n">
        <f aca="false">SUM(J26:J34)</f>
        <v>0</v>
      </c>
      <c r="L27" s="105" t="s">
        <v>38</v>
      </c>
      <c r="M27" s="113" t="n">
        <f aca="false" t="array" ref="M27:M27">SUM(IF($C$4:$C$231=L27,$D$4:$D$231,0),0)-SUM(IF($E$4:$E$231=L27,$F$4:$F$231,0),0)</f>
        <v>0</v>
      </c>
      <c r="N27" s="105"/>
      <c r="O27" s="113"/>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row>
    <row r="30" customFormat="false" ht="15.8" hidden="false" customHeight="false" outlineLevel="0" collapsed="false">
      <c r="D30" s="1"/>
      <c r="E30" s="105"/>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row>
    <row r="32" customFormat="false" ht="15.8" hidden="false" customHeight="false" outlineLevel="0" collapsed="false">
      <c r="D32" s="1"/>
      <c r="F32" s="1"/>
      <c r="G32" s="92"/>
      <c r="I32" s="105" t="s">
        <v>177</v>
      </c>
      <c r="J32" s="113" t="n">
        <f aca="false" t="array" ref="J32:J32">SUM(IF($C$1:$C$231=I32,$D$1:$D$231,0),0)-SUM(IF($E$1:$E$231=I32,$F$1:$F$231,0),0)+J11</f>
        <v>0</v>
      </c>
      <c r="K32" s="105"/>
      <c r="L32" s="93" t="s">
        <v>44</v>
      </c>
      <c r="M32" s="113" t="n">
        <f aca="false" t="array" ref="M32:M32">SUM(IF($C$4:$C$231=L32,$D$4:$D$231,0),0)-SUM(IF($E$4:$E$231=L32,$F$4:$F$231,0),0)</f>
        <v>0</v>
      </c>
      <c r="N32" s="105"/>
      <c r="O32" s="113"/>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row>
    <row r="34" customFormat="false" ht="15.8" hidden="false" customHeight="false" outlineLevel="0" collapsed="false">
      <c r="D34" s="1"/>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row>
    <row r="35" customFormat="false" ht="15.8" hidden="false" customHeight="false" outlineLevel="0" collapsed="false">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row>
    <row r="36" customFormat="false" ht="15.8" hidden="false" customHeight="false" outlineLevel="0" collapsed="false">
      <c r="D36" s="1"/>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row>
    <row r="37" customFormat="false" ht="15.8" hidden="false" customHeight="false" outlineLevel="0" collapsed="false">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row>
    <row r="39" customFormat="false" ht="15.8" hidden="false" customHeight="false" outlineLevel="0" collapsed="false">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row>
    <row r="48" customFormat="false" ht="15.8" hidden="false" customHeight="false" outlineLevel="0" collapsed="false">
      <c r="D48" s="1"/>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row>
    <row r="54" customFormat="false" ht="15.8" hidden="false" customHeight="false" outlineLevel="0" collapsed="false">
      <c r="D54" s="1"/>
      <c r="E54" s="105"/>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59937</v>
      </c>
      <c r="K61" s="105"/>
      <c r="L61" s="105"/>
      <c r="M61" s="113"/>
      <c r="N61" s="105" t="s">
        <v>209</v>
      </c>
      <c r="O61" s="113" t="n">
        <v>14140</v>
      </c>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t="n">
        <v>24959</v>
      </c>
      <c r="P63" s="1"/>
    </row>
    <row r="64" customFormat="false" ht="15.8" hidden="false" customHeight="false" outlineLevel="0" collapsed="false">
      <c r="D64" s="1"/>
      <c r="F64" s="1"/>
      <c r="G64" s="92"/>
      <c r="I64" s="123" t="s">
        <v>212</v>
      </c>
      <c r="J64" s="113" t="n">
        <f aca="false">M66/J63</f>
        <v>0</v>
      </c>
      <c r="K64" s="105"/>
      <c r="L64" s="105"/>
      <c r="M64" s="113" t="n">
        <v>6000</v>
      </c>
      <c r="N64" s="105" t="s">
        <v>213</v>
      </c>
      <c r="O64" s="113"/>
      <c r="P64" s="1"/>
    </row>
    <row r="65" customFormat="false" ht="15.8" hidden="false" customHeight="false" outlineLevel="0" collapsed="false">
      <c r="D65" s="1"/>
      <c r="F65" s="1"/>
      <c r="G65" s="92"/>
      <c r="I65" s="123"/>
      <c r="J65" s="113"/>
      <c r="K65" s="105"/>
      <c r="L65" s="105"/>
      <c r="M65" s="113" t="n">
        <f aca="false">20000-M45</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3000-M31</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t="n">
        <v>15000</v>
      </c>
      <c r="N71" s="105" t="s">
        <v>219</v>
      </c>
      <c r="O71" s="113"/>
      <c r="P71" s="1"/>
    </row>
    <row r="72" customFormat="false" ht="15.8" hidden="false" customHeight="false" outlineLevel="0" collapsed="false">
      <c r="D72" s="1"/>
      <c r="E72" s="105"/>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60063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true"/>
  </sheetPr>
  <dimension ref="A1:P88"/>
  <sheetViews>
    <sheetView showFormulas="false" showGridLines="true" showRowColHeaders="true" showZeros="true" rightToLeft="false" tabSelected="true" showOutlineSymbols="true" defaultGridColor="true" view="normal" topLeftCell="B64" colorId="64" zoomScale="100" zoomScaleNormal="100" zoomScalePageLayoutView="100" workbookViewId="0">
      <selection pane="topLeft" activeCell="C128" activeCellId="0" sqref="C128"/>
    </sheetView>
  </sheetViews>
  <sheetFormatPr defaultRowHeight="15.8" zeroHeight="false" outlineLevelRow="0" outlineLevelCol="0"/>
  <cols>
    <col collapsed="false" customWidth="true" hidden="false" outlineLevel="0" max="1" min="1" style="0" width="10.28"/>
    <col collapsed="false" customWidth="true" hidden="false" outlineLevel="0" max="2" min="2" style="0" width="5"/>
    <col collapsed="false" customWidth="true" hidden="false" outlineLevel="0" max="3" min="3" style="0" width="11.78"/>
    <col collapsed="false" customWidth="true" hidden="false" outlineLevel="0" max="4" min="4" style="0" width="8.19"/>
    <col collapsed="false" customWidth="true" hidden="false" outlineLevel="0" max="5" min="5" style="0" width="11.95"/>
    <col collapsed="false" customWidth="true" hidden="false" outlineLevel="0" max="6" min="6" style="0" width="8.19"/>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43466</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C5" s="105"/>
      <c r="D5" s="1"/>
      <c r="E5" s="105"/>
      <c r="F5" s="1"/>
      <c r="G5" s="92"/>
      <c r="I5" s="105" t="s">
        <v>166</v>
      </c>
      <c r="J5" s="111"/>
      <c r="K5" s="105" t="s">
        <v>167</v>
      </c>
      <c r="L5" s="114"/>
      <c r="M5" s="113"/>
      <c r="N5" s="105"/>
      <c r="O5" s="113"/>
    </row>
    <row r="6" customFormat="false" ht="15.8" hidden="false" customHeight="false" outlineLevel="0" collapsed="false">
      <c r="D6" s="1"/>
      <c r="F6" s="1"/>
      <c r="G6" s="92"/>
      <c r="I6" s="105" t="s">
        <v>168</v>
      </c>
      <c r="J6" s="111"/>
      <c r="K6" s="105" t="s">
        <v>169</v>
      </c>
      <c r="L6" s="114"/>
      <c r="M6" s="113"/>
      <c r="N6" s="105"/>
      <c r="O6" s="113"/>
    </row>
    <row r="7" s="134" customFormat="true" ht="15.8" hidden="false" customHeight="false" outlineLevel="0" collapsed="false">
      <c r="B7" s="0"/>
      <c r="C7" s="0"/>
      <c r="D7" s="1"/>
      <c r="E7" s="0"/>
      <c r="F7" s="1"/>
      <c r="G7" s="92"/>
      <c r="H7" s="0"/>
      <c r="I7" s="105" t="s">
        <v>170</v>
      </c>
      <c r="J7" s="111"/>
      <c r="K7" s="105" t="s">
        <v>171</v>
      </c>
      <c r="L7" s="114"/>
      <c r="M7" s="113"/>
      <c r="N7" s="105"/>
      <c r="O7" s="113"/>
      <c r="P7" s="0"/>
    </row>
    <row r="8" customFormat="false" ht="15.8" hidden="false" customHeight="false" outlineLevel="0" collapsed="false">
      <c r="D8" s="1"/>
      <c r="F8" s="1"/>
      <c r="G8" s="92"/>
      <c r="I8" s="105" t="s">
        <v>172</v>
      </c>
      <c r="J8" s="111"/>
      <c r="K8" s="105" t="s">
        <v>173</v>
      </c>
      <c r="L8" s="114"/>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C14" s="105"/>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row>
    <row r="27" customFormat="false" ht="15.8" hidden="false" customHeight="false" outlineLevel="0" collapsed="false">
      <c r="D27" s="1"/>
      <c r="F27" s="1"/>
      <c r="G27" s="92"/>
      <c r="I27" s="105" t="s">
        <v>168</v>
      </c>
      <c r="J27" s="113" t="n">
        <f aca="false" t="array" ref="J27:J27">SUM(IF($C$1:$C$231=I27,$D$1:$D$231,0),0)-SUM(IF($E$1:$E$231=I27,$F$1:$F$231,0),0)+J6</f>
        <v>0</v>
      </c>
      <c r="K27" s="105" t="n">
        <f aca="false">SUM(J26:J34)</f>
        <v>0</v>
      </c>
      <c r="L27" s="105" t="s">
        <v>38</v>
      </c>
      <c r="M27" s="113" t="n">
        <f aca="false" t="array" ref="M27:M27">SUM(IF($C$4:$C$231=L27,$D$4:$D$231,0),0)-SUM(IF($E$4:$E$231=L27,$F$4:$F$231,0),0)</f>
        <v>0</v>
      </c>
      <c r="N27" s="105"/>
      <c r="O27" s="113"/>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row>
    <row r="30" customFormat="false" ht="15.8" hidden="false" customHeight="false" outlineLevel="0" collapsed="false">
      <c r="D30" s="1"/>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row>
    <row r="32" customFormat="false" ht="15.8" hidden="false" customHeight="false" outlineLevel="0" collapsed="false">
      <c r="D32" s="1"/>
      <c r="F32" s="1"/>
      <c r="G32" s="92"/>
      <c r="I32" s="105" t="s">
        <v>177</v>
      </c>
      <c r="J32" s="113" t="n">
        <f aca="false" t="array" ref="J32:J32">SUM(IF($C$1:$C$231=I32,$D$1:$D$231,0),0)-SUM(IF($E$1:$E$231=I32,$F$1:$F$231,0),0)+J11</f>
        <v>0</v>
      </c>
      <c r="K32" s="105"/>
      <c r="L32" s="93" t="s">
        <v>44</v>
      </c>
      <c r="M32" s="113" t="n">
        <f aca="false" t="array" ref="M32:M32">SUM(IF($C$4:$C$231=L32,$D$4:$D$231,0),0)-SUM(IF($E$4:$E$231=L32,$F$4:$F$231,0),0)</f>
        <v>0</v>
      </c>
      <c r="N32" s="105"/>
      <c r="O32" s="113"/>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row>
    <row r="34" customFormat="false" ht="15.8" hidden="false" customHeight="false" outlineLevel="0" collapsed="false">
      <c r="D34" s="1"/>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row>
    <row r="35" customFormat="false" ht="15.8" hidden="false" customHeight="false" outlineLevel="0" collapsed="false">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row>
    <row r="36" customFormat="false" ht="15.8" hidden="false" customHeight="false" outlineLevel="0" collapsed="false">
      <c r="D36" s="1"/>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row>
    <row r="37" customFormat="false" ht="15.8" hidden="false" customHeight="false" outlineLevel="0" collapsed="false">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row>
    <row r="39" customFormat="false" ht="15.8" hidden="false" customHeight="false" outlineLevel="0" collapsed="false">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row>
    <row r="48" customFormat="false" ht="15.8" hidden="false" customHeight="false" outlineLevel="0" collapsed="false">
      <c r="D48" s="1"/>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row>
    <row r="54" customFormat="false" ht="15.8" hidden="false" customHeight="false" outlineLevel="0" collapsed="false">
      <c r="D54" s="1"/>
      <c r="E54" s="105"/>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C65" s="105"/>
      <c r="D65" s="1"/>
      <c r="F65" s="1"/>
      <c r="G65" s="92"/>
      <c r="I65" s="123"/>
      <c r="J65" s="113"/>
      <c r="K65" s="105"/>
      <c r="L65" s="105"/>
      <c r="M65" s="113" t="n">
        <f aca="false">20000-M44</f>
        <v>20000</v>
      </c>
      <c r="N65" s="105" t="s">
        <v>214</v>
      </c>
      <c r="O65" s="113"/>
      <c r="P65" s="1"/>
    </row>
    <row r="66" customFormat="false" ht="15.8" hidden="false" customHeight="false" outlineLevel="0" collapsed="false">
      <c r="D66" s="1"/>
      <c r="E66" s="105"/>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E68" s="105"/>
      <c r="F68" s="1"/>
      <c r="G68" s="92"/>
      <c r="I68" s="105"/>
      <c r="J68" s="113"/>
      <c r="K68" s="105"/>
      <c r="L68" s="105"/>
      <c r="M68" s="113" t="n">
        <f aca="false">3000-M30</f>
        <v>3000</v>
      </c>
      <c r="N68" s="105" t="s">
        <v>217</v>
      </c>
      <c r="O68" s="113"/>
      <c r="P68" s="1"/>
    </row>
    <row r="69" customFormat="false" ht="15.8" hidden="false" customHeight="false" outlineLevel="0" collapsed="false">
      <c r="D69" s="1"/>
      <c r="E69" s="105"/>
      <c r="F69" s="1"/>
      <c r="G69" s="92"/>
      <c r="I69" s="105"/>
      <c r="J69" s="113"/>
      <c r="K69" s="105"/>
      <c r="L69" s="105"/>
      <c r="M69" s="113"/>
      <c r="N69" s="105" t="s">
        <v>218</v>
      </c>
      <c r="O69" s="113"/>
      <c r="P69" s="1"/>
    </row>
    <row r="70" customFormat="false" ht="15.8" hidden="false" customHeight="false" outlineLevel="0" collapsed="false">
      <c r="D70" s="1"/>
      <c r="E70" s="105"/>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true"/>
  </sheetPr>
  <dimension ref="A1:P134"/>
  <sheetViews>
    <sheetView showFormulas="false" showGridLines="true" showRowColHeaders="true" showZeros="true" rightToLeft="false" tabSelected="true" showOutlineSymbols="true" defaultGridColor="true" view="normal" topLeftCell="B130" colorId="64" zoomScale="100" zoomScaleNormal="100" zoomScalePageLayoutView="100" workbookViewId="0">
      <selection pane="topLeft" activeCell="C159" activeCellId="0" sqref="C159"/>
    </sheetView>
  </sheetViews>
  <sheetFormatPr defaultRowHeight="15.8" zeroHeight="false" outlineLevelRow="0" outlineLevelCol="0"/>
  <cols>
    <col collapsed="false" customWidth="true" hidden="false" outlineLevel="0" max="1" min="1" style="0" width="8.49"/>
    <col collapsed="false" customWidth="true" hidden="false" outlineLevel="0" max="2" min="2" style="0" width="5"/>
    <col collapsed="false" customWidth="true" hidden="false" outlineLevel="0" max="3" min="3" style="0" width="11.78"/>
    <col collapsed="false" customWidth="true" hidden="false" outlineLevel="0" max="4" min="4" style="0" width="10.55"/>
    <col collapsed="false" customWidth="true" hidden="false" outlineLevel="0" max="5" min="5" style="0" width="11.95"/>
    <col collapsed="false" customWidth="true" hidden="false" outlineLevel="0" max="6" min="6" style="0" width="9.86"/>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43678</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F5" s="1"/>
      <c r="G5" s="92"/>
      <c r="I5" s="105" t="s">
        <v>166</v>
      </c>
      <c r="J5" s="111"/>
      <c r="K5" s="105" t="s">
        <v>167</v>
      </c>
      <c r="L5" s="114"/>
      <c r="M5" s="113"/>
      <c r="N5" s="105"/>
      <c r="O5" s="113"/>
    </row>
    <row r="6" customFormat="false" ht="15.8" hidden="false" customHeight="false" outlineLevel="0" collapsed="false">
      <c r="D6" s="1"/>
      <c r="G6" s="92"/>
      <c r="I6" s="105" t="s">
        <v>168</v>
      </c>
      <c r="J6" s="111"/>
      <c r="K6" s="105" t="s">
        <v>169</v>
      </c>
      <c r="L6" s="114"/>
      <c r="M6" s="113"/>
      <c r="N6" s="105"/>
      <c r="O6" s="113" t="n">
        <v>30</v>
      </c>
    </row>
    <row r="7" customFormat="false" ht="15.8" hidden="false" customHeight="false" outlineLevel="0" collapsed="false">
      <c r="D7" s="1"/>
      <c r="G7" s="92"/>
      <c r="I7" s="105" t="s">
        <v>170</v>
      </c>
      <c r="J7" s="135"/>
      <c r="K7" s="105" t="s">
        <v>171</v>
      </c>
      <c r="L7" s="114"/>
      <c r="M7" s="113"/>
      <c r="N7" s="105"/>
      <c r="O7" s="113"/>
    </row>
    <row r="8" customFormat="false" ht="15.8" hidden="false" customHeight="false" outlineLevel="0" collapsed="false">
      <c r="D8" s="1"/>
      <c r="G8" s="92"/>
      <c r="I8" s="105" t="s">
        <v>172</v>
      </c>
      <c r="J8" s="111"/>
      <c r="K8" s="105" t="s">
        <v>173</v>
      </c>
      <c r="L8" s="114"/>
      <c r="M8" s="113"/>
      <c r="N8" s="105"/>
      <c r="O8" s="113" t="n">
        <v>40</v>
      </c>
    </row>
    <row r="9" customFormat="false" ht="15.8" hidden="false" customHeight="false" outlineLevel="0" collapsed="false">
      <c r="D9" s="1"/>
      <c r="G9" s="92"/>
      <c r="I9" s="105" t="s">
        <v>174</v>
      </c>
      <c r="J9" s="111"/>
      <c r="K9" s="115" t="s">
        <v>175</v>
      </c>
      <c r="L9" s="116" t="n">
        <f aca="false">SUM(L5:L8)</f>
        <v>0</v>
      </c>
      <c r="M9" s="113"/>
      <c r="N9" s="105"/>
      <c r="O9" s="113" t="n">
        <v>20</v>
      </c>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t="n">
        <v>30</v>
      </c>
    </row>
    <row r="14" customFormat="false" ht="15.8" hidden="false" customHeight="false" outlineLevel="0" collapsed="false">
      <c r="D14" s="1"/>
      <c r="F14" s="1"/>
      <c r="G14" s="92"/>
      <c r="I14" s="105" t="s">
        <v>182</v>
      </c>
      <c r="J14" s="113"/>
      <c r="K14" s="105" t="s">
        <v>183</v>
      </c>
      <c r="L14" s="113"/>
      <c r="M14" s="113"/>
      <c r="N14" s="105"/>
      <c r="O14" s="113" t="n">
        <f aca="false">SUM(O6:O13)</f>
        <v>120</v>
      </c>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row>
    <row r="27" customFormat="false" ht="15.8" hidden="false" customHeight="false" outlineLevel="0" collapsed="false">
      <c r="G27" s="92"/>
      <c r="I27" s="105" t="s">
        <v>168</v>
      </c>
      <c r="J27" s="113" t="n">
        <f aca="false" t="array" ref="J27:J27">SUM(IF($C$1:$C$231=I27,$D$1:$D$231,0),0)-SUM(IF($E$1:$E$231=I27,$F$1:$F$231,0),0)+J6</f>
        <v>0</v>
      </c>
      <c r="K27" s="105" t="n">
        <f aca="false">SUM(J26:J34)</f>
        <v>0</v>
      </c>
      <c r="L27" s="105" t="s">
        <v>38</v>
      </c>
      <c r="M27" s="113" t="n">
        <f aca="false" t="array" ref="M27:M27">SUM(IF($C$4:$C$231=L27,$D$4:$D$231,0),0)-SUM(IF($E$4:$E$231=L27,$F$4:$F$231,0),0)</f>
        <v>0</v>
      </c>
      <c r="N27" s="105"/>
      <c r="O27" s="113"/>
    </row>
    <row r="28" customFormat="false" ht="15.8" hidden="false" customHeight="false" outlineLevel="0" collapsed="false">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row>
    <row r="30" s="134" customFormat="true" ht="15.8" hidden="false" customHeight="false" outlineLevel="0" collapsed="false">
      <c r="B30" s="0"/>
      <c r="C30" s="0"/>
      <c r="D30" s="1"/>
      <c r="E30" s="0"/>
      <c r="F30" s="1"/>
      <c r="G30" s="92"/>
      <c r="H30" s="0"/>
      <c r="I30" s="105" t="s">
        <v>174</v>
      </c>
      <c r="J30" s="113" t="n">
        <f aca="false" t="array" ref="J30:J30">SUM(IF($C$1:$C$231=I30,$D$1:$D$231,0),0)-SUM(IF($E$1:$E$231=I30,$F$1:$F$231,0),0)+J9</f>
        <v>0</v>
      </c>
      <c r="K30" s="105"/>
      <c r="L30" s="105" t="s">
        <v>42</v>
      </c>
      <c r="M30" s="113" t="n">
        <f aca="false" t="array" ref="M30:M30">SUM(IF($C$4:$C$231=L30,$D$4:$D$231,0),0)-SUM(IF($E$4:$E$231=L30,$F$4:$F$231,0),0)</f>
        <v>0</v>
      </c>
      <c r="N30" s="105"/>
      <c r="O30" s="113"/>
      <c r="P30" s="0"/>
    </row>
    <row r="31" s="134" customFormat="true" ht="15.8" hidden="false" customHeight="false" outlineLevel="0" collapsed="false">
      <c r="B31" s="0"/>
      <c r="C31" s="0"/>
      <c r="D31" s="1"/>
      <c r="E31" s="0"/>
      <c r="F31" s="1"/>
      <c r="G31" s="92"/>
      <c r="H31" s="0"/>
      <c r="I31" s="105" t="s">
        <v>176</v>
      </c>
      <c r="J31" s="113" t="n">
        <f aca="false" t="array" ref="J31:J31">SUM(IF($C$1:$C$231=I31,$D$1:$D$231,0),0)-SUM(IF($E$1:$E$231=I31,$F$1:$F$231,0),0)+J10</f>
        <v>0</v>
      </c>
      <c r="K31" s="105"/>
      <c r="L31" s="93" t="s">
        <v>43</v>
      </c>
      <c r="M31" s="113" t="n">
        <f aca="false" t="array" ref="M31:M31">SUM(IF($C$4:$C$231=L31,$D$4:$D$231,0),0)-SUM(IF($E$4:$E$231=L31,$F$4:$F$231,0),0)</f>
        <v>0</v>
      </c>
      <c r="N31" s="105"/>
      <c r="O31" s="113"/>
      <c r="P31" s="0"/>
    </row>
    <row r="32" s="134" customFormat="true" ht="15.8" hidden="false" customHeight="false" outlineLevel="0" collapsed="false">
      <c r="B32" s="0"/>
      <c r="C32" s="0"/>
      <c r="D32" s="1"/>
      <c r="E32" s="0"/>
      <c r="F32" s="1"/>
      <c r="G32" s="92"/>
      <c r="H32" s="0"/>
      <c r="I32" s="105" t="s">
        <v>177</v>
      </c>
      <c r="J32" s="113" t="n">
        <f aca="false" t="array" ref="J32:J32">SUM(IF($C$1:$C$231=I32,$D$1:$D$231,0),0)-SUM(IF($E$1:$E$231=I32,$F$1:$F$231,0),0)+J11</f>
        <v>0</v>
      </c>
      <c r="K32" s="105"/>
      <c r="L32" s="93" t="s">
        <v>44</v>
      </c>
      <c r="M32" s="113" t="n">
        <f aca="false" t="array" ref="M32:M32">SUM(IF($C$4:$C$231=L32,$D$4:$D$231,0),0)-SUM(IF($E$4:$E$231=L32,$F$4:$F$231,0),0)</f>
        <v>0</v>
      </c>
      <c r="N32" s="105"/>
      <c r="O32" s="113"/>
      <c r="P32" s="0"/>
    </row>
    <row r="33" s="134" customFormat="true" ht="15.8" hidden="false" customHeight="false" outlineLevel="0" collapsed="false">
      <c r="B33" s="0"/>
      <c r="C33" s="0"/>
      <c r="D33" s="1"/>
      <c r="E33" s="0"/>
      <c r="F33" s="1"/>
      <c r="G33" s="92"/>
      <c r="H33" s="0"/>
      <c r="I33" s="105" t="s">
        <v>178</v>
      </c>
      <c r="J33" s="113" t="n">
        <f aca="false" t="array" ref="J33:J33">SUM(IF($C$1:$C$231=I33,$D$1:$D$231,0),0)-SUM(IF($E$1:$E$231=I33,$F$1:$F$231,0),0)+J12</f>
        <v>0</v>
      </c>
      <c r="K33" s="105"/>
      <c r="L33" s="105" t="s">
        <v>47</v>
      </c>
      <c r="M33" s="113" t="n">
        <f aca="false" t="array" ref="M33:M33">SUM(IF($C$4:$C$231=L33,$D$4:$D$231,0),0)-SUM(IF($E$4:$E$231=L33,$F$4:$F$231,0),0)</f>
        <v>0</v>
      </c>
      <c r="N33" s="105"/>
      <c r="O33" s="113"/>
      <c r="P33" s="0"/>
    </row>
    <row r="34" s="134" customFormat="true" ht="15.8" hidden="false" customHeight="false" outlineLevel="0" collapsed="false">
      <c r="B34" s="0"/>
      <c r="C34" s="0"/>
      <c r="D34" s="1"/>
      <c r="E34" s="0"/>
      <c r="F34" s="1"/>
      <c r="G34" s="92"/>
      <c r="H34" s="0"/>
      <c r="I34" s="105" t="s">
        <v>180</v>
      </c>
      <c r="J34" s="113" t="n">
        <f aca="false" t="array" ref="J34:J34">SUM(IF($C$1:$C$231=I34,$D$1:$D$231,0),0)-SUM(IF($E$1:$E$231=I34,$F$1:$F$231,0),0)+J13</f>
        <v>0</v>
      </c>
      <c r="K34" s="105" t="n">
        <v>883106</v>
      </c>
      <c r="L34" s="105" t="s">
        <v>49</v>
      </c>
      <c r="M34" s="113" t="n">
        <f aca="false" t="array" ref="M34:M34">SUM(IF($C$4:$C$231=L34,$D$4:$D$231,0),0)-SUM(IF($E$4:$E$231=L34,$F$4:$F$231,0),0)</f>
        <v>0</v>
      </c>
      <c r="N34" s="105"/>
      <c r="O34" s="113"/>
      <c r="P34" s="0"/>
    </row>
    <row r="35" s="134" customFormat="true" ht="15.8" hidden="false" customHeight="false" outlineLevel="0" collapsed="false">
      <c r="B35" s="0"/>
      <c r="C35" s="0"/>
      <c r="D35" s="1"/>
      <c r="E35" s="0"/>
      <c r="F35" s="1"/>
      <c r="G35" s="92"/>
      <c r="H35" s="0"/>
      <c r="I35" s="105" t="s">
        <v>182</v>
      </c>
      <c r="J35" s="113" t="n">
        <f aca="false" t="array" ref="J35:J35">SUM(IF($C$1:$C$231=I35,$D$1:$D$231,0),0)-SUM(IF($E$1:$E$231=I35,$F$1:$F$231,0),0)+J14</f>
        <v>0</v>
      </c>
      <c r="K35" s="105" t="n">
        <f aca="false">J34-K34+200000</f>
        <v>-683106</v>
      </c>
      <c r="L35" s="105" t="s">
        <v>50</v>
      </c>
      <c r="M35" s="113" t="n">
        <f aca="false" t="array" ref="M35:M35">SUM(IF($C$4:$C$231=L35,$D$4:$D$231,0),0)-SUM(IF($E$4:$E$231=L35,$F$4:$F$231,0),0)</f>
        <v>0</v>
      </c>
      <c r="N35" s="105"/>
      <c r="O35" s="113"/>
      <c r="P35" s="0"/>
    </row>
    <row r="36" s="134" customFormat="true" ht="15.8" hidden="false" customHeight="false" outlineLevel="0" collapsed="false">
      <c r="B36" s="0"/>
      <c r="C36" s="0"/>
      <c r="D36" s="1"/>
      <c r="E36" s="0"/>
      <c r="F36" s="1"/>
      <c r="G36" s="92"/>
      <c r="H36" s="0"/>
      <c r="I36" s="105" t="s">
        <v>184</v>
      </c>
      <c r="J36" s="113" t="n">
        <f aca="false" t="array" ref="J36:J36">SUM(IF($C$1:$C$231=I36,$D$1:$D$231,0),0)-SUM(IF($E$1:$E$231=I36,$F$1:$F$231,0),0)+J15</f>
        <v>0</v>
      </c>
      <c r="K36" s="105"/>
      <c r="L36" s="93" t="s">
        <v>51</v>
      </c>
      <c r="M36" s="113" t="n">
        <f aca="false" t="array" ref="M36:M36">SUM(IF($C$4:$C$231=L36,$D$4:$D$231,0),0)-SUM(IF($E$4:$E$231=L36,$F$4:$F$231,0),0)</f>
        <v>0</v>
      </c>
      <c r="N36" s="105"/>
      <c r="O36" s="113"/>
      <c r="P36" s="0"/>
    </row>
    <row r="37" s="134" customFormat="true" ht="15.8" hidden="false" customHeight="false" outlineLevel="0" collapsed="false">
      <c r="B37" s="0"/>
      <c r="C37" s="0"/>
      <c r="D37" s="1"/>
      <c r="E37" s="0"/>
      <c r="F37" s="1"/>
      <c r="G37" s="92"/>
      <c r="H37" s="0"/>
      <c r="I37" s="105" t="s">
        <v>186</v>
      </c>
      <c r="J37" s="113" t="n">
        <f aca="false" t="array" ref="J37:J37">SUM(IF($C$1:$C$231=I37,$D$1:$D$231,0),0)-SUM(IF($E$1:$E$231=I37,$F$1:$F$231,0),0)+J16</f>
        <v>0</v>
      </c>
      <c r="K37" s="105"/>
      <c r="L37" s="105" t="s">
        <v>52</v>
      </c>
      <c r="M37" s="113" t="n">
        <f aca="false" t="array" ref="M37:M37">SUM(IF($C$4:$C$231=L37,$D$4:$D$231,0),0)-SUM(IF($E$4:$E$231=L37,$F$4:$F$231,0),0)</f>
        <v>0</v>
      </c>
      <c r="N37" s="105"/>
      <c r="O37" s="113"/>
      <c r="P37" s="0"/>
    </row>
    <row r="38" s="134" customFormat="true" ht="15.8" hidden="false" customHeight="false" outlineLevel="0" collapsed="false">
      <c r="B38" s="0"/>
      <c r="C38" s="0"/>
      <c r="D38" s="1"/>
      <c r="E38" s="0"/>
      <c r="F38" s="1"/>
      <c r="G38" s="92"/>
      <c r="H38" s="0"/>
      <c r="I38" s="105" t="s">
        <v>188</v>
      </c>
      <c r="J38" s="113" t="n">
        <f aca="false" t="array" ref="J38:J38">SUM(IF($C$1:$C$231=I38,$D$1:$D$231,0),0)-SUM(IF($E$1:$E$231=I38,$F$1:$F$231,0),0)+J17</f>
        <v>0</v>
      </c>
      <c r="K38" s="105"/>
      <c r="L38" s="105" t="s">
        <v>53</v>
      </c>
      <c r="M38" s="113" t="n">
        <f aca="false" t="array" ref="M38:M38">SUM(IF($C$4:$C$231=L38,$D$4:$D$231,0),0)-SUM(IF($E$4:$E$231=L38,$F$4:$F$231,0),0)</f>
        <v>0</v>
      </c>
      <c r="N38" s="122"/>
      <c r="O38" s="113"/>
      <c r="P38" s="0"/>
    </row>
    <row r="39" s="134" customFormat="true" ht="15.8" hidden="false" customHeight="false" outlineLevel="0" collapsed="false">
      <c r="B39" s="0"/>
      <c r="C39" s="0"/>
      <c r="D39" s="1"/>
      <c r="E39" s="0"/>
      <c r="F39" s="1"/>
      <c r="G39" s="92"/>
      <c r="H39" s="0"/>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c r="P39" s="0"/>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row>
    <row r="45" customFormat="false" ht="15.8" hidden="false" customHeight="false" outlineLevel="0" collapsed="false">
      <c r="B45" s="136"/>
      <c r="C45" s="136"/>
      <c r="D45" s="128"/>
      <c r="E45" s="136"/>
      <c r="F45" s="128"/>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row>
    <row r="48" customFormat="false" ht="15.8" hidden="false" customHeight="false" outlineLevel="0" collapsed="false">
      <c r="D48" s="1"/>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row>
    <row r="50" customFormat="false" ht="15.8" hidden="false" customHeight="false" outlineLevel="0" collapsed="false">
      <c r="D50" s="1"/>
      <c r="E50" s="105"/>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row>
    <row r="54" customFormat="false" ht="15.8" hidden="false" customHeight="false" outlineLevel="0" collapsed="false">
      <c r="D54" s="1"/>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E56" s="105"/>
      <c r="F56" s="1"/>
      <c r="G56" s="92"/>
      <c r="I56" s="115" t="s">
        <v>189</v>
      </c>
      <c r="J56" s="116" t="n">
        <f aca="false">SUM(J52:J55)</f>
        <v>0</v>
      </c>
      <c r="K56" s="105"/>
      <c r="L56" s="105"/>
      <c r="M56" s="113"/>
      <c r="N56" s="105"/>
      <c r="O56" s="113"/>
    </row>
    <row r="57" customFormat="false" ht="15.8" hidden="false" customHeight="false" outlineLevel="0" collapsed="false">
      <c r="C57" s="105"/>
      <c r="D57" s="1"/>
      <c r="F57" s="1"/>
      <c r="G57" s="92"/>
      <c r="I57" s="105"/>
      <c r="J57" s="113"/>
      <c r="K57" s="105"/>
      <c r="L57" s="105"/>
      <c r="M57" s="113"/>
      <c r="N57" s="105"/>
      <c r="O57" s="113"/>
    </row>
    <row r="58" customFormat="false" ht="15.8" hidden="false" customHeight="false" outlineLevel="0" collapsed="false">
      <c r="C58" s="105"/>
      <c r="D58" s="1"/>
      <c r="E58" s="105"/>
      <c r="F58" s="1"/>
      <c r="G58" s="92"/>
      <c r="I58" s="123" t="s">
        <v>202</v>
      </c>
      <c r="J58" s="113" t="str">
        <f aca="false">IF($J$42=($J$49+$J$56),"○",$J$42-$J$49-$J$56)</f>
        <v>○</v>
      </c>
      <c r="K58" s="105"/>
      <c r="L58" s="105"/>
      <c r="M58" s="113"/>
      <c r="N58" s="105"/>
      <c r="O58" s="113"/>
    </row>
    <row r="59" customFormat="false" ht="15.8" hidden="false" customHeight="false" outlineLevel="0" collapsed="false">
      <c r="D59" s="1"/>
      <c r="E59" s="105"/>
      <c r="F59" s="1"/>
      <c r="G59" s="92"/>
      <c r="I59" s="123"/>
      <c r="J59" s="113"/>
      <c r="K59" s="105"/>
      <c r="L59" s="105" t="s">
        <v>203</v>
      </c>
      <c r="M59" s="113" t="s">
        <v>204</v>
      </c>
      <c r="N59" s="105" t="s">
        <v>9</v>
      </c>
      <c r="O59" s="113" t="s">
        <v>205</v>
      </c>
      <c r="P59" s="0" t="s">
        <v>206</v>
      </c>
    </row>
    <row r="60" customFormat="false" ht="15.8" hidden="false" customHeight="false" outlineLevel="0" collapsed="false">
      <c r="D60" s="1"/>
      <c r="E60" s="105"/>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C61" s="105"/>
      <c r="D61" s="1"/>
      <c r="E61" s="105"/>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E62" s="105"/>
      <c r="F62" s="1"/>
      <c r="G62" s="92"/>
      <c r="I62" s="123"/>
      <c r="J62" s="113"/>
      <c r="K62" s="105"/>
      <c r="L62" s="105"/>
      <c r="M62" s="113" t="n">
        <f aca="false">5000-M46</f>
        <v>5000</v>
      </c>
      <c r="N62" s="105" t="s">
        <v>210</v>
      </c>
      <c r="O62" s="113"/>
      <c r="P62" s="1"/>
    </row>
    <row r="63" customFormat="false" ht="15.8" hidden="false" customHeight="false" outlineLevel="0" collapsed="false">
      <c r="D63" s="1"/>
      <c r="E63" s="105"/>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20000-M44</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3000-M30</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C70" s="105"/>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row r="89" customFormat="false" ht="15.8" hidden="false" customHeight="false" outlineLevel="0" collapsed="false">
      <c r="D89" s="1"/>
      <c r="F89" s="1"/>
      <c r="G89" s="92"/>
      <c r="J89" s="1"/>
      <c r="M89" s="1"/>
      <c r="O89" s="1"/>
    </row>
    <row r="90" customFormat="false" ht="15.8" hidden="false" customHeight="false" outlineLevel="0" collapsed="false">
      <c r="D90" s="1"/>
      <c r="F90" s="1"/>
      <c r="G90" s="92"/>
      <c r="J90" s="1"/>
      <c r="M90" s="1"/>
      <c r="O90" s="1"/>
    </row>
    <row r="91" customFormat="false" ht="15.8" hidden="false" customHeight="false" outlineLevel="0" collapsed="false">
      <c r="D91" s="1"/>
      <c r="F91" s="1"/>
      <c r="G91" s="92"/>
      <c r="J91" s="1"/>
      <c r="M91" s="1"/>
      <c r="O91" s="1"/>
    </row>
    <row r="92" customFormat="false" ht="15.8" hidden="false" customHeight="false" outlineLevel="0" collapsed="false">
      <c r="D92" s="1"/>
      <c r="F92" s="1"/>
      <c r="G92" s="92"/>
      <c r="J92" s="1"/>
      <c r="M92" s="1"/>
      <c r="O92" s="1"/>
    </row>
    <row r="93" customFormat="false" ht="15.8" hidden="false" customHeight="false" outlineLevel="0" collapsed="false">
      <c r="D93" s="1"/>
      <c r="F93" s="1"/>
      <c r="G93" s="92"/>
      <c r="J93" s="1"/>
      <c r="M93" s="1"/>
      <c r="O93" s="1"/>
    </row>
    <row r="94" customFormat="false" ht="15.8" hidden="false" customHeight="false" outlineLevel="0" collapsed="false">
      <c r="D94" s="1"/>
      <c r="F94" s="1"/>
      <c r="G94" s="92"/>
      <c r="J94" s="1"/>
      <c r="M94" s="1"/>
      <c r="O94" s="1"/>
    </row>
    <row r="95" customFormat="false" ht="15.8" hidden="false" customHeight="false" outlineLevel="0" collapsed="false">
      <c r="D95" s="1"/>
      <c r="F95" s="1"/>
      <c r="G95" s="92"/>
      <c r="J95" s="1"/>
      <c r="M95" s="1"/>
      <c r="O95" s="1"/>
    </row>
    <row r="96" customFormat="false" ht="15.8" hidden="false" customHeight="false" outlineLevel="0" collapsed="false">
      <c r="D96" s="1"/>
      <c r="F96" s="1"/>
      <c r="G96" s="92"/>
      <c r="J96" s="1"/>
      <c r="M96" s="1"/>
      <c r="O96" s="1"/>
    </row>
    <row r="97" customFormat="false" ht="15.8" hidden="false" customHeight="false" outlineLevel="0" collapsed="false">
      <c r="D97" s="1"/>
      <c r="F97" s="1"/>
      <c r="G97" s="92"/>
      <c r="J97" s="1"/>
      <c r="M97" s="1"/>
      <c r="O97" s="1"/>
    </row>
    <row r="98" customFormat="false" ht="15.8" hidden="false" customHeight="false" outlineLevel="0" collapsed="false">
      <c r="D98" s="1"/>
      <c r="F98" s="1"/>
      <c r="G98" s="92"/>
      <c r="J98" s="1"/>
      <c r="M98" s="1"/>
      <c r="O98" s="1"/>
    </row>
    <row r="99" customFormat="false" ht="15.8" hidden="false" customHeight="false" outlineLevel="0" collapsed="false">
      <c r="D99" s="1"/>
      <c r="F99" s="1"/>
      <c r="G99" s="92"/>
      <c r="J99" s="1"/>
      <c r="M99" s="1"/>
      <c r="O99" s="1"/>
    </row>
    <row r="100" customFormat="false" ht="15.8" hidden="false" customHeight="false" outlineLevel="0" collapsed="false">
      <c r="D100" s="1"/>
      <c r="F100" s="1"/>
      <c r="G100" s="92"/>
      <c r="J100" s="1"/>
      <c r="M100" s="1"/>
      <c r="O100" s="1"/>
    </row>
    <row r="101" customFormat="false" ht="15.8" hidden="false" customHeight="false" outlineLevel="0" collapsed="false">
      <c r="D101" s="1"/>
      <c r="F101" s="1"/>
      <c r="G101" s="92"/>
      <c r="J101" s="1"/>
      <c r="M101" s="1"/>
      <c r="O101" s="1"/>
    </row>
    <row r="102" customFormat="false" ht="15.8" hidden="false" customHeight="false" outlineLevel="0" collapsed="false">
      <c r="D102" s="1"/>
      <c r="F102" s="1"/>
      <c r="G102" s="92"/>
      <c r="J102" s="1"/>
      <c r="M102" s="1"/>
      <c r="O102" s="1"/>
    </row>
    <row r="103" customFormat="false" ht="15.8" hidden="false" customHeight="false" outlineLevel="0" collapsed="false">
      <c r="D103" s="1"/>
      <c r="F103" s="1"/>
      <c r="G103" s="92"/>
      <c r="J103" s="1"/>
      <c r="M103" s="1"/>
      <c r="O103" s="1"/>
    </row>
    <row r="104" customFormat="false" ht="15.8" hidden="false" customHeight="false" outlineLevel="0" collapsed="false">
      <c r="C104" s="105"/>
      <c r="D104" s="1"/>
      <c r="F104" s="1"/>
      <c r="G104" s="92"/>
      <c r="J104" s="1"/>
      <c r="M104" s="1"/>
      <c r="O104" s="1"/>
    </row>
    <row r="105" customFormat="false" ht="15.8" hidden="false" customHeight="false" outlineLevel="0" collapsed="false">
      <c r="D105" s="1"/>
      <c r="E105" s="130"/>
      <c r="F105" s="1"/>
      <c r="G105" s="92"/>
      <c r="J105" s="1"/>
      <c r="M105" s="1"/>
      <c r="O105" s="1"/>
    </row>
    <row r="106" customFormat="false" ht="15.8" hidden="false" customHeight="false" outlineLevel="0" collapsed="false">
      <c r="D106" s="1"/>
      <c r="F106" s="1"/>
      <c r="G106" s="92"/>
      <c r="J106" s="1"/>
      <c r="M106" s="1"/>
      <c r="O106" s="1"/>
    </row>
    <row r="107" customFormat="false" ht="15.8" hidden="false" customHeight="false" outlineLevel="0" collapsed="false">
      <c r="C107" s="105"/>
      <c r="D107" s="132"/>
      <c r="E107" s="133"/>
      <c r="F107" s="132"/>
      <c r="G107" s="92"/>
      <c r="J107" s="1"/>
      <c r="M107" s="1"/>
      <c r="O107" s="1"/>
    </row>
    <row r="108" customFormat="false" ht="15.8" hidden="false" customHeight="false" outlineLevel="0" collapsed="false">
      <c r="D108" s="1"/>
      <c r="F108" s="1"/>
      <c r="G108" s="92"/>
      <c r="J108" s="1"/>
      <c r="M108" s="1"/>
      <c r="O108" s="1"/>
    </row>
    <row r="109" customFormat="false" ht="15.8" hidden="false" customHeight="false" outlineLevel="0" collapsed="false">
      <c r="D109" s="1"/>
      <c r="F109" s="1"/>
      <c r="G109" s="92"/>
      <c r="J109" s="1"/>
      <c r="M109" s="1"/>
      <c r="O109" s="1"/>
    </row>
    <row r="110" customFormat="false" ht="15.8" hidden="false" customHeight="false" outlineLevel="0" collapsed="false">
      <c r="D110" s="1"/>
      <c r="F110" s="1"/>
      <c r="G110" s="92"/>
      <c r="J110" s="1"/>
      <c r="M110" s="1"/>
      <c r="O110" s="1"/>
    </row>
    <row r="111" customFormat="false" ht="15.8" hidden="false" customHeight="false" outlineLevel="0" collapsed="false">
      <c r="D111" s="1"/>
      <c r="F111" s="1"/>
      <c r="G111" s="92"/>
      <c r="J111" s="1"/>
      <c r="M111" s="1"/>
      <c r="O111" s="1"/>
    </row>
    <row r="112" customFormat="false" ht="15.8" hidden="false" customHeight="false" outlineLevel="0" collapsed="false">
      <c r="D112" s="1"/>
      <c r="F112" s="1"/>
      <c r="G112" s="92"/>
      <c r="J112" s="1"/>
      <c r="M112" s="1"/>
      <c r="O112" s="1"/>
    </row>
    <row r="113" customFormat="false" ht="15.8" hidden="false" customHeight="false" outlineLevel="0" collapsed="false">
      <c r="D113" s="1"/>
      <c r="E113" s="105"/>
      <c r="F113" s="1"/>
      <c r="G113" s="92"/>
      <c r="J113" s="1"/>
      <c r="M113" s="1"/>
      <c r="O113" s="1"/>
    </row>
    <row r="114" customFormat="false" ht="15.8" hidden="false" customHeight="false" outlineLevel="0" collapsed="false">
      <c r="D114" s="1"/>
      <c r="F114" s="1"/>
      <c r="G114" s="92"/>
      <c r="J114" s="1"/>
      <c r="M114" s="1"/>
      <c r="O114" s="1"/>
    </row>
    <row r="115" customFormat="false" ht="15.8" hidden="false" customHeight="false" outlineLevel="0" collapsed="false">
      <c r="C115" s="105"/>
      <c r="D115" s="1"/>
      <c r="F115" s="1"/>
      <c r="G115" s="92"/>
      <c r="J115" s="1"/>
      <c r="M115" s="1"/>
      <c r="O115" s="1"/>
    </row>
    <row r="116" customFormat="false" ht="15.8" hidden="false" customHeight="false" outlineLevel="0" collapsed="false">
      <c r="D116" s="1"/>
      <c r="F116" s="1"/>
      <c r="G116" s="92"/>
      <c r="J116" s="1"/>
      <c r="M116" s="1"/>
      <c r="O116" s="1"/>
    </row>
    <row r="117" customFormat="false" ht="15.8" hidden="false" customHeight="false" outlineLevel="0" collapsed="false">
      <c r="D117" s="1"/>
      <c r="F117" s="1"/>
      <c r="G117" s="92"/>
      <c r="J117" s="1"/>
      <c r="M117" s="1"/>
      <c r="O117" s="1"/>
    </row>
    <row r="118" customFormat="false" ht="15.8" hidden="false" customHeight="false" outlineLevel="0" collapsed="false">
      <c r="G118" s="92"/>
      <c r="J118" s="1"/>
      <c r="M118" s="1"/>
      <c r="O118" s="1"/>
    </row>
    <row r="119" customFormat="false" ht="15.8" hidden="false" customHeight="false" outlineLevel="0" collapsed="false">
      <c r="D119" s="1"/>
      <c r="F119" s="1"/>
      <c r="G119" s="92"/>
      <c r="J119" s="1"/>
      <c r="M119" s="1"/>
      <c r="O119" s="1"/>
    </row>
    <row r="120" customFormat="false" ht="15.8" hidden="false" customHeight="false" outlineLevel="0" collapsed="false">
      <c r="D120" s="1"/>
      <c r="F120" s="1"/>
      <c r="G120" s="92"/>
      <c r="J120" s="1"/>
      <c r="M120" s="1"/>
      <c r="O120" s="1"/>
    </row>
    <row r="121" customFormat="false" ht="15.8" hidden="false" customHeight="false" outlineLevel="0" collapsed="false">
      <c r="G121" s="92"/>
      <c r="J121" s="1"/>
      <c r="M121" s="1"/>
      <c r="O121" s="1"/>
    </row>
    <row r="122" customFormat="false" ht="15.8" hidden="false" customHeight="false" outlineLevel="0" collapsed="false">
      <c r="D122" s="1"/>
      <c r="F122" s="1"/>
      <c r="G122" s="92"/>
      <c r="J122" s="1"/>
      <c r="M122" s="1"/>
      <c r="O122" s="1"/>
    </row>
    <row r="123" customFormat="false" ht="15.8" hidden="false" customHeight="false" outlineLevel="0" collapsed="false">
      <c r="D123" s="1"/>
      <c r="F123" s="1"/>
      <c r="G123" s="92"/>
      <c r="J123" s="1"/>
      <c r="M123" s="1"/>
      <c r="O123" s="1"/>
    </row>
    <row r="124" customFormat="false" ht="15.8" hidden="false" customHeight="false" outlineLevel="0" collapsed="false">
      <c r="D124" s="1"/>
      <c r="F124" s="1"/>
      <c r="G124" s="92"/>
      <c r="J124" s="1"/>
      <c r="M124" s="1"/>
      <c r="O124" s="1"/>
    </row>
    <row r="125" customFormat="false" ht="15.8" hidden="false" customHeight="false" outlineLevel="0" collapsed="false">
      <c r="D125" s="1"/>
      <c r="F125" s="1"/>
      <c r="G125" s="92"/>
      <c r="J125" s="1"/>
      <c r="M125" s="1"/>
      <c r="O125" s="1"/>
    </row>
    <row r="126" customFormat="false" ht="15.8" hidden="false" customHeight="false" outlineLevel="0" collapsed="false">
      <c r="D126" s="1"/>
      <c r="F126" s="1"/>
      <c r="G126" s="92"/>
      <c r="J126" s="1"/>
      <c r="M126" s="1"/>
      <c r="O126" s="1"/>
    </row>
    <row r="127" customFormat="false" ht="15.8" hidden="false" customHeight="false" outlineLevel="0" collapsed="false">
      <c r="D127" s="1"/>
      <c r="F127" s="1"/>
      <c r="G127" s="92"/>
      <c r="J127" s="1"/>
      <c r="M127" s="1"/>
      <c r="O127" s="1"/>
    </row>
    <row r="128" customFormat="false" ht="15.8" hidden="false" customHeight="false" outlineLevel="0" collapsed="false">
      <c r="D128" s="1"/>
      <c r="F128" s="1"/>
      <c r="G128" s="92"/>
      <c r="J128" s="1"/>
      <c r="M128" s="1"/>
      <c r="O128" s="1"/>
    </row>
    <row r="129" customFormat="false" ht="15.8" hidden="false" customHeight="false" outlineLevel="0" collapsed="false">
      <c r="D129" s="1"/>
      <c r="F129" s="1"/>
      <c r="G129" s="92"/>
      <c r="J129" s="1"/>
      <c r="M129" s="1"/>
      <c r="O129" s="1"/>
    </row>
    <row r="130" customFormat="false" ht="15.8" hidden="false" customHeight="false" outlineLevel="0" collapsed="false">
      <c r="D130" s="1"/>
      <c r="F130" s="1"/>
      <c r="G130" s="92"/>
      <c r="J130" s="1"/>
      <c r="M130" s="1"/>
      <c r="O130" s="1"/>
    </row>
    <row r="131" customFormat="false" ht="15.8" hidden="false" customHeight="false" outlineLevel="0" collapsed="false">
      <c r="D131" s="1"/>
      <c r="F131" s="1"/>
      <c r="G131" s="92"/>
      <c r="J131" s="1"/>
      <c r="M131" s="1"/>
      <c r="O131" s="1"/>
    </row>
    <row r="132" customFormat="false" ht="15.8" hidden="false" customHeight="false" outlineLevel="0" collapsed="false">
      <c r="D132" s="1"/>
      <c r="F132" s="1"/>
      <c r="G132" s="92"/>
      <c r="J132" s="1"/>
      <c r="M132" s="1"/>
      <c r="O132" s="1"/>
    </row>
    <row r="133" customFormat="false" ht="15.8" hidden="false" customHeight="false" outlineLevel="0" collapsed="false">
      <c r="D133" s="1"/>
      <c r="F133" s="1"/>
      <c r="G133" s="92"/>
      <c r="J133" s="1"/>
      <c r="M133" s="1"/>
      <c r="O133" s="1"/>
    </row>
    <row r="134" customFormat="false" ht="15.8" hidden="false" customHeight="false" outlineLevel="0" collapsed="false">
      <c r="D134" s="1"/>
      <c r="F134" s="1"/>
      <c r="G134" s="92"/>
      <c r="I134" s="123" t="s">
        <v>202</v>
      </c>
      <c r="J134" s="113" t="str">
        <f aca="false">IF($J$42=($J$49+$J$56),"○",$J$42-$J$49-$J$56)</f>
        <v>○</v>
      </c>
      <c r="M134" s="1"/>
      <c r="O134"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true"/>
  </sheetPr>
  <dimension ref="A1:P113"/>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I24" activeCellId="0" sqref="I24"/>
    </sheetView>
  </sheetViews>
  <sheetFormatPr defaultRowHeight="15.8" zeroHeight="false" outlineLevelRow="0" outlineLevelCol="0"/>
  <cols>
    <col collapsed="false" customWidth="true" hidden="false" outlineLevel="0" max="1" min="1" style="0" width="8.49"/>
    <col collapsed="false" customWidth="true" hidden="false" outlineLevel="0" max="2" min="2" style="0" width="5"/>
    <col collapsed="false" customWidth="true" hidden="false" outlineLevel="0" max="3" min="3" style="0" width="11.78"/>
    <col collapsed="false" customWidth="true" hidden="false" outlineLevel="0" max="4" min="4" style="0" width="12.3"/>
    <col collapsed="false" customWidth="true" hidden="false" outlineLevel="0" max="5" min="5" style="0" width="11.95"/>
    <col collapsed="false" customWidth="true" hidden="false" outlineLevel="0" max="6" min="6" style="0" width="12.03"/>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43466</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E5" s="105"/>
      <c r="F5" s="1"/>
      <c r="G5" s="92"/>
      <c r="I5" s="105" t="s">
        <v>166</v>
      </c>
      <c r="J5" s="111"/>
      <c r="K5" s="105" t="s">
        <v>167</v>
      </c>
      <c r="L5" s="114"/>
      <c r="M5" s="113"/>
      <c r="N5" s="105"/>
      <c r="O5" s="113"/>
    </row>
    <row r="6" customFormat="false" ht="15.8" hidden="false" customHeight="false" outlineLevel="0" collapsed="false">
      <c r="D6" s="1"/>
      <c r="F6" s="1"/>
      <c r="G6" s="92"/>
      <c r="I6" s="105" t="s">
        <v>168</v>
      </c>
      <c r="J6" s="111"/>
      <c r="K6" s="105" t="s">
        <v>169</v>
      </c>
      <c r="L6" s="114"/>
      <c r="M6" s="113"/>
      <c r="N6" s="105"/>
      <c r="O6" s="113"/>
    </row>
    <row r="7" customFormat="false" ht="15.8" hidden="false" customHeight="false" outlineLevel="0" collapsed="false">
      <c r="D7" s="1"/>
      <c r="E7" s="105"/>
      <c r="F7" s="1"/>
      <c r="G7" s="92"/>
      <c r="I7" s="105" t="s">
        <v>170</v>
      </c>
      <c r="J7" s="111"/>
      <c r="K7" s="105" t="s">
        <v>171</v>
      </c>
      <c r="L7" s="114"/>
      <c r="M7" s="113"/>
      <c r="N7" s="105"/>
      <c r="O7" s="113"/>
    </row>
    <row r="8" customFormat="false" ht="15.8" hidden="false" customHeight="false" outlineLevel="0" collapsed="false">
      <c r="D8" s="1"/>
      <c r="F8" s="1"/>
      <c r="G8" s="92"/>
      <c r="I8" s="105" t="s">
        <v>172</v>
      </c>
      <c r="J8" s="111"/>
      <c r="K8" s="105" t="s">
        <v>173</v>
      </c>
      <c r="L8" s="114"/>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E13" s="105"/>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t="n">
        <f aca="false">L15+N15</f>
        <v>0</v>
      </c>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SUM(IF($C$1:$C$264=I26,$D$1:$D$264,0),0)-SUM(IF($E$1:$E$264=I26,$F$1:$F$264,0),0)+J5</f>
        <v>0</v>
      </c>
      <c r="K26" s="105" t="s">
        <v>197</v>
      </c>
      <c r="L26" s="93" t="s">
        <v>37</v>
      </c>
      <c r="M26" s="113" t="n">
        <f aca="false" t="array" ref="M26:M26">SUM(IF($C$4:$C$264=L26,$D$4:$D$264,0),0)-SUM(IF($E$4:$E$264=L26,$F$4:$F$264,0),0)</f>
        <v>0</v>
      </c>
      <c r="N26" s="105" t="s">
        <v>83</v>
      </c>
      <c r="O26" s="113" t="n">
        <f aca="false" t="array" ref="O26:O26">SUM(IF($E$4:$E$264=N26,$F$4:$F$264),0)-SUM(IF($C$4:$C$264=N26,$D$4:$D$264,0),0)</f>
        <v>0</v>
      </c>
    </row>
    <row r="27" customFormat="false" ht="15.8" hidden="false" customHeight="false" outlineLevel="0" collapsed="false">
      <c r="D27" s="1"/>
      <c r="F27" s="1"/>
      <c r="G27" s="92"/>
      <c r="I27" s="105" t="s">
        <v>168</v>
      </c>
      <c r="J27" s="113" t="n">
        <f aca="false" t="array" ref="J27:J27">SUM(IF($C$1:$C$264=I27,$D$1:$D$264,0),0)-SUM(IF($E$1:$E$264=I27,$F$1:$F$264,0),0)+J6</f>
        <v>0</v>
      </c>
      <c r="K27" s="105" t="n">
        <f aca="false">SUM(J26:J34)</f>
        <v>0</v>
      </c>
      <c r="L27" s="105" t="s">
        <v>38</v>
      </c>
      <c r="M27" s="113" t="n">
        <f aca="false" t="array" ref="M27:M27">SUM(IF($C$4:$C$264=L27,$D$4:$D$264,0),0)-SUM(IF($E$4:$E$264=L27,$F$4:$F$264,0),0)</f>
        <v>0</v>
      </c>
      <c r="N27" s="105"/>
      <c r="O27" s="113"/>
    </row>
    <row r="28" customFormat="false" ht="15.8" hidden="false" customHeight="false" outlineLevel="0" collapsed="false">
      <c r="D28" s="1"/>
      <c r="F28" s="1"/>
      <c r="G28" s="92"/>
      <c r="I28" s="105" t="s">
        <v>170</v>
      </c>
      <c r="J28" s="113" t="n">
        <f aca="false" t="array" ref="J28:J28">SUM(IF($C$1:$C$264=I28,$D$1:$D$264,0),0)-SUM(IF($E$1:$E$264=I28,$F$1:$F$264,0),0)+J7</f>
        <v>0</v>
      </c>
      <c r="K28" s="105"/>
      <c r="L28" s="105" t="s">
        <v>39</v>
      </c>
      <c r="M28" s="113" t="n">
        <f aca="false" t="array" ref="M28:M28">SUM(IF($C$4:$C$264=L28,$D$4:$D$264,0),0)-SUM(IF($E$4:$E$264=L28,$F$4:$F$264,0),0)</f>
        <v>0</v>
      </c>
      <c r="N28" s="105"/>
      <c r="O28" s="113"/>
    </row>
    <row r="29" customFormat="false" ht="15.8" hidden="false" customHeight="false" outlineLevel="0" collapsed="false">
      <c r="C29" s="105"/>
      <c r="D29" s="1"/>
      <c r="E29" s="105"/>
      <c r="F29" s="1"/>
      <c r="G29" s="92"/>
      <c r="I29" s="105" t="s">
        <v>172</v>
      </c>
      <c r="J29" s="113" t="n">
        <f aca="false" t="array" ref="J29:J29">SUM(IF($C$1:$C$264=I29,$D$1:$D$264,0),0)-SUM(IF($E$1:$E$264=I29,$F$1:$F$264,0),0)+J8</f>
        <v>0</v>
      </c>
      <c r="K29" s="105"/>
      <c r="L29" s="105" t="s">
        <v>41</v>
      </c>
      <c r="M29" s="113" t="n">
        <f aca="false" t="array" ref="M29:M29">SUM(IF($C$4:$C$264=L29,$D$4:$D$264,0),0)-SUM(IF($E$4:$E$264=L29,$F$4:$F$264,0),0)</f>
        <v>0</v>
      </c>
      <c r="N29" s="105"/>
      <c r="O29" s="113"/>
    </row>
    <row r="30" customFormat="false" ht="15.8" hidden="false" customHeight="false" outlineLevel="0" collapsed="false">
      <c r="D30" s="1"/>
      <c r="F30" s="1"/>
      <c r="G30" s="92"/>
      <c r="I30" s="105" t="s">
        <v>174</v>
      </c>
      <c r="J30" s="113" t="n">
        <f aca="false" t="array" ref="J30:J30">SUM(IF($C$1:$C$264=I30,$D$1:$D$264,0),0)-SUM(IF($E$1:$E$264=I30,$F$1:$F$264,0),0)+J9</f>
        <v>0</v>
      </c>
      <c r="K30" s="105"/>
      <c r="L30" s="105" t="s">
        <v>42</v>
      </c>
      <c r="M30" s="113" t="n">
        <f aca="false" t="array" ref="M30:M30">SUM(IF($C$4:$C$264=L30,$D$4:$D$264,0),0)-SUM(IF($E$4:$E$264=L30,$F$4:$F$264,0),0)</f>
        <v>0</v>
      </c>
      <c r="N30" s="105"/>
      <c r="O30" s="113"/>
    </row>
    <row r="31" customFormat="false" ht="15.8" hidden="false" customHeight="false" outlineLevel="0" collapsed="false">
      <c r="D31" s="1"/>
      <c r="F31" s="1"/>
      <c r="G31" s="92"/>
      <c r="I31" s="105" t="s">
        <v>176</v>
      </c>
      <c r="J31" s="113" t="n">
        <f aca="false" t="array" ref="J31:J31">SUM(IF($C$1:$C$264=I31,$D$1:$D$264,0),0)-SUM(IF($E$1:$E$264=I31,$F$1:$F$264,0),0)+J10</f>
        <v>0</v>
      </c>
      <c r="K31" s="105"/>
      <c r="L31" s="93" t="s">
        <v>43</v>
      </c>
      <c r="M31" s="113" t="n">
        <f aca="false" t="array" ref="M31:M31">SUM(IF($C$4:$C$264=L31,$D$4:$D$264,0),0)-SUM(IF($E$4:$E$264=L31,$F$4:$F$264,0),0)</f>
        <v>0</v>
      </c>
      <c r="N31" s="105"/>
      <c r="O31" s="113"/>
    </row>
    <row r="32" customFormat="false" ht="15.8" hidden="false" customHeight="false" outlineLevel="0" collapsed="false">
      <c r="D32" s="1"/>
      <c r="F32" s="1"/>
      <c r="G32" s="92"/>
      <c r="I32" s="105" t="s">
        <v>177</v>
      </c>
      <c r="J32" s="113" t="n">
        <f aca="false" t="array" ref="J32:J32">SUM(IF($C$1:$C$264=I32,$D$1:$D$264,0),0)-SUM(IF($E$1:$E$264=I32,$F$1:$F$264,0),0)+J11</f>
        <v>0</v>
      </c>
      <c r="K32" s="105" t="n">
        <v>47948</v>
      </c>
      <c r="L32" s="93" t="s">
        <v>44</v>
      </c>
      <c r="M32" s="113" t="n">
        <f aca="false" t="array" ref="M32:M32">SUM(IF($C$4:$C$264=L32,$D$4:$D$264,0),0)-SUM(IF($E$4:$E$264=L32,$F$4:$F$264,0),0)</f>
        <v>0</v>
      </c>
      <c r="N32" s="105"/>
      <c r="O32" s="113"/>
    </row>
    <row r="33" customFormat="false" ht="15.8" hidden="false" customHeight="false" outlineLevel="0" collapsed="false">
      <c r="D33" s="1"/>
      <c r="F33" s="1"/>
      <c r="G33" s="92"/>
      <c r="I33" s="105" t="s">
        <v>178</v>
      </c>
      <c r="J33" s="113" t="n">
        <f aca="false" t="array" ref="J33:J33">SUM(IF($C$1:$C$264=I33,$D$1:$D$264,0),0)-SUM(IF($E$1:$E$264=I33,$F$1:$F$264,0),0)+J12</f>
        <v>0</v>
      </c>
      <c r="K33" s="105" t="n">
        <f aca="false">K32-J32</f>
        <v>47948</v>
      </c>
      <c r="L33" s="105" t="s">
        <v>47</v>
      </c>
      <c r="M33" s="113" t="n">
        <f aca="false" t="array" ref="M33:M33">SUM(IF($C$4:$C$264=L33,$D$4:$D$264,0),0)-SUM(IF($E$4:$E$264=L33,$F$4:$F$264,0),0)</f>
        <v>0</v>
      </c>
      <c r="N33" s="105"/>
      <c r="O33" s="113"/>
    </row>
    <row r="34" customFormat="false" ht="15.8" hidden="false" customHeight="false" outlineLevel="0" collapsed="false">
      <c r="D34" s="1"/>
      <c r="F34" s="1"/>
      <c r="G34" s="92"/>
      <c r="I34" s="105" t="s">
        <v>180</v>
      </c>
      <c r="J34" s="113" t="n">
        <f aca="false" t="array" ref="J34:J34">SUM(IF($C$1:$C$264=I34,$D$1:$D$264,0),0)-SUM(IF($E$1:$E$264=I34,$F$1:$F$264,0),0)+J13</f>
        <v>0</v>
      </c>
      <c r="K34" s="105"/>
      <c r="L34" s="105" t="s">
        <v>49</v>
      </c>
      <c r="M34" s="113" t="n">
        <f aca="false" t="array" ref="M34:M34">SUM(IF($C$4:$C$264=L34,$D$4:$D$264,0),0)-SUM(IF($E$4:$E$264=L34,$F$4:$F$264,0),0)</f>
        <v>0</v>
      </c>
      <c r="N34" s="105"/>
      <c r="O34" s="113"/>
    </row>
    <row r="35" customFormat="false" ht="15.8" hidden="false" customHeight="false" outlineLevel="0" collapsed="false">
      <c r="D35" s="1"/>
      <c r="F35" s="1"/>
      <c r="G35" s="92"/>
      <c r="I35" s="105" t="s">
        <v>182</v>
      </c>
      <c r="J35" s="113" t="n">
        <f aca="false" t="array" ref="J35:J35">SUM(IF($C$1:$C$264=I35,$D$1:$D$264,0),0)-SUM(IF($E$1:$E$264=I35,$F$1:$F$264,0),0)+J14</f>
        <v>0</v>
      </c>
      <c r="K35" s="105"/>
      <c r="L35" s="105" t="s">
        <v>50</v>
      </c>
      <c r="M35" s="113" t="n">
        <f aca="false" t="array" ref="M35:M35">SUM(IF($C$4:$C$264=L35,$D$4:$D$264,0),0)-SUM(IF($E$4:$E$264=L35,$F$4:$F$264,0),0)</f>
        <v>0</v>
      </c>
      <c r="N35" s="105"/>
      <c r="O35" s="113"/>
    </row>
    <row r="36" customFormat="false" ht="15.8" hidden="false" customHeight="false" outlineLevel="0" collapsed="false">
      <c r="D36" s="1"/>
      <c r="F36" s="1"/>
      <c r="G36" s="92"/>
      <c r="I36" s="105" t="s">
        <v>184</v>
      </c>
      <c r="J36" s="113" t="n">
        <f aca="false" t="array" ref="J36:J36">SUM(IF($C$1:$C$264=I36,$D$1:$D$264,0),0)-SUM(IF($E$1:$E$264=I36,$F$1:$F$264,0),0)+J15</f>
        <v>0</v>
      </c>
      <c r="K36" s="105" t="n">
        <f aca="false">J36-38000</f>
        <v>-38000</v>
      </c>
      <c r="L36" s="93" t="s">
        <v>51</v>
      </c>
      <c r="M36" s="113" t="n">
        <f aca="false" t="array" ref="M36:M36">SUM(IF($C$4:$C$264=L36,$D$4:$D$264,0),0)-SUM(IF($E$4:$E$264=L36,$F$4:$F$264,0),0)</f>
        <v>0</v>
      </c>
      <c r="N36" s="105"/>
      <c r="O36" s="113"/>
    </row>
    <row r="37" customFormat="false" ht="15.8" hidden="false" customHeight="false" outlineLevel="0" collapsed="false">
      <c r="D37" s="1"/>
      <c r="G37" s="92"/>
      <c r="I37" s="105" t="s">
        <v>186</v>
      </c>
      <c r="J37" s="113" t="n">
        <f aca="false" t="array" ref="J37:J37">SUM(IF($C$1:$C$264=I37,$D$1:$D$264,0),0)-SUM(IF($E$1:$E$264=I37,$F$1:$F$264,0),0)+J16</f>
        <v>0</v>
      </c>
      <c r="K37" s="105"/>
      <c r="L37" s="105" t="s">
        <v>52</v>
      </c>
      <c r="M37" s="113" t="n">
        <f aca="false" t="array" ref="M37:M37">SUM(IF($C$4:$C$264=L37,$D$4:$D$264,0),0)-SUM(IF($E$4:$E$264=L37,$F$4:$F$264,0),0)</f>
        <v>0</v>
      </c>
      <c r="N37" s="105"/>
      <c r="O37" s="113"/>
    </row>
    <row r="38" customFormat="false" ht="15.8" hidden="false" customHeight="false" outlineLevel="0" collapsed="false">
      <c r="D38" s="1"/>
      <c r="F38" s="1"/>
      <c r="G38" s="92"/>
      <c r="I38" s="105" t="s">
        <v>188</v>
      </c>
      <c r="J38" s="113" t="n">
        <f aca="false" t="array" ref="J38:J38">SUM(IF($C$1:$C$264=I38,$D$1:$D$264,0),0)-SUM(IF($E$1:$E$264=I38,$F$1:$F$264,0),0)+J17</f>
        <v>0</v>
      </c>
      <c r="K38" s="105"/>
      <c r="L38" s="105" t="s">
        <v>53</v>
      </c>
      <c r="M38" s="113" t="n">
        <f aca="false" t="array" ref="M38:M38">SUM(IF($C$4:$C$264=L38,$D$4:$D$264,0),0)-SUM(IF($E$4:$E$264=L38,$F$4:$F$264,0),0)</f>
        <v>0</v>
      </c>
      <c r="N38" s="122"/>
      <c r="O38" s="113"/>
    </row>
    <row r="39" customFormat="false" ht="15.8" hidden="false" customHeight="false" outlineLevel="0" collapsed="false">
      <c r="D39" s="1"/>
      <c r="F39" s="1"/>
      <c r="G39" s="92"/>
      <c r="I39" s="105" t="s">
        <v>190</v>
      </c>
      <c r="J39" s="113" t="n">
        <f aca="false" t="array" ref="J39:J39">SUM(IF($C$1:$C$264=I39,$D$1:$D$264,0),0)-SUM(IF($E$1:$E$264=I39,$F$1:$F$264,0),0)+J18</f>
        <v>0</v>
      </c>
      <c r="K39" s="105"/>
      <c r="L39" s="105" t="s">
        <v>54</v>
      </c>
      <c r="M39" s="113" t="n">
        <f aca="false" t="array" ref="M39:M39">SUM(IF($C$4:$C$264=L39,$D$4:$D$264,0),0)-SUM(IF($E$4:$E$264=L39,$F$4:$F$264,0),0)</f>
        <v>0</v>
      </c>
      <c r="N39" s="122" t="s">
        <v>84</v>
      </c>
      <c r="O39" s="113" t="n">
        <f aca="false" t="array" ref="O39:O39">SUM(IF($E$4:$E$264=N39,$F$4:$F$264),0)-SUM(IF($C$4:$C$264=N39,$D$4:$D$264,0),0)</f>
        <v>0</v>
      </c>
    </row>
    <row r="40" customFormat="false" ht="15.8" hidden="false" customHeight="false" outlineLevel="0" collapsed="false">
      <c r="D40" s="1"/>
      <c r="F40" s="1"/>
      <c r="G40" s="92"/>
      <c r="I40" s="105" t="s">
        <v>191</v>
      </c>
      <c r="J40" s="113" t="n">
        <f aca="false" t="array" ref="J40:J40">SUM(IF($C$3:$C$264=I40,$D$3:$D$264,0),0)-SUM(IF($E$3:$E$264=I40,$F$3:$F$264,0),0)+J19</f>
        <v>0</v>
      </c>
      <c r="K40" s="105"/>
      <c r="L40" s="105" t="s">
        <v>55</v>
      </c>
      <c r="M40" s="113" t="n">
        <f aca="false" t="array" ref="M40:M40">SUM(IF($C$4:$C$264=L40,$D$4:$D$264,0),0)-SUM(IF($E$4:$E$264=L40,$F$4:$F$264,0),0)</f>
        <v>0</v>
      </c>
      <c r="N40" s="105"/>
      <c r="O40" s="113"/>
    </row>
    <row r="41" customFormat="false" ht="15.8" hidden="false" customHeight="false" outlineLevel="0" collapsed="false">
      <c r="D41" s="1"/>
      <c r="F41" s="1"/>
      <c r="G41" s="92"/>
      <c r="I41" s="105" t="s">
        <v>192</v>
      </c>
      <c r="J41" s="113" t="n">
        <f aca="false" t="array" ref="J41:J41">SUM(IF($C$3:$C$264=I41,$D$3:$D$264,0),0)-SUM(IF($E$3:$E$264=I41,$F$3:$F$264,0),0)+J20</f>
        <v>0</v>
      </c>
      <c r="L41" s="105" t="s">
        <v>56</v>
      </c>
      <c r="M41" s="113" t="n">
        <f aca="false" t="array" ref="M41:M41">SUM(IF($C$4:$C$264=L41,$D$4:$D$264,0),0)-SUM(IF($E$4:$E$264=L41,$F$4:$F$264,0),0)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SUM(IF($C$4:$C$264=L42,$D$4:$D$264,0),0)-SUM(IF($E$4:$E$264=L42,$F$4:$F$264,0),0)</f>
        <v>0</v>
      </c>
      <c r="N42" s="105"/>
      <c r="O42" s="113"/>
    </row>
    <row r="43" customFormat="false" ht="15.8" hidden="false" customHeight="false" outlineLevel="0" collapsed="false">
      <c r="C43" s="105"/>
      <c r="D43" s="1"/>
      <c r="F43" s="1"/>
      <c r="G43" s="92"/>
      <c r="I43" s="105"/>
      <c r="J43" s="113"/>
      <c r="K43" s="105"/>
      <c r="L43" s="105" t="s">
        <v>60</v>
      </c>
      <c r="M43" s="113" t="n">
        <f aca="false" t="array" ref="M43:M43">SUM(IF($C$4:$C$264=L43,$D$4:$D$264,0),0)-SUM(IF($E$4:$E$264=L43,$F$4:$F$264,0),0)</f>
        <v>0</v>
      </c>
      <c r="N43" s="105" t="s">
        <v>85</v>
      </c>
      <c r="O43" s="113" t="n">
        <f aca="false" t="array" ref="O43:O43">SUM(IF($E$4:$E$264=N43,$F$4:$F$264),0)-SUM(IF($C$4:$C$264=N43,$D$4:$D$264,0),0)</f>
        <v>0</v>
      </c>
    </row>
    <row r="44" customFormat="false" ht="15.8" hidden="false" customHeight="false" outlineLevel="0" collapsed="false">
      <c r="C44" s="105"/>
      <c r="D44" s="1"/>
      <c r="E44" s="105"/>
      <c r="F44" s="1"/>
      <c r="G44" s="92"/>
      <c r="I44" s="105" t="s">
        <v>165</v>
      </c>
      <c r="J44" s="113"/>
      <c r="K44" s="105"/>
      <c r="L44" s="105" t="s">
        <v>61</v>
      </c>
      <c r="M44" s="113" t="n">
        <f aca="false" t="array" ref="M44:M44">SUM(IF($C$4:$C$264=L44,$D$4:$D$264,0),0)-SUM(IF($E$4:$E$264=L44,$F$4:$F$264,0),0)</f>
        <v>0</v>
      </c>
      <c r="N44" s="105" t="s">
        <v>86</v>
      </c>
      <c r="O44" s="113" t="n">
        <f aca="false" t="array" ref="O44:O44">SUM(IF($E$4:$E$264=N44,$F$4:$F$264),0)-SUM(IF($C$4:$C$264=N44,$D$4:$D$264,0),0)</f>
        <v>0</v>
      </c>
    </row>
    <row r="45" customFormat="false" ht="15.8" hidden="false" customHeight="false" outlineLevel="0" collapsed="false">
      <c r="C45" s="105"/>
      <c r="D45" s="1"/>
      <c r="E45" s="105"/>
      <c r="F45" s="1"/>
      <c r="G45" s="92"/>
      <c r="I45" s="105" t="s">
        <v>167</v>
      </c>
      <c r="J45" s="113" t="n">
        <f aca="false" t="array" ref="J45:J45">-SUM(IF($C$3:$C$264="奨学金",$D$3:$D$264,0),0)+SUM(IF($E$3:$E$264="奨学金",$F$3:$F$264,0),0)+$L$5</f>
        <v>0</v>
      </c>
      <c r="K45" s="105"/>
      <c r="L45" s="105" t="s">
        <v>62</v>
      </c>
      <c r="M45" s="113" t="n">
        <f aca="false" t="array" ref="M45:M45">SUM(IF($C$4:$C$264=L45,$D$4:$D$264,0),0)-SUM(IF($E$4:$E$264=L45,$F$4:$F$264,0),0)</f>
        <v>0</v>
      </c>
      <c r="N45" s="105"/>
      <c r="O45" s="113"/>
    </row>
    <row r="46" customFormat="false" ht="15.8" hidden="false" customHeight="false" outlineLevel="0" collapsed="false">
      <c r="C46" s="105"/>
      <c r="D46" s="1"/>
      <c r="E46" s="105"/>
      <c r="F46" s="1"/>
      <c r="G46" s="92"/>
      <c r="I46" s="105" t="s">
        <v>169</v>
      </c>
      <c r="J46" s="113" t="n">
        <f aca="false" t="array" ref="J46:J46">-SUM(IF($C$3:$C$264="前受金",$D$3:$D$264,0),0)+SUM(IF($E$3:$E$264=I46,$F$3:$F$264,0),0)+L6</f>
        <v>0</v>
      </c>
      <c r="K46" s="105"/>
      <c r="L46" s="93" t="s">
        <v>63</v>
      </c>
      <c r="M46" s="113" t="n">
        <f aca="false" t="array" ref="M46:M46">SUM(IF($C$4:$C$264=L46,$D$4:$D$264,0),0)-SUM(IF($E$4:$E$264=L46,$F$4:$F$264,0),0)</f>
        <v>0</v>
      </c>
      <c r="N46" s="105"/>
      <c r="O46" s="113"/>
    </row>
    <row r="47" customFormat="false" ht="15.8" hidden="false" customHeight="false" outlineLevel="0" collapsed="false">
      <c r="D47" s="1"/>
      <c r="E47" s="105"/>
      <c r="F47" s="1"/>
      <c r="G47" s="92"/>
      <c r="I47" s="105" t="s">
        <v>171</v>
      </c>
      <c r="J47" s="113" t="n">
        <f aca="false" t="array" ref="J47:J47">-SUM(IF($C$1:$C$264=I47,$D$1:$D$264,0),0)+SUM(IF($E$1:$E$264=I47,$F$1:$F$264,0),0)+L7</f>
        <v>0</v>
      </c>
      <c r="K47" s="105"/>
      <c r="L47" s="105" t="s">
        <v>65</v>
      </c>
      <c r="M47" s="113" t="n">
        <f aca="false" t="array" ref="M47:M47">SUM(IF($C$4:$C$264=L47,$D$4:$D$264,0),0)-SUM(IF($E$4:$E$264=L47,$F$4:$F$264,0),0)</f>
        <v>0</v>
      </c>
      <c r="N47" s="105"/>
      <c r="O47" s="113"/>
    </row>
    <row r="48" customFormat="false" ht="15.8" hidden="false" customHeight="false" outlineLevel="0" collapsed="false">
      <c r="D48" s="1"/>
      <c r="F48" s="1"/>
      <c r="G48" s="92"/>
      <c r="I48" s="105" t="s">
        <v>173</v>
      </c>
      <c r="J48" s="113" t="n">
        <f aca="false" t="array" ref="J48:J48">-SUM(IF($C$3:$C$264=I48,$D$3:$D$264,0),0)+SUM(IF($E$3:$E$264=I48,$F$3:$F$264,0),0)+L8</f>
        <v>0</v>
      </c>
      <c r="K48" s="105"/>
      <c r="L48" s="105" t="s">
        <v>66</v>
      </c>
      <c r="M48" s="113" t="n">
        <f aca="false" t="array" ref="M48:M48">SUM(IF($C$4:$C$264=L48,$D$4:$D$264,0),0)-SUM(IF($E$4:$E$264=L48,$F$4:$F$264,0),0)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SUM(IF($C$4:$C$264=L49,$D$4:$D$264,0),0)-SUM(IF($E$4:$E$264=L49,$F$4:$F$264,0),0)</f>
        <v>0</v>
      </c>
      <c r="N49" s="105" t="s">
        <v>87</v>
      </c>
      <c r="O49" s="113" t="n">
        <f aca="false" t="array" ref="O49:O49">SUM(IF($E$4:$E$264=N49,$F$4:$F$264),0)-SUM(IF($C$4:$C$264=N49,$D$4:$D$264,0),0)</f>
        <v>0</v>
      </c>
    </row>
    <row r="50" customFormat="false" ht="15.8" hidden="false" customHeight="false" outlineLevel="0" collapsed="false">
      <c r="D50" s="1"/>
      <c r="F50" s="1"/>
      <c r="G50" s="92"/>
      <c r="I50" s="105"/>
      <c r="J50" s="113"/>
      <c r="K50" s="105"/>
      <c r="L50" s="93" t="s">
        <v>68</v>
      </c>
      <c r="M50" s="113" t="n">
        <f aca="false" t="array" ref="M50:M50">SUM(IF($C$4:$C$264=L50,$D$4:$D$264,0),0)-SUM(IF($E$4:$E$264=L50,$F$4:$F$264,0),0)</f>
        <v>0</v>
      </c>
      <c r="N50" s="93" t="s">
        <v>88</v>
      </c>
      <c r="O50" s="113" t="n">
        <f aca="false" t="array" ref="O50:O50">SUM(IF($E$4:$E$264=N50,$F$4:$F$264),0)-SUM(IF($C$4:$C$264=N50,$D$4:$D$264,0),0)</f>
        <v>0</v>
      </c>
    </row>
    <row r="51" customFormat="false" ht="15.8" hidden="false" customHeight="false" outlineLevel="0" collapsed="false">
      <c r="D51" s="1"/>
      <c r="F51" s="1"/>
      <c r="G51" s="92"/>
      <c r="I51" s="105" t="s">
        <v>179</v>
      </c>
      <c r="J51" s="113"/>
      <c r="K51" s="105"/>
      <c r="L51" s="93" t="s">
        <v>69</v>
      </c>
      <c r="M51" s="113" t="n">
        <f aca="false" t="array" ref="M51:M51">SUM(IF($C$4:$C$264=L51,$D$4:$D$264,0),0)-SUM(IF($E$4:$E$264=L51,$F$4:$F$264,0),0)</f>
        <v>0</v>
      </c>
      <c r="N51" s="105"/>
      <c r="O51" s="113"/>
    </row>
    <row r="52" customFormat="false" ht="15.8" hidden="false" customHeight="false" outlineLevel="0" collapsed="false">
      <c r="D52" s="1"/>
      <c r="E52" s="105"/>
      <c r="F52" s="1"/>
      <c r="G52" s="92"/>
      <c r="I52" s="105" t="s">
        <v>181</v>
      </c>
      <c r="J52" s="113" t="n">
        <f aca="false" t="array" ref="J52:J52">-SUM(IF($C$3:$C$264=I52,$D$3:$D$264,0),0)+SUM(IF($E$3:$E$264=I52,$F$3:$F$264,0),0)+$L$13</f>
        <v>0</v>
      </c>
      <c r="K52" s="105"/>
      <c r="L52" s="105" t="s">
        <v>72</v>
      </c>
      <c r="M52" s="113" t="n">
        <f aca="false" t="array" ref="M52:M52">SUM(IF($C$4:$C$264=L52,$D$4:$D$264,0),0)-SUM(IF($E$4:$E$264=L52,$F$4:$F$264,0),0)</f>
        <v>0</v>
      </c>
      <c r="N52" s="105" t="s">
        <v>90</v>
      </c>
      <c r="O52" s="113" t="n">
        <f aca="false" t="array" ref="O52:O52">SUM(IF($E$4:$E$264=N52,$F$4:$F$264),0)-SUM(IF($C$4:$C$264=N52,$D$4:$D$264,0),0)</f>
        <v>0</v>
      </c>
    </row>
    <row r="53" customFormat="false" ht="15.8" hidden="false" customHeight="false" outlineLevel="0" collapsed="false">
      <c r="D53" s="1"/>
      <c r="F53" s="1"/>
      <c r="G53" s="92"/>
      <c r="I53" s="105" t="s">
        <v>183</v>
      </c>
      <c r="J53" s="113" t="n">
        <f aca="false" t="array" ref="J53:J53">-SUM(IF($C$3:$C$264=I53,$D$3:$D$264,0),0)+SUM(IF($E$3:$E$264=I53,$F$3:$F$264,0),0)+$L$14</f>
        <v>0</v>
      </c>
      <c r="K53" s="105"/>
      <c r="L53" s="105" t="s">
        <v>73</v>
      </c>
      <c r="M53" s="113" t="n">
        <f aca="false" t="array" ref="M53:M53">SUM(IF($C$4:$C$264=L53,$D$4:$D$264,0),0)-SUM(IF($E$4:$E$264=L53,$F$4:$F$264,0),0)</f>
        <v>0</v>
      </c>
      <c r="N53" s="105" t="s">
        <v>91</v>
      </c>
      <c r="O53" s="113" t="n">
        <f aca="false" t="array" ref="O53:O53">SUM(IF($E$4:$E$264=N53,$F$4:$F$264),0)-SUM(IF($C$4:$C$264=N53,$D$4:$D$264,0),0)</f>
        <v>0</v>
      </c>
    </row>
    <row r="54" customFormat="false" ht="15.8" hidden="false" customHeight="false" outlineLevel="0" collapsed="false">
      <c r="D54" s="1"/>
      <c r="F54" s="1"/>
      <c r="G54" s="92"/>
      <c r="I54" s="105" t="s">
        <v>185</v>
      </c>
      <c r="J54" s="113" t="n">
        <f aca="false" t="array" ref="J54:J54">-SUM(IF($C$3:$C$264=I54,$D$3:$D$264,0),0)+SUM(IF($E$3:$E$264=I54,$F$3:$F$264,0),0)+$L$15+$L$16</f>
        <v>0</v>
      </c>
      <c r="K54" s="105"/>
      <c r="L54" s="93" t="s">
        <v>74</v>
      </c>
      <c r="M54" s="113" t="n">
        <f aca="false" t="array" ref="M54:M54">SUM(IF($C$4:$C$264=L54,$D$4:$D$264,0),0)-SUM(IF($E$4:$E$264=L54,$F$4:$F$264,0),0)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c r="N60" s="105" t="s">
        <v>66</v>
      </c>
      <c r="O60" s="113"/>
      <c r="P60" s="1"/>
    </row>
    <row r="61" customFormat="false" ht="15.8" hidden="false" customHeight="false" outlineLevel="0" collapsed="false">
      <c r="C61" s="105"/>
      <c r="D61" s="1"/>
      <c r="F61" s="1"/>
      <c r="G61" s="92"/>
      <c r="I61" s="123" t="s">
        <v>208</v>
      </c>
      <c r="J61" s="113" t="n">
        <f aca="false">J60-M55-M74</f>
        <v>120000</v>
      </c>
      <c r="K61" s="105"/>
      <c r="L61" s="105"/>
      <c r="M61" s="113"/>
      <c r="N61" s="105" t="s">
        <v>209</v>
      </c>
      <c r="O61" s="113"/>
      <c r="P61" s="1"/>
    </row>
    <row r="62" customFormat="false" ht="15.8" hidden="false" customHeight="false" outlineLevel="0" collapsed="false">
      <c r="D62" s="1"/>
      <c r="E62" s="105"/>
      <c r="F62" s="1"/>
      <c r="G62" s="92"/>
      <c r="I62" s="123"/>
      <c r="J62" s="113"/>
      <c r="K62" s="105"/>
      <c r="L62" s="105"/>
      <c r="M62" s="113"/>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c r="N64" s="105" t="s">
        <v>213</v>
      </c>
      <c r="O64" s="113"/>
      <c r="P64" s="1"/>
    </row>
    <row r="65" customFormat="false" ht="15.8" hidden="false" customHeight="false" outlineLevel="0" collapsed="false">
      <c r="D65" s="1"/>
      <c r="F65" s="1"/>
      <c r="G65" s="92"/>
      <c r="I65" s="123"/>
      <c r="J65" s="113"/>
      <c r="K65" s="105"/>
      <c r="L65" s="105"/>
      <c r="M65" s="113"/>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c r="N67" s="105" t="s">
        <v>216</v>
      </c>
      <c r="O67" s="113"/>
      <c r="P67" s="1"/>
    </row>
    <row r="68" customFormat="false" ht="15.8" hidden="false" customHeight="false" outlineLevel="0" collapsed="false">
      <c r="D68" s="1"/>
      <c r="F68" s="1"/>
      <c r="G68" s="92"/>
      <c r="I68" s="105"/>
      <c r="J68" s="113"/>
      <c r="K68" s="105"/>
      <c r="L68" s="105"/>
      <c r="M68" s="113"/>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0</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row r="89" customFormat="false" ht="15.8" hidden="false" customHeight="false" outlineLevel="0" collapsed="false">
      <c r="D89" s="1"/>
      <c r="F89" s="1"/>
      <c r="G89" s="92"/>
      <c r="J89" s="1"/>
      <c r="M89" s="1"/>
      <c r="O89" s="1"/>
    </row>
    <row r="90" customFormat="false" ht="15.8" hidden="false" customHeight="false" outlineLevel="0" collapsed="false">
      <c r="D90" s="1"/>
      <c r="F90" s="1"/>
      <c r="G90" s="92"/>
      <c r="J90" s="1"/>
      <c r="M90" s="1"/>
      <c r="O90" s="1"/>
    </row>
    <row r="91" customFormat="false" ht="15.8" hidden="false" customHeight="false" outlineLevel="0" collapsed="false">
      <c r="D91" s="1"/>
      <c r="F91" s="1"/>
      <c r="G91" s="92"/>
      <c r="J91" s="1"/>
      <c r="M91" s="1"/>
      <c r="O91" s="1"/>
    </row>
    <row r="92" customFormat="false" ht="15.8" hidden="false" customHeight="false" outlineLevel="0" collapsed="false">
      <c r="D92" s="1"/>
      <c r="F92" s="1"/>
      <c r="G92" s="92"/>
      <c r="J92" s="1"/>
      <c r="M92" s="1"/>
      <c r="O92" s="1"/>
    </row>
    <row r="93" customFormat="false" ht="15.8" hidden="false" customHeight="false" outlineLevel="0" collapsed="false">
      <c r="D93" s="1"/>
      <c r="F93" s="1"/>
      <c r="G93" s="92"/>
      <c r="J93" s="1"/>
      <c r="M93" s="1"/>
      <c r="O93" s="1"/>
    </row>
    <row r="94" customFormat="false" ht="15.8" hidden="false" customHeight="false" outlineLevel="0" collapsed="false">
      <c r="D94" s="1"/>
      <c r="F94" s="1"/>
      <c r="J94" s="1"/>
      <c r="M94" s="1"/>
      <c r="O94" s="1"/>
    </row>
    <row r="95" customFormat="false" ht="15.8" hidden="false" customHeight="false" outlineLevel="0" collapsed="false">
      <c r="D95" s="1"/>
      <c r="F95" s="1"/>
      <c r="G95" s="92"/>
      <c r="J95" s="1"/>
      <c r="M95" s="1"/>
      <c r="O95" s="1"/>
    </row>
    <row r="96" customFormat="false" ht="15.8" hidden="false" customHeight="false" outlineLevel="0" collapsed="false">
      <c r="D96" s="1"/>
      <c r="F96" s="1"/>
      <c r="G96" s="92"/>
      <c r="J96" s="1"/>
      <c r="M96" s="1"/>
      <c r="O96" s="1"/>
    </row>
    <row r="97" customFormat="false" ht="15.8" hidden="false" customHeight="false" outlineLevel="0" collapsed="false">
      <c r="D97" s="1"/>
      <c r="E97" s="105"/>
      <c r="F97" s="1"/>
      <c r="G97" s="92"/>
      <c r="J97" s="1"/>
      <c r="M97" s="1"/>
      <c r="O97" s="1"/>
    </row>
    <row r="98" customFormat="false" ht="15.8" hidden="false" customHeight="false" outlineLevel="0" collapsed="false">
      <c r="D98" s="1"/>
      <c r="F98" s="1"/>
      <c r="G98" s="92"/>
      <c r="J98" s="1"/>
      <c r="M98" s="1"/>
      <c r="O98" s="1"/>
    </row>
    <row r="99" customFormat="false" ht="15.8" hidden="false" customHeight="false" outlineLevel="0" collapsed="false">
      <c r="D99" s="1"/>
      <c r="F99" s="1"/>
      <c r="G99" s="92"/>
      <c r="J99" s="1"/>
      <c r="M99" s="1"/>
      <c r="O99" s="1"/>
    </row>
    <row r="100" customFormat="false" ht="15.8" hidden="false" customHeight="false" outlineLevel="0" collapsed="false">
      <c r="D100" s="1"/>
      <c r="F100" s="1"/>
      <c r="G100" s="92"/>
      <c r="J100" s="1"/>
      <c r="M100" s="1"/>
      <c r="O100" s="1"/>
    </row>
    <row r="101" customFormat="false" ht="15.8" hidden="false" customHeight="false" outlineLevel="0" collapsed="false">
      <c r="D101" s="1"/>
      <c r="E101" s="105"/>
      <c r="F101" s="1"/>
      <c r="G101" s="92"/>
      <c r="J101" s="1"/>
      <c r="M101" s="1"/>
      <c r="O101" s="1"/>
    </row>
    <row r="102" customFormat="false" ht="15.8" hidden="false" customHeight="false" outlineLevel="0" collapsed="false">
      <c r="D102" s="1"/>
      <c r="E102" s="105"/>
      <c r="F102" s="1"/>
      <c r="G102" s="92"/>
      <c r="J102" s="1"/>
      <c r="M102" s="1"/>
      <c r="O102" s="1"/>
    </row>
    <row r="103" customFormat="false" ht="15.8" hidden="false" customHeight="false" outlineLevel="0" collapsed="false">
      <c r="C103" s="105"/>
      <c r="D103" s="1"/>
      <c r="E103" s="105"/>
      <c r="F103" s="1"/>
      <c r="G103" s="92"/>
      <c r="J103" s="1"/>
      <c r="M103" s="1"/>
      <c r="O103" s="1"/>
    </row>
    <row r="104" customFormat="false" ht="15.8" hidden="false" customHeight="false" outlineLevel="0" collapsed="false">
      <c r="D104" s="1"/>
      <c r="E104" s="105"/>
      <c r="F104" s="1"/>
      <c r="G104" s="92"/>
      <c r="J104" s="1"/>
      <c r="M104" s="1"/>
      <c r="O104" s="1"/>
    </row>
    <row r="105" customFormat="false" ht="15.8" hidden="false" customHeight="false" outlineLevel="0" collapsed="false">
      <c r="D105" s="1"/>
      <c r="E105" s="105"/>
      <c r="F105" s="1"/>
      <c r="G105" s="92"/>
      <c r="J105" s="1"/>
      <c r="M105" s="1"/>
      <c r="O105" s="1"/>
    </row>
    <row r="106" customFormat="false" ht="15.8" hidden="false" customHeight="false" outlineLevel="0" collapsed="false">
      <c r="D106" s="1"/>
      <c r="F106" s="1"/>
      <c r="G106" s="92"/>
      <c r="J106" s="1"/>
      <c r="M106" s="1"/>
      <c r="O106" s="1"/>
    </row>
    <row r="107" customFormat="false" ht="15.8" hidden="false" customHeight="false" outlineLevel="0" collapsed="false">
      <c r="D107" s="1"/>
      <c r="E107" s="105"/>
      <c r="F107" s="1"/>
      <c r="G107" s="92"/>
      <c r="J107" s="1"/>
      <c r="M107" s="1"/>
      <c r="O107" s="1"/>
    </row>
    <row r="108" customFormat="false" ht="15.8" hidden="false" customHeight="false" outlineLevel="0" collapsed="false">
      <c r="D108" s="1"/>
      <c r="F108" s="1"/>
      <c r="G108" s="92"/>
      <c r="J108" s="1"/>
      <c r="M108" s="1"/>
      <c r="O108" s="1"/>
    </row>
    <row r="109" customFormat="false" ht="15.8" hidden="false" customHeight="false" outlineLevel="0" collapsed="false">
      <c r="D109" s="1"/>
      <c r="E109" s="105"/>
      <c r="F109" s="1"/>
      <c r="G109" s="92"/>
      <c r="J109" s="1"/>
      <c r="M109" s="1"/>
      <c r="O109" s="1"/>
    </row>
    <row r="110" customFormat="false" ht="15.8" hidden="false" customHeight="false" outlineLevel="0" collapsed="false">
      <c r="C110" s="105"/>
      <c r="D110" s="1"/>
      <c r="E110" s="105"/>
      <c r="F110" s="1"/>
      <c r="G110" s="92"/>
      <c r="J110" s="1"/>
      <c r="M110" s="1"/>
      <c r="O110" s="1"/>
    </row>
    <row r="111" customFormat="false" ht="15.8" hidden="false" customHeight="false" outlineLevel="0" collapsed="false">
      <c r="D111" s="1"/>
      <c r="F111" s="1"/>
      <c r="G111" s="92"/>
      <c r="J111" s="1"/>
      <c r="M111" s="1"/>
      <c r="O111" s="1"/>
    </row>
    <row r="112" customFormat="false" ht="15.8" hidden="false" customHeight="false" outlineLevel="0" collapsed="false">
      <c r="D112" s="1"/>
      <c r="E112" s="105"/>
      <c r="F112" s="1"/>
      <c r="G112" s="92"/>
      <c r="J112" s="1"/>
      <c r="M112" s="1"/>
      <c r="O112" s="1"/>
    </row>
    <row r="113" customFormat="false" ht="15.8" hidden="false" customHeight="false" outlineLevel="0" collapsed="false">
      <c r="C113" s="105"/>
      <c r="D113" s="1"/>
      <c r="F113" s="1"/>
      <c r="G113" s="92"/>
      <c r="J113" s="1" t="str">
        <f aca="false">J58</f>
        <v>○</v>
      </c>
      <c r="M113" s="1"/>
      <c r="O113"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true"/>
  </sheetPr>
  <dimension ref="A1:AMJ118"/>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J55" activeCellId="0" sqref="J55"/>
    </sheetView>
  </sheetViews>
  <sheetFormatPr defaultRowHeight="15.8" zeroHeight="false" outlineLevelRow="0" outlineLevelCol="0"/>
  <cols>
    <col collapsed="false" customWidth="true" hidden="false" outlineLevel="0" max="1" min="1" style="0" width="9.44"/>
    <col collapsed="false" customWidth="true" hidden="false" outlineLevel="0" max="2" min="2" style="0" width="5"/>
    <col collapsed="false" customWidth="true" hidden="false" outlineLevel="0" max="3" min="3" style="0" width="11.78"/>
    <col collapsed="false" customWidth="true" hidden="false" outlineLevel="0" max="4" min="4" style="0" width="10.2"/>
    <col collapsed="false" customWidth="true" hidden="false" outlineLevel="0" max="5" min="5" style="0" width="11.95"/>
    <col collapsed="false" customWidth="true" hidden="false" outlineLevel="0" max="6" min="6" style="0" width="10.2"/>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7" min="16" style="0" width="7.16"/>
    <col collapsed="false" customWidth="true" hidden="false" outlineLevel="0" max="18" min="18" style="0" width="12.17"/>
    <col collapsed="false" customWidth="true" hidden="false" outlineLevel="0" max="19" min="19" style="0" width="7.88"/>
    <col collapsed="false" customWidth="true" hidden="false" outlineLevel="0" max="22" min="20" style="0" width="7.16"/>
    <col collapsed="false" customWidth="true" hidden="false" outlineLevel="0" max="23" min="23" style="0" width="9.78"/>
    <col collapsed="false" customWidth="true" hidden="false" outlineLevel="0" max="24" min="24" style="0" width="9.4"/>
    <col collapsed="false" customWidth="true" hidden="false" outlineLevel="0" max="25" min="25" style="0" width="7.16"/>
    <col collapsed="false" customWidth="true" hidden="false" outlineLevel="0" max="26" min="26" style="0" width="12.59"/>
    <col collapsed="false" customWidth="true" hidden="false" outlineLevel="0" max="27" min="27" style="0" width="9.28"/>
    <col collapsed="false" customWidth="true" hidden="false" outlineLevel="0" max="28" min="28" style="0" width="7.16"/>
    <col collapsed="false" customWidth="true" hidden="false" outlineLevel="0" max="29" min="29" style="0" width="10.18"/>
    <col collapsed="false" customWidth="true" hidden="false" outlineLevel="0" max="1025" min="30" style="0" width="7.16"/>
  </cols>
  <sheetData>
    <row r="1" customFormat="false" ht="15.8" hidden="false" customHeight="false" outlineLevel="0" collapsed="false">
      <c r="A1" s="112" t="n">
        <v>43466</v>
      </c>
      <c r="B1" s="112"/>
      <c r="D1" s="1"/>
      <c r="F1" s="1"/>
      <c r="G1" s="92"/>
      <c r="J1" s="1"/>
      <c r="M1" s="1"/>
      <c r="O1" s="1"/>
      <c r="Q1" s="0" t="n">
        <v>2</v>
      </c>
      <c r="R1" s="0" t="n">
        <v>3</v>
      </c>
      <c r="S1" s="0" t="n">
        <v>4</v>
      </c>
      <c r="T1" s="0" t="n">
        <v>5</v>
      </c>
      <c r="U1" s="0" t="n">
        <v>6</v>
      </c>
      <c r="V1" s="0" t="n">
        <v>7</v>
      </c>
      <c r="W1" s="0" t="n">
        <v>8</v>
      </c>
      <c r="X1" s="0" t="n">
        <v>9</v>
      </c>
      <c r="Y1" s="0" t="n">
        <v>10</v>
      </c>
      <c r="Z1" s="0" t="n">
        <v>11</v>
      </c>
      <c r="AA1" s="0" t="n">
        <v>12</v>
      </c>
      <c r="AB1" s="0" t="n">
        <v>13</v>
      </c>
      <c r="AC1" s="0" t="n">
        <v>14</v>
      </c>
      <c r="AD1" s="0" t="n">
        <v>15</v>
      </c>
      <c r="AE1" s="0" t="n">
        <v>16</v>
      </c>
      <c r="AF1" s="0" t="n">
        <v>17</v>
      </c>
      <c r="AG1" s="0" t="n">
        <v>18</v>
      </c>
      <c r="AH1" s="0" t="n">
        <v>19</v>
      </c>
      <c r="AI1" s="0" t="n">
        <v>20</v>
      </c>
      <c r="AJ1" s="0" t="n">
        <v>21</v>
      </c>
      <c r="AK1" s="0" t="n">
        <v>22</v>
      </c>
      <c r="AL1" s="0" t="n">
        <v>23</v>
      </c>
      <c r="AM1" s="0" t="n">
        <v>24</v>
      </c>
      <c r="AN1" s="0" t="n">
        <v>25</v>
      </c>
      <c r="AO1" s="0" t="n">
        <v>26</v>
      </c>
      <c r="AP1" s="0" t="n">
        <v>27</v>
      </c>
      <c r="AQ1" s="0" t="n">
        <v>28</v>
      </c>
      <c r="AR1" s="0" t="n">
        <v>29</v>
      </c>
      <c r="AS1" s="0" t="n">
        <v>30</v>
      </c>
      <c r="AT1" s="0" t="n">
        <v>31</v>
      </c>
      <c r="AU1" s="0" t="n">
        <v>32</v>
      </c>
      <c r="AV1" s="0" t="n">
        <v>33</v>
      </c>
      <c r="AW1" s="0" t="n">
        <v>34</v>
      </c>
      <c r="AX1" s="0" t="n">
        <v>35</v>
      </c>
      <c r="AY1" s="0" t="n">
        <v>36</v>
      </c>
      <c r="AZ1" s="0" t="n">
        <v>37</v>
      </c>
      <c r="BA1" s="0" t="n">
        <v>38</v>
      </c>
      <c r="BB1" s="0" t="n">
        <v>39</v>
      </c>
      <c r="BC1" s="0" t="n">
        <v>40</v>
      </c>
      <c r="BD1" s="0" t="n">
        <v>41</v>
      </c>
      <c r="BE1" s="0" t="n">
        <v>42</v>
      </c>
      <c r="BF1" s="0" t="n">
        <f aca="false">BE1+1</f>
        <v>43</v>
      </c>
      <c r="BG1" s="0" t="n">
        <f aca="false">BF1+1</f>
        <v>44</v>
      </c>
      <c r="BH1" s="0" t="n">
        <f aca="false">BG1+1</f>
        <v>45</v>
      </c>
      <c r="BI1" s="0" t="n">
        <f aca="false">BH1+1</f>
        <v>46</v>
      </c>
      <c r="BJ1" s="0" t="n">
        <f aca="false">BI1+1</f>
        <v>47</v>
      </c>
      <c r="BK1" s="0" t="n">
        <f aca="false">BJ1+1</f>
        <v>48</v>
      </c>
      <c r="BL1" s="0" t="n">
        <f aca="false">BK1+1</f>
        <v>49</v>
      </c>
      <c r="BM1" s="0" t="n">
        <f aca="false">BL1+1</f>
        <v>50</v>
      </c>
      <c r="BN1" s="0" t="n">
        <f aca="false">BM1+1</f>
        <v>51</v>
      </c>
      <c r="BO1" s="0" t="n">
        <f aca="false">BN1+1</f>
        <v>52</v>
      </c>
      <c r="BP1" s="0" t="n">
        <f aca="false">BO1+1</f>
        <v>53</v>
      </c>
      <c r="BQ1" s="0" t="n">
        <f aca="false">BP1+1</f>
        <v>54</v>
      </c>
      <c r="BR1" s="0" t="n">
        <f aca="false">BQ1+1</f>
        <v>55</v>
      </c>
      <c r="BS1" s="0" t="n">
        <f aca="false">BR1+1</f>
        <v>56</v>
      </c>
      <c r="BT1" s="0" t="n">
        <f aca="false">BS1+1</f>
        <v>57</v>
      </c>
      <c r="BU1" s="0" t="n">
        <f aca="false">BT1+1</f>
        <v>58</v>
      </c>
      <c r="BV1" s="0" t="n">
        <f aca="false">BU1+1</f>
        <v>59</v>
      </c>
      <c r="BW1" s="0" t="n">
        <f aca="false">BV1+1</f>
        <v>60</v>
      </c>
      <c r="BX1" s="0" t="n">
        <f aca="false">BW1+1</f>
        <v>61</v>
      </c>
      <c r="BY1" s="0" t="n">
        <f aca="false">BX1+1</f>
        <v>62</v>
      </c>
      <c r="BZ1" s="0" t="n">
        <f aca="false">BY1+1</f>
        <v>63</v>
      </c>
      <c r="CA1" s="0" t="n">
        <f aca="false">BZ1+1</f>
        <v>64</v>
      </c>
      <c r="CB1" s="0" t="n">
        <f aca="false">CA1+1</f>
        <v>65</v>
      </c>
      <c r="CC1" s="0" t="n">
        <f aca="false">CB1+1</f>
        <v>66</v>
      </c>
      <c r="CD1" s="0" t="n">
        <f aca="false">CC1+1</f>
        <v>67</v>
      </c>
      <c r="CE1" s="0" t="n">
        <f aca="false">CD1+1</f>
        <v>68</v>
      </c>
      <c r="CF1" s="0" t="n">
        <f aca="false">CE1+1</f>
        <v>69</v>
      </c>
      <c r="CG1" s="0" t="n">
        <f aca="false">CF1+1</f>
        <v>70</v>
      </c>
      <c r="CH1" s="0" t="n">
        <f aca="false">CG1+1</f>
        <v>71</v>
      </c>
      <c r="CI1" s="0" t="n">
        <f aca="false">CH1+1</f>
        <v>72</v>
      </c>
      <c r="CJ1" s="0" t="n">
        <f aca="false">CI1+1</f>
        <v>73</v>
      </c>
      <c r="CK1" s="0" t="n">
        <f aca="false">CJ1+1</f>
        <v>74</v>
      </c>
      <c r="CL1" s="0" t="n">
        <f aca="false">CK1+1</f>
        <v>75</v>
      </c>
      <c r="CM1" s="0" t="n">
        <f aca="false">CL1+1</f>
        <v>76</v>
      </c>
      <c r="CN1" s="0" t="n">
        <f aca="false">CM1+1</f>
        <v>77</v>
      </c>
      <c r="CO1" s="0" t="n">
        <f aca="false">CN1+1</f>
        <v>78</v>
      </c>
      <c r="CP1" s="0" t="n">
        <f aca="false">CO1+1</f>
        <v>79</v>
      </c>
      <c r="CQ1" s="0" t="n">
        <f aca="false">CP1+1</f>
        <v>80</v>
      </c>
      <c r="CR1" s="0" t="n">
        <f aca="false">CQ1+1</f>
        <v>81</v>
      </c>
      <c r="CS1" s="0" t="n">
        <f aca="false">CR1+1</f>
        <v>82</v>
      </c>
      <c r="CT1" s="0" t="n">
        <f aca="false">CS1+1</f>
        <v>83</v>
      </c>
      <c r="CU1" s="0" t="n">
        <f aca="false">CT1+1</f>
        <v>84</v>
      </c>
      <c r="CV1" s="0" t="n">
        <f aca="false">CU1+1</f>
        <v>85</v>
      </c>
      <c r="CW1" s="0" t="n">
        <f aca="false">CV1+1</f>
        <v>86</v>
      </c>
      <c r="CX1" s="0" t="n">
        <f aca="false">CW1+1</f>
        <v>87</v>
      </c>
      <c r="CY1" s="0" t="n">
        <f aca="false">CX1+1</f>
        <v>88</v>
      </c>
      <c r="CZ1" s="0" t="n">
        <f aca="false">CY1+1</f>
        <v>89</v>
      </c>
      <c r="DA1" s="0" t="n">
        <f aca="false">CZ1+1</f>
        <v>90</v>
      </c>
      <c r="DB1" s="0" t="n">
        <f aca="false">DA1+1</f>
        <v>91</v>
      </c>
      <c r="DC1" s="0" t="n">
        <f aca="false">DB1+1</f>
        <v>92</v>
      </c>
      <c r="DD1" s="0" t="n">
        <f aca="false">DC1+1</f>
        <v>93</v>
      </c>
      <c r="DE1" s="0" t="n">
        <f aca="false">DD1+1</f>
        <v>94</v>
      </c>
      <c r="DF1" s="0" t="n">
        <f aca="false">DE1+1</f>
        <v>95</v>
      </c>
      <c r="DG1" s="0" t="n">
        <f aca="false">DF1+1</f>
        <v>96</v>
      </c>
      <c r="DH1" s="0" t="n">
        <f aca="false">DG1+1</f>
        <v>97</v>
      </c>
      <c r="DI1" s="0" t="n">
        <f aca="false">DH1+1</f>
        <v>98</v>
      </c>
      <c r="DJ1" s="0" t="n">
        <f aca="false">DI1+1</f>
        <v>99</v>
      </c>
      <c r="DK1" s="0" t="n">
        <f aca="false">DJ1+1</f>
        <v>100</v>
      </c>
      <c r="DL1" s="0" t="n">
        <f aca="false">DK1+1</f>
        <v>101</v>
      </c>
      <c r="DM1" s="0" t="n">
        <f aca="false">DL1+1</f>
        <v>102</v>
      </c>
      <c r="DN1" s="0" t="n">
        <f aca="false">DM1+1</f>
        <v>103</v>
      </c>
      <c r="DO1" s="0" t="n">
        <f aca="false">DN1+1</f>
        <v>104</v>
      </c>
      <c r="DP1" s="0" t="n">
        <f aca="false">DO1+1</f>
        <v>105</v>
      </c>
      <c r="DQ1" s="0" t="n">
        <f aca="false">DP1+1</f>
        <v>106</v>
      </c>
      <c r="DR1" s="0" t="n">
        <f aca="false">DQ1+1</f>
        <v>107</v>
      </c>
      <c r="DS1" s="0" t="n">
        <f aca="false">DR1+1</f>
        <v>108</v>
      </c>
      <c r="DT1" s="0" t="n">
        <f aca="false">DS1+1</f>
        <v>109</v>
      </c>
      <c r="DU1" s="0" t="n">
        <f aca="false">DT1+1</f>
        <v>110</v>
      </c>
      <c r="DV1" s="0" t="n">
        <f aca="false">DU1+1</f>
        <v>111</v>
      </c>
      <c r="DW1" s="0" t="n">
        <f aca="false">DV1+1</f>
        <v>112</v>
      </c>
      <c r="DX1" s="0" t="n">
        <f aca="false">DW1+1</f>
        <v>113</v>
      </c>
      <c r="DY1" s="0" t="n">
        <f aca="false">DX1+1</f>
        <v>114</v>
      </c>
      <c r="DZ1" s="0" t="n">
        <f aca="false">DY1+1</f>
        <v>115</v>
      </c>
      <c r="EA1" s="0" t="n">
        <f aca="false">DZ1+1</f>
        <v>116</v>
      </c>
      <c r="EB1" s="0" t="n">
        <f aca="false">EA1+1</f>
        <v>117</v>
      </c>
      <c r="EC1" s="0" t="n">
        <f aca="false">EB1+1</f>
        <v>118</v>
      </c>
      <c r="ED1" s="0" t="n">
        <f aca="false">EC1+1</f>
        <v>119</v>
      </c>
      <c r="EE1" s="0" t="n">
        <f aca="false">ED1+1</f>
        <v>120</v>
      </c>
      <c r="EF1" s="0" t="n">
        <f aca="false">EE1+1</f>
        <v>121</v>
      </c>
      <c r="EG1" s="0" t="n">
        <f aca="false">EF1+1</f>
        <v>122</v>
      </c>
      <c r="EH1" s="0" t="n">
        <f aca="false">EG1+1</f>
        <v>123</v>
      </c>
      <c r="EI1" s="0" t="n">
        <f aca="false">EH1+1</f>
        <v>124</v>
      </c>
      <c r="EJ1" s="0" t="n">
        <f aca="false">EI1+1</f>
        <v>125</v>
      </c>
      <c r="EK1" s="0" t="n">
        <f aca="false">EJ1+1</f>
        <v>126</v>
      </c>
      <c r="EL1" s="0" t="n">
        <f aca="false">EK1+1</f>
        <v>127</v>
      </c>
      <c r="EM1" s="0" t="n">
        <f aca="false">EL1+1</f>
        <v>128</v>
      </c>
      <c r="EN1" s="0" t="n">
        <f aca="false">EM1+1</f>
        <v>129</v>
      </c>
      <c r="EO1" s="0" t="n">
        <f aca="false">EN1+1</f>
        <v>130</v>
      </c>
      <c r="EP1" s="0" t="n">
        <f aca="false">EO1+1</f>
        <v>131</v>
      </c>
      <c r="EQ1" s="0" t="n">
        <f aca="false">EP1+1</f>
        <v>132</v>
      </c>
      <c r="ER1" s="0" t="n">
        <f aca="false">EQ1+1</f>
        <v>133</v>
      </c>
      <c r="ES1" s="0" t="n">
        <f aca="false">ER1+1</f>
        <v>134</v>
      </c>
      <c r="ET1" s="0" t="n">
        <f aca="false">ES1+1</f>
        <v>135</v>
      </c>
      <c r="EU1" s="0" t="n">
        <f aca="false">ET1+1</f>
        <v>136</v>
      </c>
      <c r="EV1" s="0" t="n">
        <f aca="false">EU1+1</f>
        <v>137</v>
      </c>
      <c r="EW1" s="0" t="n">
        <f aca="false">EV1+1</f>
        <v>138</v>
      </c>
      <c r="EX1" s="0" t="n">
        <f aca="false">EW1+1</f>
        <v>139</v>
      </c>
      <c r="EY1" s="0" t="n">
        <f aca="false">EX1+1</f>
        <v>140</v>
      </c>
      <c r="EZ1" s="0" t="n">
        <f aca="false">EY1+1</f>
        <v>141</v>
      </c>
      <c r="FA1" s="0" t="n">
        <f aca="false">EZ1+1</f>
        <v>142</v>
      </c>
      <c r="FB1" s="0" t="n">
        <f aca="false">FA1+1</f>
        <v>143</v>
      </c>
      <c r="FC1" s="0" t="n">
        <f aca="false">FB1+1</f>
        <v>144</v>
      </c>
      <c r="FD1" s="0" t="n">
        <f aca="false">FC1+1</f>
        <v>145</v>
      </c>
      <c r="FE1" s="0" t="n">
        <f aca="false">FD1+1</f>
        <v>146</v>
      </c>
      <c r="FF1" s="0" t="n">
        <f aca="false">FE1+1</f>
        <v>147</v>
      </c>
      <c r="FG1" s="0" t="n">
        <f aca="false">FF1+1</f>
        <v>148</v>
      </c>
      <c r="FH1" s="0" t="n">
        <f aca="false">FG1+1</f>
        <v>149</v>
      </c>
      <c r="FI1" s="0" t="n">
        <f aca="false">FH1+1</f>
        <v>150</v>
      </c>
      <c r="FJ1" s="0" t="n">
        <f aca="false">FI1+1</f>
        <v>151</v>
      </c>
      <c r="FK1" s="0" t="n">
        <f aca="false">FJ1+1</f>
        <v>152</v>
      </c>
      <c r="FL1" s="0" t="n">
        <f aca="false">FK1+1</f>
        <v>153</v>
      </c>
      <c r="FM1" s="0" t="n">
        <f aca="false">FL1+1</f>
        <v>154</v>
      </c>
      <c r="FN1" s="0" t="n">
        <f aca="false">FM1+1</f>
        <v>155</v>
      </c>
      <c r="FO1" s="0" t="n">
        <f aca="false">FN1+1</f>
        <v>156</v>
      </c>
      <c r="FP1" s="0" t="n">
        <f aca="false">FO1+1</f>
        <v>157</v>
      </c>
      <c r="FQ1" s="0" t="n">
        <f aca="false">FP1+1</f>
        <v>158</v>
      </c>
      <c r="FR1" s="0" t="n">
        <f aca="false">FQ1+1</f>
        <v>159</v>
      </c>
      <c r="FS1" s="0" t="n">
        <f aca="false">FR1+1</f>
        <v>160</v>
      </c>
      <c r="FT1" s="0" t="n">
        <f aca="false">FS1+1</f>
        <v>161</v>
      </c>
      <c r="FU1" s="0" t="n">
        <f aca="false">FT1+1</f>
        <v>162</v>
      </c>
      <c r="FV1" s="0" t="n">
        <f aca="false">FU1+1</f>
        <v>163</v>
      </c>
      <c r="FW1" s="0" t="n">
        <f aca="false">FV1+1</f>
        <v>164</v>
      </c>
      <c r="FX1" s="0" t="n">
        <f aca="false">FW1+1</f>
        <v>165</v>
      </c>
      <c r="FY1" s="0" t="n">
        <f aca="false">FX1+1</f>
        <v>166</v>
      </c>
      <c r="FZ1" s="0" t="n">
        <f aca="false">FY1+1</f>
        <v>167</v>
      </c>
      <c r="GA1" s="0" t="n">
        <f aca="false">FZ1+1</f>
        <v>168</v>
      </c>
      <c r="GB1" s="0" t="n">
        <f aca="false">GA1+1</f>
        <v>169</v>
      </c>
      <c r="GC1" s="0" t="n">
        <f aca="false">GB1+1</f>
        <v>170</v>
      </c>
      <c r="GD1" s="0" t="n">
        <f aca="false">GC1+1</f>
        <v>171</v>
      </c>
      <c r="GE1" s="0" t="n">
        <f aca="false">GD1+1</f>
        <v>172</v>
      </c>
      <c r="GF1" s="0" t="n">
        <f aca="false">GE1+1</f>
        <v>173</v>
      </c>
      <c r="GG1" s="0" t="n">
        <f aca="false">GF1+1</f>
        <v>174</v>
      </c>
      <c r="GH1" s="0" t="n">
        <f aca="false">GG1+1</f>
        <v>175</v>
      </c>
      <c r="GI1" s="0" t="n">
        <f aca="false">GH1+1</f>
        <v>176</v>
      </c>
      <c r="GJ1" s="0" t="n">
        <f aca="false">GI1+1</f>
        <v>177</v>
      </c>
      <c r="GK1" s="0" t="n">
        <f aca="false">GJ1+1</f>
        <v>178</v>
      </c>
      <c r="GL1" s="0" t="n">
        <f aca="false">GK1+1</f>
        <v>179</v>
      </c>
      <c r="GM1" s="0" t="n">
        <f aca="false">GL1+1</f>
        <v>180</v>
      </c>
      <c r="GN1" s="0" t="n">
        <f aca="false">GM1+1</f>
        <v>181</v>
      </c>
      <c r="GO1" s="0" t="n">
        <f aca="false">GN1+1</f>
        <v>182</v>
      </c>
      <c r="GP1" s="0" t="n">
        <f aca="false">GO1+1</f>
        <v>183</v>
      </c>
      <c r="GQ1" s="0" t="n">
        <f aca="false">GP1+1</f>
        <v>184</v>
      </c>
      <c r="GR1" s="0" t="n">
        <f aca="false">GQ1+1</f>
        <v>185</v>
      </c>
      <c r="GS1" s="0" t="n">
        <f aca="false">GR1+1</f>
        <v>186</v>
      </c>
      <c r="GT1" s="0" t="n">
        <f aca="false">GS1+1</f>
        <v>187</v>
      </c>
      <c r="GU1" s="0" t="n">
        <f aca="false">GT1+1</f>
        <v>188</v>
      </c>
      <c r="GV1" s="0" t="n">
        <f aca="false">GU1+1</f>
        <v>189</v>
      </c>
      <c r="GW1" s="0" t="n">
        <f aca="false">GV1+1</f>
        <v>190</v>
      </c>
      <c r="GX1" s="0" t="n">
        <f aca="false">GW1+1</f>
        <v>191</v>
      </c>
      <c r="GY1" s="0" t="n">
        <f aca="false">GX1+1</f>
        <v>192</v>
      </c>
      <c r="GZ1" s="0" t="n">
        <f aca="false">GY1+1</f>
        <v>193</v>
      </c>
      <c r="HA1" s="0" t="n">
        <f aca="false">GZ1+1</f>
        <v>194</v>
      </c>
      <c r="HB1" s="0" t="n">
        <f aca="false">HA1+1</f>
        <v>195</v>
      </c>
      <c r="HC1" s="0" t="n">
        <f aca="false">HB1+1</f>
        <v>196</v>
      </c>
      <c r="HD1" s="0" t="n">
        <f aca="false">HC1+1</f>
        <v>197</v>
      </c>
      <c r="HE1" s="0" t="n">
        <f aca="false">HD1+1</f>
        <v>198</v>
      </c>
      <c r="HF1" s="0" t="n">
        <f aca="false">HE1+1</f>
        <v>199</v>
      </c>
      <c r="HG1" s="0" t="n">
        <f aca="false">HF1+1</f>
        <v>200</v>
      </c>
      <c r="HH1" s="0" t="n">
        <f aca="false">HG1+1</f>
        <v>201</v>
      </c>
      <c r="HI1" s="0" t="n">
        <f aca="false">HH1+1</f>
        <v>202</v>
      </c>
      <c r="HJ1" s="0" t="n">
        <f aca="false">HI1+1</f>
        <v>203</v>
      </c>
      <c r="HK1" s="0" t="n">
        <f aca="false">HJ1+1</f>
        <v>204</v>
      </c>
      <c r="HL1" s="0" t="n">
        <f aca="false">HK1+1</f>
        <v>205</v>
      </c>
      <c r="HM1" s="0" t="n">
        <f aca="false">HL1+1</f>
        <v>206</v>
      </c>
      <c r="HN1" s="0" t="n">
        <f aca="false">HM1+1</f>
        <v>207</v>
      </c>
      <c r="HO1" s="0" t="n">
        <f aca="false">HN1+1</f>
        <v>208</v>
      </c>
      <c r="HP1" s="0" t="n">
        <f aca="false">HO1+1</f>
        <v>209</v>
      </c>
      <c r="HQ1" s="0" t="n">
        <f aca="false">HP1+1</f>
        <v>210</v>
      </c>
      <c r="HR1" s="0" t="n">
        <f aca="false">HQ1+1</f>
        <v>211</v>
      </c>
      <c r="HS1" s="0" t="n">
        <f aca="false">HR1+1</f>
        <v>212</v>
      </c>
      <c r="HT1" s="0" t="n">
        <f aca="false">HS1+1</f>
        <v>213</v>
      </c>
      <c r="HU1" s="0" t="n">
        <f aca="false">HT1+1</f>
        <v>214</v>
      </c>
      <c r="HV1" s="0" t="n">
        <f aca="false">HU1+1</f>
        <v>215</v>
      </c>
      <c r="HW1" s="0" t="n">
        <f aca="false">HV1+1</f>
        <v>216</v>
      </c>
      <c r="HX1" s="0" t="n">
        <f aca="false">HW1+1</f>
        <v>217</v>
      </c>
      <c r="HY1" s="0" t="n">
        <f aca="false">HX1+1</f>
        <v>218</v>
      </c>
      <c r="HZ1" s="0" t="n">
        <f aca="false">HY1+1</f>
        <v>219</v>
      </c>
      <c r="IA1" s="0" t="n">
        <f aca="false">HZ1+1</f>
        <v>220</v>
      </c>
      <c r="IB1" s="0" t="n">
        <f aca="false">IA1+1</f>
        <v>221</v>
      </c>
      <c r="IC1" s="0" t="n">
        <f aca="false">IB1+1</f>
        <v>222</v>
      </c>
      <c r="ID1" s="0" t="n">
        <f aca="false">IC1+1</f>
        <v>223</v>
      </c>
      <c r="IE1" s="0" t="n">
        <f aca="false">ID1+1</f>
        <v>224</v>
      </c>
      <c r="IF1" s="0" t="n">
        <f aca="false">IE1+1</f>
        <v>225</v>
      </c>
      <c r="IG1" s="0" t="n">
        <f aca="false">IF1+1</f>
        <v>226</v>
      </c>
      <c r="IH1" s="0" t="n">
        <f aca="false">IG1+1</f>
        <v>227</v>
      </c>
      <c r="II1" s="0" t="n">
        <f aca="false">IH1+1</f>
        <v>228</v>
      </c>
      <c r="IJ1" s="0" t="n">
        <f aca="false">II1+1</f>
        <v>229</v>
      </c>
      <c r="IK1" s="0" t="n">
        <f aca="false">IJ1+1</f>
        <v>230</v>
      </c>
      <c r="IL1" s="0" t="n">
        <f aca="false">IK1+1</f>
        <v>231</v>
      </c>
      <c r="IM1" s="0" t="n">
        <f aca="false">IL1+1</f>
        <v>232</v>
      </c>
      <c r="IN1" s="0" t="n">
        <f aca="false">IM1+1</f>
        <v>233</v>
      </c>
      <c r="IO1" s="0" t="n">
        <f aca="false">IN1+1</f>
        <v>234</v>
      </c>
      <c r="IP1" s="0" t="n">
        <f aca="false">IO1+1</f>
        <v>235</v>
      </c>
      <c r="IQ1" s="0" t="n">
        <f aca="false">IP1+1</f>
        <v>236</v>
      </c>
      <c r="IR1" s="0" t="n">
        <f aca="false">IQ1+1</f>
        <v>237</v>
      </c>
      <c r="IS1" s="0" t="n">
        <f aca="false">IR1+1</f>
        <v>238</v>
      </c>
      <c r="IT1" s="0" t="n">
        <f aca="false">IS1+1</f>
        <v>239</v>
      </c>
      <c r="IU1" s="0" t="n">
        <f aca="false">IT1+1</f>
        <v>240</v>
      </c>
      <c r="IV1" s="0" t="n">
        <f aca="false">IU1+1</f>
        <v>241</v>
      </c>
      <c r="IW1" s="0" t="n">
        <f aca="false">IV1+1</f>
        <v>242</v>
      </c>
      <c r="IX1" s="0" t="n">
        <f aca="false">IW1+1</f>
        <v>243</v>
      </c>
      <c r="IY1" s="0" t="n">
        <f aca="false">IX1+1</f>
        <v>244</v>
      </c>
      <c r="IZ1" s="0" t="n">
        <f aca="false">IY1+1</f>
        <v>245</v>
      </c>
      <c r="JA1" s="0" t="n">
        <f aca="false">IZ1+1</f>
        <v>246</v>
      </c>
      <c r="JB1" s="0" t="n">
        <f aca="false">JA1+1</f>
        <v>247</v>
      </c>
      <c r="JC1" s="0" t="n">
        <f aca="false">JB1+1</f>
        <v>248</v>
      </c>
      <c r="JD1" s="0" t="n">
        <f aca="false">JC1+1</f>
        <v>249</v>
      </c>
      <c r="JE1" s="0" t="n">
        <f aca="false">JD1+1</f>
        <v>250</v>
      </c>
      <c r="JF1" s="0" t="n">
        <f aca="false">JE1+1</f>
        <v>251</v>
      </c>
      <c r="JG1" s="0" t="n">
        <f aca="false">JF1+1</f>
        <v>252</v>
      </c>
      <c r="JH1" s="0" t="n">
        <f aca="false">JG1+1</f>
        <v>253</v>
      </c>
      <c r="JI1" s="0" t="n">
        <f aca="false">JH1+1</f>
        <v>254</v>
      </c>
      <c r="JJ1" s="0" t="n">
        <f aca="false">JI1+1</f>
        <v>255</v>
      </c>
      <c r="JK1" s="0" t="n">
        <f aca="false">JJ1+1</f>
        <v>256</v>
      </c>
      <c r="JL1" s="0" t="n">
        <f aca="false">JK1+1</f>
        <v>257</v>
      </c>
      <c r="JM1" s="0" t="n">
        <f aca="false">JL1+1</f>
        <v>258</v>
      </c>
      <c r="JN1" s="0" t="n">
        <f aca="false">JM1+1</f>
        <v>259</v>
      </c>
      <c r="JO1" s="0" t="n">
        <f aca="false">JN1+1</f>
        <v>260</v>
      </c>
      <c r="JP1" s="0" t="n">
        <f aca="false">JO1+1</f>
        <v>261</v>
      </c>
      <c r="JQ1" s="0" t="n">
        <f aca="false">JP1+1</f>
        <v>262</v>
      </c>
      <c r="JR1" s="0" t="n">
        <f aca="false">JQ1+1</f>
        <v>263</v>
      </c>
      <c r="JS1" s="0" t="n">
        <f aca="false">JR1+1</f>
        <v>264</v>
      </c>
      <c r="JT1" s="0" t="n">
        <f aca="false">JS1+1</f>
        <v>265</v>
      </c>
      <c r="JU1" s="0" t="n">
        <f aca="false">JT1+1</f>
        <v>266</v>
      </c>
      <c r="JV1" s="0" t="n">
        <f aca="false">JU1+1</f>
        <v>267</v>
      </c>
      <c r="JW1" s="0" t="n">
        <f aca="false">JV1+1</f>
        <v>268</v>
      </c>
      <c r="JX1" s="0" t="n">
        <f aca="false">JW1+1</f>
        <v>269</v>
      </c>
      <c r="JY1" s="0" t="n">
        <f aca="false">JX1+1</f>
        <v>270</v>
      </c>
      <c r="JZ1" s="0" t="n">
        <f aca="false">JY1+1</f>
        <v>271</v>
      </c>
      <c r="KA1" s="0" t="n">
        <f aca="false">JZ1+1</f>
        <v>272</v>
      </c>
      <c r="KB1" s="0" t="n">
        <f aca="false">KA1+1</f>
        <v>273</v>
      </c>
      <c r="KC1" s="0" t="n">
        <f aca="false">KB1+1</f>
        <v>274</v>
      </c>
      <c r="KD1" s="0" t="n">
        <f aca="false">KC1+1</f>
        <v>275</v>
      </c>
      <c r="KE1" s="0" t="n">
        <f aca="false">KD1+1</f>
        <v>276</v>
      </c>
      <c r="KF1" s="0" t="n">
        <f aca="false">KE1+1</f>
        <v>277</v>
      </c>
      <c r="KG1" s="0" t="n">
        <f aca="false">KF1+1</f>
        <v>278</v>
      </c>
      <c r="KH1" s="0" t="n">
        <f aca="false">KG1+1</f>
        <v>279</v>
      </c>
      <c r="KI1" s="0" t="n">
        <f aca="false">KH1+1</f>
        <v>280</v>
      </c>
      <c r="KJ1" s="0" t="n">
        <f aca="false">KI1+1</f>
        <v>281</v>
      </c>
      <c r="KK1" s="0" t="n">
        <f aca="false">KJ1+1</f>
        <v>282</v>
      </c>
      <c r="KL1" s="0" t="n">
        <f aca="false">KK1+1</f>
        <v>283</v>
      </c>
      <c r="KM1" s="0" t="n">
        <f aca="false">KL1+1</f>
        <v>284</v>
      </c>
      <c r="KN1" s="0" t="n">
        <f aca="false">KM1+1</f>
        <v>285</v>
      </c>
      <c r="KO1" s="0" t="n">
        <f aca="false">KN1+1</f>
        <v>286</v>
      </c>
      <c r="KP1" s="0" t="n">
        <f aca="false">KO1+1</f>
        <v>287</v>
      </c>
      <c r="KQ1" s="0" t="n">
        <f aca="false">KP1+1</f>
        <v>288</v>
      </c>
      <c r="KR1" s="0" t="n">
        <f aca="false">KQ1+1</f>
        <v>289</v>
      </c>
      <c r="KS1" s="0" t="n">
        <f aca="false">KR1+1</f>
        <v>290</v>
      </c>
      <c r="KT1" s="0" t="n">
        <f aca="false">KS1+1</f>
        <v>291</v>
      </c>
      <c r="KU1" s="0" t="n">
        <f aca="false">KT1+1</f>
        <v>292</v>
      </c>
      <c r="KV1" s="0" t="n">
        <f aca="false">KU1+1</f>
        <v>293</v>
      </c>
      <c r="KW1" s="0" t="n">
        <f aca="false">KV1+1</f>
        <v>294</v>
      </c>
      <c r="KX1" s="0" t="n">
        <f aca="false">KW1+1</f>
        <v>295</v>
      </c>
      <c r="KY1" s="0" t="n">
        <f aca="false">KX1+1</f>
        <v>296</v>
      </c>
      <c r="KZ1" s="0" t="n">
        <f aca="false">KY1+1</f>
        <v>297</v>
      </c>
      <c r="LA1" s="0" t="n">
        <f aca="false">KZ1+1</f>
        <v>298</v>
      </c>
      <c r="LB1" s="0" t="n">
        <f aca="false">LA1+1</f>
        <v>299</v>
      </c>
      <c r="LC1" s="0" t="n">
        <f aca="false">LB1+1</f>
        <v>300</v>
      </c>
      <c r="LD1" s="0" t="n">
        <f aca="false">LC1+1</f>
        <v>301</v>
      </c>
      <c r="LE1" s="0" t="n">
        <f aca="false">LD1+1</f>
        <v>302</v>
      </c>
      <c r="LF1" s="0" t="n">
        <f aca="false">LE1+1</f>
        <v>303</v>
      </c>
      <c r="LG1" s="0" t="n">
        <f aca="false">LF1+1</f>
        <v>304</v>
      </c>
      <c r="LH1" s="0" t="n">
        <f aca="false">LG1+1</f>
        <v>305</v>
      </c>
      <c r="LI1" s="0" t="n">
        <f aca="false">LH1+1</f>
        <v>306</v>
      </c>
      <c r="LJ1" s="0" t="n">
        <f aca="false">LI1+1</f>
        <v>307</v>
      </c>
      <c r="LK1" s="0" t="n">
        <f aca="false">LJ1+1</f>
        <v>308</v>
      </c>
      <c r="LL1" s="0" t="n">
        <f aca="false">LK1+1</f>
        <v>309</v>
      </c>
      <c r="LM1" s="0" t="n">
        <f aca="false">LL1+1</f>
        <v>310</v>
      </c>
      <c r="LN1" s="0" t="n">
        <f aca="false">LM1+1</f>
        <v>311</v>
      </c>
      <c r="LO1" s="0" t="n">
        <f aca="false">LN1+1</f>
        <v>312</v>
      </c>
      <c r="LP1" s="0" t="n">
        <f aca="false">LO1+1</f>
        <v>313</v>
      </c>
      <c r="LQ1" s="0" t="n">
        <f aca="false">LP1+1</f>
        <v>314</v>
      </c>
      <c r="LR1" s="0" t="n">
        <f aca="false">LQ1+1</f>
        <v>315</v>
      </c>
      <c r="LS1" s="0" t="n">
        <f aca="false">LR1+1</f>
        <v>316</v>
      </c>
      <c r="LT1" s="0" t="n">
        <f aca="false">LS1+1</f>
        <v>317</v>
      </c>
      <c r="LU1" s="0" t="n">
        <f aca="false">LT1+1</f>
        <v>318</v>
      </c>
      <c r="LV1" s="0" t="n">
        <f aca="false">LU1+1</f>
        <v>319</v>
      </c>
      <c r="LW1" s="0" t="n">
        <f aca="false">LV1+1</f>
        <v>320</v>
      </c>
      <c r="LX1" s="0" t="n">
        <f aca="false">LW1+1</f>
        <v>321</v>
      </c>
      <c r="LY1" s="0" t="n">
        <f aca="false">LX1+1</f>
        <v>322</v>
      </c>
      <c r="LZ1" s="0" t="n">
        <f aca="false">LY1+1</f>
        <v>323</v>
      </c>
      <c r="MA1" s="0" t="n">
        <f aca="false">LZ1+1</f>
        <v>324</v>
      </c>
      <c r="MB1" s="0" t="n">
        <f aca="false">MA1+1</f>
        <v>325</v>
      </c>
      <c r="MC1" s="0" t="n">
        <f aca="false">MB1+1</f>
        <v>326</v>
      </c>
      <c r="MD1" s="0" t="n">
        <f aca="false">MC1+1</f>
        <v>327</v>
      </c>
      <c r="ME1" s="0" t="n">
        <f aca="false">MD1+1</f>
        <v>328</v>
      </c>
      <c r="MF1" s="0" t="n">
        <f aca="false">ME1+1</f>
        <v>329</v>
      </c>
      <c r="MG1" s="0" t="n">
        <f aca="false">MF1+1</f>
        <v>330</v>
      </c>
      <c r="MH1" s="0" t="n">
        <f aca="false">MG1+1</f>
        <v>331</v>
      </c>
      <c r="MI1" s="0" t="n">
        <f aca="false">MH1+1</f>
        <v>332</v>
      </c>
      <c r="MJ1" s="0" t="n">
        <f aca="false">MI1+1</f>
        <v>333</v>
      </c>
      <c r="MK1" s="0" t="n">
        <f aca="false">MJ1+1</f>
        <v>334</v>
      </c>
      <c r="ML1" s="0" t="n">
        <f aca="false">MK1+1</f>
        <v>335</v>
      </c>
      <c r="MM1" s="0" t="n">
        <f aca="false">ML1+1</f>
        <v>336</v>
      </c>
      <c r="MN1" s="0" t="n">
        <f aca="false">MM1+1</f>
        <v>337</v>
      </c>
      <c r="MO1" s="0" t="n">
        <f aca="false">MN1+1</f>
        <v>338</v>
      </c>
      <c r="MP1" s="0" t="n">
        <f aca="false">MO1+1</f>
        <v>339</v>
      </c>
      <c r="MQ1" s="0" t="n">
        <f aca="false">MP1+1</f>
        <v>340</v>
      </c>
      <c r="MR1" s="0" t="n">
        <f aca="false">MQ1+1</f>
        <v>341</v>
      </c>
      <c r="MS1" s="0" t="n">
        <f aca="false">MR1+1</f>
        <v>342</v>
      </c>
      <c r="MT1" s="0" t="n">
        <f aca="false">MS1+1</f>
        <v>343</v>
      </c>
      <c r="MU1" s="0" t="n">
        <f aca="false">MT1+1</f>
        <v>344</v>
      </c>
      <c r="MV1" s="0" t="n">
        <f aca="false">MU1+1</f>
        <v>345</v>
      </c>
      <c r="MW1" s="0" t="n">
        <f aca="false">MV1+1</f>
        <v>346</v>
      </c>
      <c r="MX1" s="0" t="n">
        <f aca="false">MW1+1</f>
        <v>347</v>
      </c>
      <c r="MY1" s="0" t="n">
        <f aca="false">MX1+1</f>
        <v>348</v>
      </c>
      <c r="MZ1" s="0" t="n">
        <f aca="false">MY1+1</f>
        <v>349</v>
      </c>
      <c r="NA1" s="0" t="n">
        <f aca="false">MZ1+1</f>
        <v>350</v>
      </c>
      <c r="NB1" s="0" t="n">
        <f aca="false">NA1+1</f>
        <v>351</v>
      </c>
      <c r="NC1" s="0" t="n">
        <f aca="false">NB1+1</f>
        <v>352</v>
      </c>
      <c r="ND1" s="0" t="n">
        <f aca="false">NC1+1</f>
        <v>353</v>
      </c>
      <c r="NE1" s="0" t="n">
        <f aca="false">ND1+1</f>
        <v>354</v>
      </c>
      <c r="NF1" s="0" t="n">
        <f aca="false">NE1+1</f>
        <v>355</v>
      </c>
      <c r="NG1" s="0" t="n">
        <f aca="false">NF1+1</f>
        <v>356</v>
      </c>
      <c r="NH1" s="0" t="n">
        <f aca="false">NG1+1</f>
        <v>357</v>
      </c>
      <c r="NI1" s="0" t="n">
        <f aca="false">NH1+1</f>
        <v>358</v>
      </c>
      <c r="NJ1" s="0" t="n">
        <f aca="false">NI1+1</f>
        <v>359</v>
      </c>
      <c r="NK1" s="0" t="n">
        <f aca="false">NJ1+1</f>
        <v>360</v>
      </c>
      <c r="NL1" s="0" t="n">
        <f aca="false">NK1+1</f>
        <v>361</v>
      </c>
      <c r="NM1" s="0" t="n">
        <f aca="false">NL1+1</f>
        <v>362</v>
      </c>
      <c r="NN1" s="0" t="n">
        <f aca="false">NM1+1</f>
        <v>363</v>
      </c>
      <c r="NO1" s="0" t="n">
        <f aca="false">NN1+1</f>
        <v>364</v>
      </c>
      <c r="NP1" s="0" t="n">
        <f aca="false">NO1+1</f>
        <v>365</v>
      </c>
      <c r="NQ1" s="0" t="n">
        <f aca="false">NP1+1</f>
        <v>366</v>
      </c>
      <c r="NR1" s="0" t="n">
        <f aca="false">NQ1+1</f>
        <v>367</v>
      </c>
      <c r="NS1" s="0" t="n">
        <f aca="false">NR1+1</f>
        <v>368</v>
      </c>
      <c r="NT1" s="0" t="n">
        <f aca="false">NS1+1</f>
        <v>369</v>
      </c>
      <c r="NU1" s="0" t="n">
        <f aca="false">NT1+1</f>
        <v>370</v>
      </c>
      <c r="NV1" s="0" t="n">
        <f aca="false">NU1+1</f>
        <v>371</v>
      </c>
      <c r="NW1" s="0" t="n">
        <f aca="false">NV1+1</f>
        <v>372</v>
      </c>
      <c r="NX1" s="0" t="n">
        <f aca="false">NW1+1</f>
        <v>373</v>
      </c>
      <c r="NY1" s="0" t="n">
        <f aca="false">NX1+1</f>
        <v>374</v>
      </c>
      <c r="NZ1" s="0" t="n">
        <f aca="false">NY1+1</f>
        <v>375</v>
      </c>
      <c r="OA1" s="0" t="n">
        <f aca="false">NZ1+1</f>
        <v>376</v>
      </c>
      <c r="OB1" s="0" t="n">
        <f aca="false">OA1+1</f>
        <v>377</v>
      </c>
      <c r="OC1" s="0" t="n">
        <f aca="false">OB1+1</f>
        <v>378</v>
      </c>
      <c r="OD1" s="0" t="n">
        <f aca="false">OC1+1</f>
        <v>379</v>
      </c>
      <c r="OE1" s="0" t="n">
        <f aca="false">OD1+1</f>
        <v>380</v>
      </c>
      <c r="OF1" s="0" t="n">
        <f aca="false">OE1+1</f>
        <v>381</v>
      </c>
      <c r="OG1" s="0" t="n">
        <f aca="false">OF1+1</f>
        <v>382</v>
      </c>
      <c r="OH1" s="0" t="n">
        <f aca="false">OG1+1</f>
        <v>383</v>
      </c>
      <c r="OI1" s="0" t="n">
        <f aca="false">OH1+1</f>
        <v>384</v>
      </c>
      <c r="OJ1" s="0" t="n">
        <f aca="false">OI1+1</f>
        <v>385</v>
      </c>
      <c r="OK1" s="0" t="n">
        <f aca="false">OJ1+1</f>
        <v>386</v>
      </c>
      <c r="OL1" s="0" t="n">
        <f aca="false">OK1+1</f>
        <v>387</v>
      </c>
      <c r="OM1" s="0" t="n">
        <f aca="false">OL1+1</f>
        <v>388</v>
      </c>
      <c r="ON1" s="0" t="n">
        <f aca="false">OM1+1</f>
        <v>389</v>
      </c>
      <c r="OO1" s="0" t="n">
        <f aca="false">ON1+1</f>
        <v>390</v>
      </c>
      <c r="OP1" s="0" t="n">
        <f aca="false">OO1+1</f>
        <v>391</v>
      </c>
      <c r="OQ1" s="0" t="n">
        <f aca="false">OP1+1</f>
        <v>392</v>
      </c>
      <c r="OR1" s="0" t="n">
        <f aca="false">OQ1+1</f>
        <v>393</v>
      </c>
      <c r="OS1" s="0" t="n">
        <f aca="false">OR1+1</f>
        <v>394</v>
      </c>
      <c r="OT1" s="0" t="n">
        <f aca="false">OS1+1</f>
        <v>395</v>
      </c>
      <c r="OU1" s="0" t="n">
        <f aca="false">OT1+1</f>
        <v>396</v>
      </c>
      <c r="OV1" s="0" t="n">
        <f aca="false">OU1+1</f>
        <v>397</v>
      </c>
      <c r="OW1" s="0" t="n">
        <f aca="false">OV1+1</f>
        <v>398</v>
      </c>
      <c r="OX1" s="0" t="n">
        <f aca="false">OW1+1</f>
        <v>399</v>
      </c>
      <c r="OY1" s="0" t="n">
        <f aca="false">OX1+1</f>
        <v>400</v>
      </c>
      <c r="OZ1" s="0" t="n">
        <f aca="false">OY1+1</f>
        <v>401</v>
      </c>
      <c r="PA1" s="0" t="n">
        <f aca="false">OZ1+1</f>
        <v>402</v>
      </c>
      <c r="PB1" s="0" t="n">
        <f aca="false">PA1+1</f>
        <v>403</v>
      </c>
      <c r="PC1" s="0" t="n">
        <f aca="false">PB1+1</f>
        <v>404</v>
      </c>
      <c r="PD1" s="0" t="n">
        <f aca="false">PC1+1</f>
        <v>405</v>
      </c>
      <c r="PE1" s="0" t="n">
        <f aca="false">PD1+1</f>
        <v>406</v>
      </c>
      <c r="PF1" s="0" t="n">
        <f aca="false">PE1+1</f>
        <v>407</v>
      </c>
      <c r="PG1" s="0" t="n">
        <f aca="false">PF1+1</f>
        <v>408</v>
      </c>
      <c r="PH1" s="0" t="n">
        <f aca="false">PG1+1</f>
        <v>409</v>
      </c>
      <c r="PI1" s="0" t="n">
        <f aca="false">PH1+1</f>
        <v>410</v>
      </c>
      <c r="PJ1" s="0" t="n">
        <f aca="false">PI1+1</f>
        <v>411</v>
      </c>
      <c r="PK1" s="0" t="n">
        <f aca="false">PJ1+1</f>
        <v>412</v>
      </c>
      <c r="PL1" s="0" t="n">
        <f aca="false">PK1+1</f>
        <v>413</v>
      </c>
      <c r="PM1" s="0" t="n">
        <f aca="false">PL1+1</f>
        <v>414</v>
      </c>
      <c r="PN1" s="0" t="n">
        <f aca="false">PM1+1</f>
        <v>415</v>
      </c>
      <c r="PO1" s="0" t="n">
        <f aca="false">PN1+1</f>
        <v>416</v>
      </c>
      <c r="PP1" s="0" t="n">
        <f aca="false">PO1+1</f>
        <v>417</v>
      </c>
      <c r="PQ1" s="0" t="n">
        <f aca="false">PP1+1</f>
        <v>418</v>
      </c>
      <c r="PR1" s="0" t="n">
        <f aca="false">PQ1+1</f>
        <v>419</v>
      </c>
      <c r="PS1" s="0" t="n">
        <f aca="false">PR1+1</f>
        <v>420</v>
      </c>
      <c r="PT1" s="0" t="n">
        <f aca="false">PS1+1</f>
        <v>421</v>
      </c>
      <c r="PU1" s="0" t="n">
        <f aca="false">PT1+1</f>
        <v>422</v>
      </c>
      <c r="PV1" s="0" t="n">
        <f aca="false">PU1+1</f>
        <v>423</v>
      </c>
      <c r="PW1" s="0" t="n">
        <f aca="false">PV1+1</f>
        <v>424</v>
      </c>
      <c r="PX1" s="0" t="n">
        <f aca="false">PW1+1</f>
        <v>425</v>
      </c>
      <c r="PY1" s="0" t="n">
        <f aca="false">PX1+1</f>
        <v>426</v>
      </c>
      <c r="PZ1" s="0" t="n">
        <f aca="false">PY1+1</f>
        <v>427</v>
      </c>
      <c r="QA1" s="0" t="n">
        <f aca="false">PZ1+1</f>
        <v>428</v>
      </c>
      <c r="QB1" s="0" t="n">
        <f aca="false">QA1+1</f>
        <v>429</v>
      </c>
      <c r="QC1" s="0" t="n">
        <f aca="false">QB1+1</f>
        <v>430</v>
      </c>
      <c r="QD1" s="0" t="n">
        <f aca="false">QC1+1</f>
        <v>431</v>
      </c>
      <c r="QE1" s="0" t="n">
        <f aca="false">QD1+1</f>
        <v>432</v>
      </c>
      <c r="QF1" s="0" t="n">
        <f aca="false">QE1+1</f>
        <v>433</v>
      </c>
      <c r="QG1" s="0" t="n">
        <f aca="false">QF1+1</f>
        <v>434</v>
      </c>
      <c r="QH1" s="0" t="n">
        <f aca="false">QG1+1</f>
        <v>435</v>
      </c>
      <c r="QI1" s="0" t="n">
        <f aca="false">QH1+1</f>
        <v>436</v>
      </c>
      <c r="QJ1" s="0" t="n">
        <f aca="false">QI1+1</f>
        <v>437</v>
      </c>
      <c r="QK1" s="0" t="n">
        <f aca="false">QJ1+1</f>
        <v>438</v>
      </c>
      <c r="QL1" s="0" t="n">
        <f aca="false">QK1+1</f>
        <v>439</v>
      </c>
      <c r="QM1" s="0" t="n">
        <f aca="false">QL1+1</f>
        <v>440</v>
      </c>
      <c r="QN1" s="0" t="n">
        <f aca="false">QM1+1</f>
        <v>441</v>
      </c>
      <c r="QO1" s="0" t="n">
        <f aca="false">QN1+1</f>
        <v>442</v>
      </c>
      <c r="QP1" s="0" t="n">
        <f aca="false">QO1+1</f>
        <v>443</v>
      </c>
      <c r="QQ1" s="0" t="n">
        <f aca="false">QP1+1</f>
        <v>444</v>
      </c>
      <c r="QR1" s="0" t="n">
        <f aca="false">QQ1+1</f>
        <v>445</v>
      </c>
      <c r="QS1" s="0" t="n">
        <f aca="false">QR1+1</f>
        <v>446</v>
      </c>
      <c r="QT1" s="0" t="n">
        <f aca="false">QS1+1</f>
        <v>447</v>
      </c>
      <c r="QU1" s="0" t="n">
        <f aca="false">QT1+1</f>
        <v>448</v>
      </c>
      <c r="QV1" s="0" t="n">
        <f aca="false">QU1+1</f>
        <v>449</v>
      </c>
      <c r="QW1" s="0" t="n">
        <f aca="false">QV1+1</f>
        <v>450</v>
      </c>
      <c r="QX1" s="0" t="n">
        <f aca="false">QW1+1</f>
        <v>451</v>
      </c>
      <c r="QY1" s="0" t="n">
        <f aca="false">QX1+1</f>
        <v>452</v>
      </c>
      <c r="QZ1" s="0" t="n">
        <f aca="false">QY1+1</f>
        <v>453</v>
      </c>
      <c r="RA1" s="0" t="n">
        <f aca="false">QZ1+1</f>
        <v>454</v>
      </c>
      <c r="RB1" s="0" t="n">
        <f aca="false">RA1+1</f>
        <v>455</v>
      </c>
      <c r="RC1" s="0" t="n">
        <f aca="false">RB1+1</f>
        <v>456</v>
      </c>
      <c r="RD1" s="0" t="n">
        <f aca="false">RC1+1</f>
        <v>457</v>
      </c>
      <c r="RE1" s="0" t="n">
        <f aca="false">RD1+1</f>
        <v>458</v>
      </c>
      <c r="RF1" s="0" t="n">
        <f aca="false">RE1+1</f>
        <v>459</v>
      </c>
      <c r="RG1" s="0" t="n">
        <f aca="false">RF1+1</f>
        <v>460</v>
      </c>
      <c r="RH1" s="0" t="n">
        <f aca="false">RG1+1</f>
        <v>461</v>
      </c>
      <c r="RI1" s="0" t="n">
        <f aca="false">RH1+1</f>
        <v>462</v>
      </c>
      <c r="RJ1" s="0" t="n">
        <f aca="false">RI1+1</f>
        <v>463</v>
      </c>
      <c r="RK1" s="0" t="n">
        <f aca="false">RJ1+1</f>
        <v>464</v>
      </c>
      <c r="RL1" s="0" t="n">
        <f aca="false">RK1+1</f>
        <v>465</v>
      </c>
      <c r="RM1" s="0" t="n">
        <f aca="false">RL1+1</f>
        <v>466</v>
      </c>
      <c r="RN1" s="0" t="n">
        <f aca="false">RM1+1</f>
        <v>467</v>
      </c>
      <c r="RO1" s="0" t="n">
        <f aca="false">RN1+1</f>
        <v>468</v>
      </c>
      <c r="RP1" s="0" t="n">
        <f aca="false">RO1+1</f>
        <v>469</v>
      </c>
      <c r="RQ1" s="0" t="n">
        <f aca="false">RP1+1</f>
        <v>470</v>
      </c>
      <c r="RR1" s="0" t="n">
        <f aca="false">RQ1+1</f>
        <v>471</v>
      </c>
      <c r="RS1" s="0" t="n">
        <f aca="false">RR1+1</f>
        <v>472</v>
      </c>
      <c r="RT1" s="0" t="n">
        <f aca="false">RS1+1</f>
        <v>473</v>
      </c>
      <c r="RU1" s="0" t="n">
        <f aca="false">RT1+1</f>
        <v>474</v>
      </c>
      <c r="RV1" s="0" t="n">
        <f aca="false">RU1+1</f>
        <v>475</v>
      </c>
      <c r="RW1" s="0" t="n">
        <f aca="false">RV1+1</f>
        <v>476</v>
      </c>
      <c r="RX1" s="0" t="n">
        <f aca="false">RW1+1</f>
        <v>477</v>
      </c>
      <c r="RY1" s="0" t="n">
        <f aca="false">RX1+1</f>
        <v>478</v>
      </c>
      <c r="RZ1" s="0" t="n">
        <f aca="false">RY1+1</f>
        <v>479</v>
      </c>
      <c r="SA1" s="0" t="n">
        <f aca="false">RZ1+1</f>
        <v>480</v>
      </c>
      <c r="SB1" s="0" t="n">
        <f aca="false">SA1+1</f>
        <v>481</v>
      </c>
      <c r="SC1" s="0" t="n">
        <f aca="false">SB1+1</f>
        <v>482</v>
      </c>
      <c r="SD1" s="0" t="n">
        <f aca="false">SC1+1</f>
        <v>483</v>
      </c>
      <c r="SE1" s="0" t="n">
        <f aca="false">SD1+1</f>
        <v>484</v>
      </c>
      <c r="SF1" s="0" t="n">
        <f aca="false">SE1+1</f>
        <v>485</v>
      </c>
      <c r="SG1" s="0" t="n">
        <f aca="false">SF1+1</f>
        <v>486</v>
      </c>
      <c r="SH1" s="0" t="n">
        <f aca="false">SG1+1</f>
        <v>487</v>
      </c>
      <c r="SI1" s="0" t="n">
        <f aca="false">SH1+1</f>
        <v>488</v>
      </c>
      <c r="SJ1" s="0" t="n">
        <f aca="false">SI1+1</f>
        <v>489</v>
      </c>
      <c r="SK1" s="0" t="n">
        <f aca="false">SJ1+1</f>
        <v>490</v>
      </c>
      <c r="SL1" s="0" t="n">
        <f aca="false">SK1+1</f>
        <v>491</v>
      </c>
      <c r="SM1" s="0" t="n">
        <f aca="false">SL1+1</f>
        <v>492</v>
      </c>
      <c r="SN1" s="0" t="n">
        <f aca="false">SM1+1</f>
        <v>493</v>
      </c>
      <c r="SO1" s="0" t="n">
        <f aca="false">SN1+1</f>
        <v>494</v>
      </c>
      <c r="SP1" s="0" t="n">
        <f aca="false">SO1+1</f>
        <v>495</v>
      </c>
      <c r="SQ1" s="0" t="n">
        <f aca="false">SP1+1</f>
        <v>496</v>
      </c>
      <c r="SR1" s="0" t="n">
        <f aca="false">SQ1+1</f>
        <v>497</v>
      </c>
      <c r="SS1" s="0" t="n">
        <f aca="false">SR1+1</f>
        <v>498</v>
      </c>
      <c r="ST1" s="0" t="n">
        <f aca="false">SS1+1</f>
        <v>499</v>
      </c>
      <c r="SU1" s="0" t="n">
        <f aca="false">ST1+1</f>
        <v>500</v>
      </c>
      <c r="SV1" s="0" t="n">
        <f aca="false">SU1+1</f>
        <v>501</v>
      </c>
      <c r="SW1" s="0" t="n">
        <f aca="false">SV1+1</f>
        <v>502</v>
      </c>
      <c r="SX1" s="0" t="n">
        <f aca="false">SW1+1</f>
        <v>503</v>
      </c>
      <c r="SY1" s="0" t="n">
        <f aca="false">SX1+1</f>
        <v>504</v>
      </c>
      <c r="SZ1" s="0" t="n">
        <f aca="false">SY1+1</f>
        <v>505</v>
      </c>
      <c r="TA1" s="0" t="n">
        <f aca="false">SZ1+1</f>
        <v>506</v>
      </c>
      <c r="TB1" s="0" t="n">
        <f aca="false">TA1+1</f>
        <v>507</v>
      </c>
      <c r="TC1" s="0" t="n">
        <f aca="false">TB1+1</f>
        <v>508</v>
      </c>
      <c r="TD1" s="0" t="n">
        <f aca="false">TC1+1</f>
        <v>509</v>
      </c>
      <c r="TE1" s="0" t="n">
        <f aca="false">TD1+1</f>
        <v>510</v>
      </c>
      <c r="TF1" s="0" t="n">
        <f aca="false">TE1+1</f>
        <v>511</v>
      </c>
      <c r="TG1" s="0" t="n">
        <f aca="false">TF1+1</f>
        <v>512</v>
      </c>
      <c r="TH1" s="0" t="n">
        <f aca="false">TG1+1</f>
        <v>513</v>
      </c>
      <c r="TI1" s="0" t="n">
        <f aca="false">TH1+1</f>
        <v>514</v>
      </c>
      <c r="TJ1" s="0" t="n">
        <f aca="false">TI1+1</f>
        <v>515</v>
      </c>
      <c r="TK1" s="0" t="n">
        <f aca="false">TJ1+1</f>
        <v>516</v>
      </c>
      <c r="TL1" s="0" t="n">
        <f aca="false">TK1+1</f>
        <v>517</v>
      </c>
      <c r="TM1" s="0" t="n">
        <f aca="false">TL1+1</f>
        <v>518</v>
      </c>
      <c r="TN1" s="0" t="n">
        <f aca="false">TM1+1</f>
        <v>519</v>
      </c>
      <c r="TO1" s="0" t="n">
        <f aca="false">TN1+1</f>
        <v>520</v>
      </c>
      <c r="TP1" s="0" t="n">
        <f aca="false">TO1+1</f>
        <v>521</v>
      </c>
      <c r="TQ1" s="0" t="n">
        <f aca="false">TP1+1</f>
        <v>522</v>
      </c>
      <c r="TR1" s="0" t="n">
        <f aca="false">TQ1+1</f>
        <v>523</v>
      </c>
      <c r="TS1" s="0" t="n">
        <f aca="false">TR1+1</f>
        <v>524</v>
      </c>
      <c r="TT1" s="0" t="n">
        <f aca="false">TS1+1</f>
        <v>525</v>
      </c>
      <c r="TU1" s="0" t="n">
        <f aca="false">TT1+1</f>
        <v>526</v>
      </c>
      <c r="TV1" s="0" t="n">
        <f aca="false">TU1+1</f>
        <v>527</v>
      </c>
      <c r="TW1" s="0" t="n">
        <f aca="false">TV1+1</f>
        <v>528</v>
      </c>
      <c r="TX1" s="0" t="n">
        <f aca="false">TW1+1</f>
        <v>529</v>
      </c>
      <c r="TY1" s="0" t="n">
        <f aca="false">TX1+1</f>
        <v>530</v>
      </c>
      <c r="TZ1" s="0" t="n">
        <f aca="false">TY1+1</f>
        <v>531</v>
      </c>
      <c r="UA1" s="0" t="n">
        <f aca="false">TZ1+1</f>
        <v>532</v>
      </c>
      <c r="UB1" s="0" t="n">
        <f aca="false">UA1+1</f>
        <v>533</v>
      </c>
      <c r="UC1" s="0" t="n">
        <f aca="false">UB1+1</f>
        <v>534</v>
      </c>
      <c r="UD1" s="0" t="n">
        <f aca="false">UC1+1</f>
        <v>535</v>
      </c>
      <c r="UE1" s="0" t="n">
        <f aca="false">UD1+1</f>
        <v>536</v>
      </c>
      <c r="UF1" s="0" t="n">
        <f aca="false">UE1+1</f>
        <v>537</v>
      </c>
      <c r="UG1" s="0" t="n">
        <f aca="false">UF1+1</f>
        <v>538</v>
      </c>
      <c r="UH1" s="0" t="n">
        <f aca="false">UG1+1</f>
        <v>539</v>
      </c>
      <c r="UI1" s="0" t="n">
        <f aca="false">UH1+1</f>
        <v>540</v>
      </c>
      <c r="UJ1" s="0" t="n">
        <f aca="false">UI1+1</f>
        <v>541</v>
      </c>
      <c r="UK1" s="0" t="n">
        <f aca="false">UJ1+1</f>
        <v>542</v>
      </c>
      <c r="UL1" s="0" t="n">
        <f aca="false">UK1+1</f>
        <v>543</v>
      </c>
      <c r="UM1" s="0" t="n">
        <f aca="false">UL1+1</f>
        <v>544</v>
      </c>
      <c r="UN1" s="0" t="n">
        <f aca="false">UM1+1</f>
        <v>545</v>
      </c>
      <c r="UO1" s="0" t="n">
        <f aca="false">UN1+1</f>
        <v>546</v>
      </c>
      <c r="UP1" s="0" t="n">
        <f aca="false">UO1+1</f>
        <v>547</v>
      </c>
      <c r="UQ1" s="0" t="n">
        <f aca="false">UP1+1</f>
        <v>548</v>
      </c>
      <c r="UR1" s="0" t="n">
        <f aca="false">UQ1+1</f>
        <v>549</v>
      </c>
      <c r="US1" s="0" t="n">
        <f aca="false">UR1+1</f>
        <v>550</v>
      </c>
      <c r="UT1" s="0" t="n">
        <f aca="false">US1+1</f>
        <v>551</v>
      </c>
      <c r="UU1" s="0" t="n">
        <f aca="false">UT1+1</f>
        <v>552</v>
      </c>
      <c r="UV1" s="0" t="n">
        <f aca="false">UU1+1</f>
        <v>553</v>
      </c>
      <c r="UW1" s="0" t="n">
        <f aca="false">UV1+1</f>
        <v>554</v>
      </c>
      <c r="UX1" s="0" t="n">
        <f aca="false">UW1+1</f>
        <v>555</v>
      </c>
      <c r="UY1" s="0" t="n">
        <f aca="false">UX1+1</f>
        <v>556</v>
      </c>
      <c r="UZ1" s="0" t="n">
        <f aca="false">UY1+1</f>
        <v>557</v>
      </c>
      <c r="VA1" s="0" t="n">
        <f aca="false">UZ1+1</f>
        <v>558</v>
      </c>
      <c r="VB1" s="0" t="n">
        <f aca="false">VA1+1</f>
        <v>559</v>
      </c>
      <c r="VC1" s="0" t="n">
        <f aca="false">VB1+1</f>
        <v>560</v>
      </c>
      <c r="VD1" s="0" t="n">
        <f aca="false">VC1+1</f>
        <v>561</v>
      </c>
      <c r="VE1" s="0" t="n">
        <f aca="false">VD1+1</f>
        <v>562</v>
      </c>
      <c r="VF1" s="0" t="n">
        <f aca="false">VE1+1</f>
        <v>563</v>
      </c>
      <c r="VG1" s="0" t="n">
        <f aca="false">VF1+1</f>
        <v>564</v>
      </c>
      <c r="VH1" s="0" t="n">
        <f aca="false">VG1+1</f>
        <v>565</v>
      </c>
      <c r="VI1" s="0" t="n">
        <f aca="false">VH1+1</f>
        <v>566</v>
      </c>
      <c r="VJ1" s="0" t="n">
        <f aca="false">VI1+1</f>
        <v>567</v>
      </c>
      <c r="VK1" s="0" t="n">
        <f aca="false">VJ1+1</f>
        <v>568</v>
      </c>
      <c r="VL1" s="0" t="n">
        <f aca="false">VK1+1</f>
        <v>569</v>
      </c>
      <c r="VM1" s="0" t="n">
        <f aca="false">VL1+1</f>
        <v>570</v>
      </c>
      <c r="VN1" s="0" t="n">
        <f aca="false">VM1+1</f>
        <v>571</v>
      </c>
      <c r="VO1" s="0" t="n">
        <f aca="false">VN1+1</f>
        <v>572</v>
      </c>
      <c r="VP1" s="0" t="n">
        <f aca="false">VO1+1</f>
        <v>573</v>
      </c>
      <c r="VQ1" s="0" t="n">
        <f aca="false">VP1+1</f>
        <v>574</v>
      </c>
      <c r="VR1" s="0" t="n">
        <f aca="false">VQ1+1</f>
        <v>575</v>
      </c>
      <c r="VS1" s="0" t="n">
        <f aca="false">VR1+1</f>
        <v>576</v>
      </c>
      <c r="VT1" s="0" t="n">
        <f aca="false">VS1+1</f>
        <v>577</v>
      </c>
      <c r="VU1" s="0" t="n">
        <f aca="false">VT1+1</f>
        <v>578</v>
      </c>
      <c r="VV1" s="0" t="n">
        <f aca="false">VU1+1</f>
        <v>579</v>
      </c>
      <c r="VW1" s="0" t="n">
        <f aca="false">VV1+1</f>
        <v>580</v>
      </c>
      <c r="VX1" s="0" t="n">
        <f aca="false">VW1+1</f>
        <v>581</v>
      </c>
      <c r="VY1" s="0" t="n">
        <f aca="false">VX1+1</f>
        <v>582</v>
      </c>
      <c r="VZ1" s="0" t="n">
        <f aca="false">VY1+1</f>
        <v>583</v>
      </c>
      <c r="WA1" s="0" t="n">
        <f aca="false">VZ1+1</f>
        <v>584</v>
      </c>
      <c r="WB1" s="0" t="n">
        <f aca="false">WA1+1</f>
        <v>585</v>
      </c>
      <c r="WC1" s="0" t="n">
        <f aca="false">WB1+1</f>
        <v>586</v>
      </c>
      <c r="WD1" s="0" t="n">
        <f aca="false">WC1+1</f>
        <v>587</v>
      </c>
      <c r="WE1" s="0" t="n">
        <f aca="false">WD1+1</f>
        <v>588</v>
      </c>
      <c r="WF1" s="0" t="n">
        <f aca="false">WE1+1</f>
        <v>589</v>
      </c>
      <c r="WG1" s="0" t="n">
        <f aca="false">WF1+1</f>
        <v>590</v>
      </c>
      <c r="WH1" s="0" t="n">
        <f aca="false">WG1+1</f>
        <v>591</v>
      </c>
      <c r="WI1" s="0" t="n">
        <f aca="false">WH1+1</f>
        <v>592</v>
      </c>
      <c r="WJ1" s="0" t="n">
        <f aca="false">WI1+1</f>
        <v>593</v>
      </c>
      <c r="WK1" s="0" t="n">
        <f aca="false">WJ1+1</f>
        <v>594</v>
      </c>
      <c r="WL1" s="0" t="n">
        <f aca="false">WK1+1</f>
        <v>595</v>
      </c>
      <c r="WM1" s="0" t="n">
        <f aca="false">WL1+1</f>
        <v>596</v>
      </c>
      <c r="WN1" s="0" t="n">
        <f aca="false">WM1+1</f>
        <v>597</v>
      </c>
      <c r="WO1" s="0" t="n">
        <f aca="false">WN1+1</f>
        <v>598</v>
      </c>
      <c r="WP1" s="0" t="n">
        <f aca="false">WO1+1</f>
        <v>599</v>
      </c>
      <c r="WQ1" s="0" t="n">
        <f aca="false">WP1+1</f>
        <v>600</v>
      </c>
      <c r="WR1" s="0" t="n">
        <f aca="false">WQ1+1</f>
        <v>601</v>
      </c>
      <c r="WS1" s="0" t="n">
        <f aca="false">WR1+1</f>
        <v>602</v>
      </c>
      <c r="WT1" s="0" t="n">
        <f aca="false">WS1+1</f>
        <v>603</v>
      </c>
      <c r="WU1" s="0" t="n">
        <f aca="false">WT1+1</f>
        <v>604</v>
      </c>
      <c r="WV1" s="0" t="n">
        <f aca="false">WU1+1</f>
        <v>605</v>
      </c>
      <c r="WW1" s="0" t="n">
        <f aca="false">WV1+1</f>
        <v>606</v>
      </c>
      <c r="WX1" s="0" t="n">
        <f aca="false">WW1+1</f>
        <v>607</v>
      </c>
      <c r="WY1" s="0" t="n">
        <f aca="false">WX1+1</f>
        <v>608</v>
      </c>
      <c r="WZ1" s="0" t="n">
        <f aca="false">WY1+1</f>
        <v>609</v>
      </c>
      <c r="XA1" s="0" t="n">
        <f aca="false">WZ1+1</f>
        <v>610</v>
      </c>
      <c r="XB1" s="0" t="n">
        <f aca="false">XA1+1</f>
        <v>611</v>
      </c>
      <c r="XC1" s="0" t="n">
        <f aca="false">XB1+1</f>
        <v>612</v>
      </c>
      <c r="XD1" s="0" t="n">
        <f aca="false">XC1+1</f>
        <v>613</v>
      </c>
      <c r="XE1" s="0" t="n">
        <f aca="false">XD1+1</f>
        <v>614</v>
      </c>
      <c r="XF1" s="0" t="n">
        <f aca="false">XE1+1</f>
        <v>615</v>
      </c>
      <c r="XG1" s="0" t="n">
        <f aca="false">XF1+1</f>
        <v>616</v>
      </c>
      <c r="XH1" s="0" t="n">
        <f aca="false">XG1+1</f>
        <v>617</v>
      </c>
      <c r="XI1" s="0" t="n">
        <f aca="false">XH1+1</f>
        <v>618</v>
      </c>
      <c r="XJ1" s="0" t="n">
        <f aca="false">XI1+1</f>
        <v>619</v>
      </c>
      <c r="XK1" s="0" t="n">
        <f aca="false">XJ1+1</f>
        <v>620</v>
      </c>
      <c r="XL1" s="0" t="n">
        <f aca="false">XK1+1</f>
        <v>621</v>
      </c>
      <c r="XM1" s="0" t="n">
        <f aca="false">XL1+1</f>
        <v>622</v>
      </c>
      <c r="XN1" s="0" t="n">
        <f aca="false">XM1+1</f>
        <v>623</v>
      </c>
      <c r="XO1" s="0" t="n">
        <f aca="false">XN1+1</f>
        <v>624</v>
      </c>
      <c r="XP1" s="0" t="n">
        <f aca="false">XO1+1</f>
        <v>625</v>
      </c>
      <c r="XQ1" s="0" t="n">
        <f aca="false">XP1+1</f>
        <v>626</v>
      </c>
      <c r="XR1" s="0" t="n">
        <f aca="false">XQ1+1</f>
        <v>627</v>
      </c>
      <c r="XS1" s="0" t="n">
        <f aca="false">XR1+1</f>
        <v>628</v>
      </c>
      <c r="XT1" s="0" t="n">
        <f aca="false">XS1+1</f>
        <v>629</v>
      </c>
      <c r="XU1" s="0" t="n">
        <f aca="false">XT1+1</f>
        <v>630</v>
      </c>
      <c r="XV1" s="0" t="n">
        <f aca="false">XU1+1</f>
        <v>631</v>
      </c>
      <c r="XW1" s="0" t="n">
        <f aca="false">XV1+1</f>
        <v>632</v>
      </c>
      <c r="XX1" s="0" t="n">
        <f aca="false">XW1+1</f>
        <v>633</v>
      </c>
      <c r="XY1" s="0" t="n">
        <f aca="false">XX1+1</f>
        <v>634</v>
      </c>
      <c r="XZ1" s="0" t="n">
        <f aca="false">XY1+1</f>
        <v>635</v>
      </c>
      <c r="YA1" s="0" t="n">
        <f aca="false">XZ1+1</f>
        <v>636</v>
      </c>
      <c r="YB1" s="0" t="n">
        <f aca="false">YA1+1</f>
        <v>637</v>
      </c>
      <c r="YC1" s="0" t="n">
        <f aca="false">YB1+1</f>
        <v>638</v>
      </c>
      <c r="YD1" s="0" t="n">
        <f aca="false">YC1+1</f>
        <v>639</v>
      </c>
      <c r="YE1" s="0" t="n">
        <f aca="false">YD1+1</f>
        <v>640</v>
      </c>
      <c r="YF1" s="0" t="n">
        <f aca="false">YE1+1</f>
        <v>641</v>
      </c>
      <c r="YG1" s="0" t="n">
        <f aca="false">YF1+1</f>
        <v>642</v>
      </c>
      <c r="YH1" s="0" t="n">
        <f aca="false">YG1+1</f>
        <v>643</v>
      </c>
      <c r="YI1" s="0" t="n">
        <f aca="false">YH1+1</f>
        <v>644</v>
      </c>
      <c r="YJ1" s="0" t="n">
        <f aca="false">YI1+1</f>
        <v>645</v>
      </c>
      <c r="YK1" s="0" t="n">
        <f aca="false">YJ1+1</f>
        <v>646</v>
      </c>
      <c r="YL1" s="0" t="n">
        <f aca="false">YK1+1</f>
        <v>647</v>
      </c>
      <c r="YM1" s="0" t="n">
        <f aca="false">YL1+1</f>
        <v>648</v>
      </c>
      <c r="YN1" s="0" t="n">
        <f aca="false">YM1+1</f>
        <v>649</v>
      </c>
      <c r="YO1" s="0" t="n">
        <f aca="false">YN1+1</f>
        <v>650</v>
      </c>
      <c r="YP1" s="0" t="n">
        <f aca="false">YO1+1</f>
        <v>651</v>
      </c>
      <c r="YQ1" s="0" t="n">
        <f aca="false">YP1+1</f>
        <v>652</v>
      </c>
      <c r="YR1" s="0" t="n">
        <f aca="false">YQ1+1</f>
        <v>653</v>
      </c>
      <c r="YS1" s="0" t="n">
        <f aca="false">YR1+1</f>
        <v>654</v>
      </c>
      <c r="YT1" s="0" t="n">
        <f aca="false">YS1+1</f>
        <v>655</v>
      </c>
      <c r="YU1" s="0" t="n">
        <f aca="false">YT1+1</f>
        <v>656</v>
      </c>
      <c r="YV1" s="0" t="n">
        <f aca="false">YU1+1</f>
        <v>657</v>
      </c>
      <c r="YW1" s="0" t="n">
        <f aca="false">YV1+1</f>
        <v>658</v>
      </c>
      <c r="YX1" s="0" t="n">
        <f aca="false">YW1+1</f>
        <v>659</v>
      </c>
      <c r="YY1" s="0" t="n">
        <f aca="false">YX1+1</f>
        <v>660</v>
      </c>
      <c r="YZ1" s="0" t="n">
        <f aca="false">YY1+1</f>
        <v>661</v>
      </c>
      <c r="ZA1" s="0" t="n">
        <f aca="false">YZ1+1</f>
        <v>662</v>
      </c>
      <c r="ZB1" s="0" t="n">
        <f aca="false">ZA1+1</f>
        <v>663</v>
      </c>
      <c r="ZC1" s="0" t="n">
        <f aca="false">ZB1+1</f>
        <v>664</v>
      </c>
      <c r="ZD1" s="0" t="n">
        <f aca="false">ZC1+1</f>
        <v>665</v>
      </c>
      <c r="ZE1" s="0" t="n">
        <f aca="false">ZD1+1</f>
        <v>666</v>
      </c>
      <c r="ZF1" s="0" t="n">
        <f aca="false">ZE1+1</f>
        <v>667</v>
      </c>
      <c r="ZG1" s="0" t="n">
        <f aca="false">ZF1+1</f>
        <v>668</v>
      </c>
      <c r="ZH1" s="0" t="n">
        <f aca="false">ZG1+1</f>
        <v>669</v>
      </c>
      <c r="ZI1" s="0" t="n">
        <f aca="false">ZH1+1</f>
        <v>670</v>
      </c>
      <c r="ZJ1" s="0" t="n">
        <f aca="false">ZI1+1</f>
        <v>671</v>
      </c>
      <c r="ZK1" s="0" t="n">
        <f aca="false">ZJ1+1</f>
        <v>672</v>
      </c>
      <c r="ZL1" s="0" t="n">
        <f aca="false">ZK1+1</f>
        <v>673</v>
      </c>
      <c r="ZM1" s="0" t="n">
        <f aca="false">ZL1+1</f>
        <v>674</v>
      </c>
      <c r="ZN1" s="0" t="n">
        <f aca="false">ZM1+1</f>
        <v>675</v>
      </c>
      <c r="ZO1" s="0" t="n">
        <f aca="false">ZN1+1</f>
        <v>676</v>
      </c>
      <c r="ZP1" s="0" t="n">
        <f aca="false">ZO1+1</f>
        <v>677</v>
      </c>
      <c r="ZQ1" s="0" t="n">
        <f aca="false">ZP1+1</f>
        <v>678</v>
      </c>
      <c r="ZR1" s="0" t="n">
        <f aca="false">ZQ1+1</f>
        <v>679</v>
      </c>
      <c r="ZS1" s="0" t="n">
        <f aca="false">ZR1+1</f>
        <v>680</v>
      </c>
      <c r="ZT1" s="0" t="n">
        <f aca="false">ZS1+1</f>
        <v>681</v>
      </c>
      <c r="ZU1" s="0" t="n">
        <f aca="false">ZT1+1</f>
        <v>682</v>
      </c>
      <c r="ZV1" s="0" t="n">
        <f aca="false">ZU1+1</f>
        <v>683</v>
      </c>
      <c r="ZW1" s="0" t="n">
        <f aca="false">ZV1+1</f>
        <v>684</v>
      </c>
      <c r="ZX1" s="0" t="n">
        <f aca="false">ZW1+1</f>
        <v>685</v>
      </c>
      <c r="ZY1" s="0" t="n">
        <f aca="false">ZX1+1</f>
        <v>686</v>
      </c>
      <c r="ZZ1" s="0" t="n">
        <f aca="false">ZY1+1</f>
        <v>687</v>
      </c>
      <c r="AAA1" s="0" t="n">
        <f aca="false">ZZ1+1</f>
        <v>688</v>
      </c>
      <c r="AAB1" s="0" t="n">
        <f aca="false">AAA1+1</f>
        <v>689</v>
      </c>
      <c r="AAC1" s="0" t="n">
        <f aca="false">AAB1+1</f>
        <v>690</v>
      </c>
      <c r="AAD1" s="0" t="n">
        <f aca="false">AAC1+1</f>
        <v>691</v>
      </c>
      <c r="AAE1" s="0" t="n">
        <f aca="false">AAD1+1</f>
        <v>692</v>
      </c>
      <c r="AAF1" s="0" t="n">
        <f aca="false">AAE1+1</f>
        <v>693</v>
      </c>
      <c r="AAG1" s="0" t="n">
        <f aca="false">AAF1+1</f>
        <v>694</v>
      </c>
      <c r="AAH1" s="0" t="n">
        <f aca="false">AAG1+1</f>
        <v>695</v>
      </c>
      <c r="AAI1" s="0" t="n">
        <f aca="false">AAH1+1</f>
        <v>696</v>
      </c>
      <c r="AAJ1" s="0" t="n">
        <f aca="false">AAI1+1</f>
        <v>697</v>
      </c>
      <c r="AAK1" s="0" t="n">
        <f aca="false">AAJ1+1</f>
        <v>698</v>
      </c>
      <c r="AAL1" s="0" t="n">
        <f aca="false">AAK1+1</f>
        <v>699</v>
      </c>
      <c r="AAM1" s="0" t="n">
        <f aca="false">AAL1+1</f>
        <v>700</v>
      </c>
      <c r="AAN1" s="0" t="n">
        <f aca="false">AAM1+1</f>
        <v>701</v>
      </c>
      <c r="AAO1" s="0" t="n">
        <f aca="false">AAN1+1</f>
        <v>702</v>
      </c>
      <c r="AAP1" s="0" t="n">
        <f aca="false">AAO1+1</f>
        <v>703</v>
      </c>
      <c r="AAQ1" s="0" t="n">
        <f aca="false">AAP1+1</f>
        <v>704</v>
      </c>
      <c r="AAR1" s="0" t="n">
        <f aca="false">AAQ1+1</f>
        <v>705</v>
      </c>
      <c r="AAS1" s="0" t="n">
        <f aca="false">AAR1+1</f>
        <v>706</v>
      </c>
      <c r="AAT1" s="0" t="n">
        <f aca="false">AAS1+1</f>
        <v>707</v>
      </c>
      <c r="AAU1" s="0" t="n">
        <f aca="false">AAT1+1</f>
        <v>708</v>
      </c>
      <c r="AAV1" s="0" t="n">
        <f aca="false">AAU1+1</f>
        <v>709</v>
      </c>
      <c r="AAW1" s="0" t="n">
        <f aca="false">AAV1+1</f>
        <v>710</v>
      </c>
      <c r="AAX1" s="0" t="n">
        <f aca="false">AAW1+1</f>
        <v>711</v>
      </c>
      <c r="AAY1" s="0" t="n">
        <f aca="false">AAX1+1</f>
        <v>712</v>
      </c>
      <c r="AAZ1" s="0" t="n">
        <f aca="false">AAY1+1</f>
        <v>713</v>
      </c>
      <c r="ABA1" s="0" t="n">
        <f aca="false">AAZ1+1</f>
        <v>714</v>
      </c>
      <c r="ABB1" s="0" t="n">
        <f aca="false">ABA1+1</f>
        <v>715</v>
      </c>
      <c r="ABC1" s="0" t="n">
        <f aca="false">ABB1+1</f>
        <v>716</v>
      </c>
      <c r="ABD1" s="0" t="n">
        <f aca="false">ABC1+1</f>
        <v>717</v>
      </c>
      <c r="ABE1" s="0" t="n">
        <f aca="false">ABD1+1</f>
        <v>718</v>
      </c>
      <c r="ABF1" s="0" t="n">
        <f aca="false">ABE1+1</f>
        <v>719</v>
      </c>
      <c r="ABG1" s="0" t="n">
        <f aca="false">ABF1+1</f>
        <v>720</v>
      </c>
      <c r="ABH1" s="0" t="n">
        <f aca="false">ABG1+1</f>
        <v>721</v>
      </c>
      <c r="ABI1" s="0" t="n">
        <f aca="false">ABH1+1</f>
        <v>722</v>
      </c>
      <c r="ABJ1" s="0" t="n">
        <f aca="false">ABI1+1</f>
        <v>723</v>
      </c>
      <c r="ABK1" s="0" t="n">
        <f aca="false">ABJ1+1</f>
        <v>724</v>
      </c>
      <c r="ABL1" s="0" t="n">
        <f aca="false">ABK1+1</f>
        <v>725</v>
      </c>
      <c r="ABM1" s="0" t="n">
        <f aca="false">ABL1+1</f>
        <v>726</v>
      </c>
      <c r="ABN1" s="0" t="n">
        <f aca="false">ABM1+1</f>
        <v>727</v>
      </c>
      <c r="ABO1" s="0" t="n">
        <f aca="false">ABN1+1</f>
        <v>728</v>
      </c>
      <c r="ABP1" s="0" t="n">
        <f aca="false">ABO1+1</f>
        <v>729</v>
      </c>
      <c r="ABQ1" s="0" t="n">
        <f aca="false">ABP1+1</f>
        <v>730</v>
      </c>
      <c r="ABR1" s="0" t="n">
        <f aca="false">ABQ1+1</f>
        <v>731</v>
      </c>
      <c r="ABS1" s="0" t="n">
        <f aca="false">ABR1+1</f>
        <v>732</v>
      </c>
      <c r="ABT1" s="0" t="n">
        <f aca="false">ABS1+1</f>
        <v>733</v>
      </c>
      <c r="ABU1" s="0" t="n">
        <f aca="false">ABT1+1</f>
        <v>734</v>
      </c>
      <c r="ABV1" s="0" t="n">
        <f aca="false">ABU1+1</f>
        <v>735</v>
      </c>
      <c r="ABW1" s="0" t="n">
        <f aca="false">ABV1+1</f>
        <v>736</v>
      </c>
      <c r="ABX1" s="0" t="n">
        <f aca="false">ABW1+1</f>
        <v>737</v>
      </c>
      <c r="ABY1" s="0" t="n">
        <f aca="false">ABX1+1</f>
        <v>738</v>
      </c>
      <c r="ABZ1" s="0" t="n">
        <f aca="false">ABY1+1</f>
        <v>739</v>
      </c>
      <c r="ACA1" s="0" t="n">
        <f aca="false">ABZ1+1</f>
        <v>740</v>
      </c>
      <c r="ACB1" s="0" t="n">
        <f aca="false">ACA1+1</f>
        <v>741</v>
      </c>
      <c r="ACC1" s="0" t="n">
        <f aca="false">ACB1+1</f>
        <v>742</v>
      </c>
      <c r="ACD1" s="0" t="n">
        <f aca="false">ACC1+1</f>
        <v>743</v>
      </c>
      <c r="ACE1" s="0" t="n">
        <f aca="false">ACD1+1</f>
        <v>744</v>
      </c>
      <c r="ACF1" s="0" t="n">
        <f aca="false">ACE1+1</f>
        <v>745</v>
      </c>
      <c r="ACG1" s="0" t="n">
        <f aca="false">ACF1+1</f>
        <v>746</v>
      </c>
      <c r="ACH1" s="0" t="n">
        <f aca="false">ACG1+1</f>
        <v>747</v>
      </c>
      <c r="ACI1" s="0" t="n">
        <f aca="false">ACH1+1</f>
        <v>748</v>
      </c>
      <c r="ACJ1" s="0" t="n">
        <f aca="false">ACI1+1</f>
        <v>749</v>
      </c>
      <c r="ACK1" s="0" t="n">
        <f aca="false">ACJ1+1</f>
        <v>750</v>
      </c>
      <c r="ACL1" s="0" t="n">
        <f aca="false">ACK1+1</f>
        <v>751</v>
      </c>
      <c r="ACM1" s="0" t="n">
        <f aca="false">ACL1+1</f>
        <v>752</v>
      </c>
      <c r="ACN1" s="0" t="n">
        <f aca="false">ACM1+1</f>
        <v>753</v>
      </c>
      <c r="ACO1" s="0" t="n">
        <f aca="false">ACN1+1</f>
        <v>754</v>
      </c>
      <c r="ACP1" s="0" t="n">
        <f aca="false">ACO1+1</f>
        <v>755</v>
      </c>
      <c r="ACQ1" s="0" t="n">
        <f aca="false">ACP1+1</f>
        <v>756</v>
      </c>
      <c r="ACR1" s="0" t="n">
        <f aca="false">ACQ1+1</f>
        <v>757</v>
      </c>
      <c r="ACS1" s="0" t="n">
        <f aca="false">ACR1+1</f>
        <v>758</v>
      </c>
      <c r="ACT1" s="0" t="n">
        <f aca="false">ACS1+1</f>
        <v>759</v>
      </c>
      <c r="ACU1" s="0" t="n">
        <f aca="false">ACT1+1</f>
        <v>760</v>
      </c>
      <c r="ACV1" s="0" t="n">
        <f aca="false">ACU1+1</f>
        <v>761</v>
      </c>
      <c r="ACW1" s="0" t="n">
        <f aca="false">ACV1+1</f>
        <v>762</v>
      </c>
      <c r="ACX1" s="0" t="n">
        <f aca="false">ACW1+1</f>
        <v>763</v>
      </c>
      <c r="ACY1" s="0" t="n">
        <f aca="false">ACX1+1</f>
        <v>764</v>
      </c>
      <c r="ACZ1" s="0" t="n">
        <f aca="false">ACY1+1</f>
        <v>765</v>
      </c>
      <c r="ADA1" s="0" t="n">
        <f aca="false">ACZ1+1</f>
        <v>766</v>
      </c>
      <c r="ADB1" s="0" t="n">
        <f aca="false">ADA1+1</f>
        <v>767</v>
      </c>
      <c r="ADC1" s="0" t="n">
        <f aca="false">ADB1+1</f>
        <v>768</v>
      </c>
      <c r="ADD1" s="0" t="n">
        <f aca="false">ADC1+1</f>
        <v>769</v>
      </c>
      <c r="ADE1" s="0" t="n">
        <f aca="false">ADD1+1</f>
        <v>770</v>
      </c>
      <c r="ADF1" s="0" t="n">
        <f aca="false">ADE1+1</f>
        <v>771</v>
      </c>
      <c r="ADG1" s="0" t="n">
        <f aca="false">ADF1+1</f>
        <v>772</v>
      </c>
      <c r="ADH1" s="0" t="n">
        <f aca="false">ADG1+1</f>
        <v>773</v>
      </c>
      <c r="ADI1" s="0" t="n">
        <f aca="false">ADH1+1</f>
        <v>774</v>
      </c>
      <c r="ADJ1" s="0" t="n">
        <f aca="false">ADI1+1</f>
        <v>775</v>
      </c>
      <c r="ADK1" s="0" t="n">
        <f aca="false">ADJ1+1</f>
        <v>776</v>
      </c>
      <c r="ADL1" s="0" t="n">
        <f aca="false">ADK1+1</f>
        <v>777</v>
      </c>
      <c r="ADM1" s="0" t="n">
        <f aca="false">ADL1+1</f>
        <v>778</v>
      </c>
      <c r="ADN1" s="0" t="n">
        <f aca="false">ADM1+1</f>
        <v>779</v>
      </c>
      <c r="ADO1" s="0" t="n">
        <f aca="false">ADN1+1</f>
        <v>780</v>
      </c>
      <c r="ADP1" s="0" t="n">
        <f aca="false">ADO1+1</f>
        <v>781</v>
      </c>
      <c r="ADQ1" s="0" t="n">
        <f aca="false">ADP1+1</f>
        <v>782</v>
      </c>
      <c r="ADR1" s="0" t="n">
        <f aca="false">ADQ1+1</f>
        <v>783</v>
      </c>
      <c r="ADS1" s="0" t="n">
        <f aca="false">ADR1+1</f>
        <v>784</v>
      </c>
      <c r="ADT1" s="0" t="n">
        <f aca="false">ADS1+1</f>
        <v>785</v>
      </c>
      <c r="ADU1" s="0" t="n">
        <f aca="false">ADT1+1</f>
        <v>786</v>
      </c>
      <c r="ADV1" s="0" t="n">
        <f aca="false">ADU1+1</f>
        <v>787</v>
      </c>
      <c r="ADW1" s="0" t="n">
        <f aca="false">ADV1+1</f>
        <v>788</v>
      </c>
      <c r="ADX1" s="0" t="n">
        <f aca="false">ADW1+1</f>
        <v>789</v>
      </c>
      <c r="ADY1" s="0" t="n">
        <f aca="false">ADX1+1</f>
        <v>790</v>
      </c>
      <c r="ADZ1" s="0" t="n">
        <f aca="false">ADY1+1</f>
        <v>791</v>
      </c>
      <c r="AEA1" s="0" t="n">
        <f aca="false">ADZ1+1</f>
        <v>792</v>
      </c>
      <c r="AEB1" s="0" t="n">
        <f aca="false">AEA1+1</f>
        <v>793</v>
      </c>
      <c r="AEC1" s="0" t="n">
        <f aca="false">AEB1+1</f>
        <v>794</v>
      </c>
      <c r="AED1" s="0" t="n">
        <f aca="false">AEC1+1</f>
        <v>795</v>
      </c>
      <c r="AEE1" s="0" t="n">
        <f aca="false">AED1+1</f>
        <v>796</v>
      </c>
      <c r="AEF1" s="0" t="n">
        <f aca="false">AEE1+1</f>
        <v>797</v>
      </c>
      <c r="AEG1" s="0" t="n">
        <f aca="false">AEF1+1</f>
        <v>798</v>
      </c>
      <c r="AEH1" s="0" t="n">
        <f aca="false">AEG1+1</f>
        <v>799</v>
      </c>
      <c r="AEI1" s="0" t="n">
        <f aca="false">AEH1+1</f>
        <v>800</v>
      </c>
      <c r="AEJ1" s="0" t="n">
        <f aca="false">AEI1+1</f>
        <v>801</v>
      </c>
      <c r="AEK1" s="0" t="n">
        <f aca="false">AEJ1+1</f>
        <v>802</v>
      </c>
      <c r="AEL1" s="0" t="n">
        <f aca="false">AEK1+1</f>
        <v>803</v>
      </c>
      <c r="AEM1" s="0" t="n">
        <f aca="false">AEL1+1</f>
        <v>804</v>
      </c>
      <c r="AEN1" s="0" t="n">
        <f aca="false">AEM1+1</f>
        <v>805</v>
      </c>
      <c r="AEO1" s="0" t="n">
        <f aca="false">AEN1+1</f>
        <v>806</v>
      </c>
      <c r="AEP1" s="0" t="n">
        <f aca="false">AEO1+1</f>
        <v>807</v>
      </c>
      <c r="AEQ1" s="0" t="n">
        <f aca="false">AEP1+1</f>
        <v>808</v>
      </c>
      <c r="AER1" s="0" t="n">
        <f aca="false">AEQ1+1</f>
        <v>809</v>
      </c>
      <c r="AES1" s="0" t="n">
        <f aca="false">AER1+1</f>
        <v>810</v>
      </c>
      <c r="AET1" s="0" t="n">
        <f aca="false">AES1+1</f>
        <v>811</v>
      </c>
      <c r="AEU1" s="0" t="n">
        <f aca="false">AET1+1</f>
        <v>812</v>
      </c>
      <c r="AEV1" s="0" t="n">
        <f aca="false">AEU1+1</f>
        <v>813</v>
      </c>
      <c r="AEW1" s="0" t="n">
        <f aca="false">AEV1+1</f>
        <v>814</v>
      </c>
      <c r="AEX1" s="0" t="n">
        <f aca="false">AEW1+1</f>
        <v>815</v>
      </c>
      <c r="AEY1" s="0" t="n">
        <f aca="false">AEX1+1</f>
        <v>816</v>
      </c>
      <c r="AEZ1" s="0" t="n">
        <f aca="false">AEY1+1</f>
        <v>817</v>
      </c>
      <c r="AFA1" s="0" t="n">
        <f aca="false">AEZ1+1</f>
        <v>818</v>
      </c>
      <c r="AFB1" s="0" t="n">
        <f aca="false">AFA1+1</f>
        <v>819</v>
      </c>
      <c r="AFC1" s="0" t="n">
        <f aca="false">AFB1+1</f>
        <v>820</v>
      </c>
      <c r="AFD1" s="0" t="n">
        <f aca="false">AFC1+1</f>
        <v>821</v>
      </c>
      <c r="AFE1" s="0" t="n">
        <f aca="false">AFD1+1</f>
        <v>822</v>
      </c>
      <c r="AFF1" s="0" t="n">
        <f aca="false">AFE1+1</f>
        <v>823</v>
      </c>
      <c r="AFG1" s="0" t="n">
        <f aca="false">AFF1+1</f>
        <v>824</v>
      </c>
      <c r="AFH1" s="0" t="n">
        <f aca="false">AFG1+1</f>
        <v>825</v>
      </c>
      <c r="AFI1" s="0" t="n">
        <f aca="false">AFH1+1</f>
        <v>826</v>
      </c>
      <c r="AFJ1" s="0" t="n">
        <f aca="false">AFI1+1</f>
        <v>827</v>
      </c>
      <c r="AFK1" s="0" t="n">
        <f aca="false">AFJ1+1</f>
        <v>828</v>
      </c>
      <c r="AFL1" s="0" t="n">
        <f aca="false">AFK1+1</f>
        <v>829</v>
      </c>
      <c r="AFM1" s="0" t="n">
        <f aca="false">AFL1+1</f>
        <v>830</v>
      </c>
      <c r="AFN1" s="0" t="n">
        <f aca="false">AFM1+1</f>
        <v>831</v>
      </c>
      <c r="AFO1" s="0" t="n">
        <f aca="false">AFN1+1</f>
        <v>832</v>
      </c>
      <c r="AFP1" s="0" t="n">
        <f aca="false">AFO1+1</f>
        <v>833</v>
      </c>
      <c r="AFQ1" s="0" t="n">
        <f aca="false">AFP1+1</f>
        <v>834</v>
      </c>
      <c r="AFR1" s="0" t="n">
        <f aca="false">AFQ1+1</f>
        <v>835</v>
      </c>
      <c r="AFS1" s="0" t="n">
        <f aca="false">AFR1+1</f>
        <v>836</v>
      </c>
      <c r="AFT1" s="0" t="n">
        <f aca="false">AFS1+1</f>
        <v>837</v>
      </c>
      <c r="AFU1" s="0" t="n">
        <f aca="false">AFT1+1</f>
        <v>838</v>
      </c>
      <c r="AFV1" s="0" t="n">
        <f aca="false">AFU1+1</f>
        <v>839</v>
      </c>
      <c r="AFW1" s="0" t="n">
        <f aca="false">AFV1+1</f>
        <v>840</v>
      </c>
      <c r="AFX1" s="0" t="n">
        <f aca="false">AFW1+1</f>
        <v>841</v>
      </c>
      <c r="AFY1" s="0" t="n">
        <f aca="false">AFX1+1</f>
        <v>842</v>
      </c>
      <c r="AFZ1" s="0" t="n">
        <f aca="false">AFY1+1</f>
        <v>843</v>
      </c>
      <c r="AGA1" s="0" t="n">
        <f aca="false">AFZ1+1</f>
        <v>844</v>
      </c>
      <c r="AGB1" s="0" t="n">
        <f aca="false">AGA1+1</f>
        <v>845</v>
      </c>
      <c r="AGC1" s="0" t="n">
        <f aca="false">AGB1+1</f>
        <v>846</v>
      </c>
      <c r="AGD1" s="0" t="n">
        <f aca="false">AGC1+1</f>
        <v>847</v>
      </c>
      <c r="AGE1" s="0" t="n">
        <f aca="false">AGD1+1</f>
        <v>848</v>
      </c>
      <c r="AGF1" s="0" t="n">
        <f aca="false">AGE1+1</f>
        <v>849</v>
      </c>
      <c r="AGG1" s="0" t="n">
        <f aca="false">AGF1+1</f>
        <v>850</v>
      </c>
      <c r="AGH1" s="0" t="n">
        <f aca="false">AGG1+1</f>
        <v>851</v>
      </c>
      <c r="AGI1" s="0" t="n">
        <f aca="false">AGH1+1</f>
        <v>852</v>
      </c>
      <c r="AGJ1" s="0" t="n">
        <f aca="false">AGI1+1</f>
        <v>853</v>
      </c>
      <c r="AGK1" s="0" t="n">
        <f aca="false">AGJ1+1</f>
        <v>854</v>
      </c>
      <c r="AGL1" s="0" t="n">
        <f aca="false">AGK1+1</f>
        <v>855</v>
      </c>
      <c r="AGM1" s="0" t="n">
        <f aca="false">AGL1+1</f>
        <v>856</v>
      </c>
      <c r="AGN1" s="0" t="n">
        <f aca="false">AGM1+1</f>
        <v>857</v>
      </c>
      <c r="AGO1" s="0" t="n">
        <f aca="false">AGN1+1</f>
        <v>858</v>
      </c>
      <c r="AGP1" s="0" t="n">
        <f aca="false">AGO1+1</f>
        <v>859</v>
      </c>
      <c r="AGQ1" s="0" t="n">
        <f aca="false">AGP1+1</f>
        <v>860</v>
      </c>
      <c r="AGR1" s="0" t="n">
        <f aca="false">AGQ1+1</f>
        <v>861</v>
      </c>
      <c r="AGS1" s="0" t="n">
        <f aca="false">AGR1+1</f>
        <v>862</v>
      </c>
      <c r="AGT1" s="0" t="n">
        <f aca="false">AGS1+1</f>
        <v>863</v>
      </c>
      <c r="AGU1" s="0" t="n">
        <f aca="false">AGT1+1</f>
        <v>864</v>
      </c>
      <c r="AGV1" s="0" t="n">
        <f aca="false">AGU1+1</f>
        <v>865</v>
      </c>
      <c r="AGW1" s="0" t="n">
        <f aca="false">AGV1+1</f>
        <v>866</v>
      </c>
      <c r="AGX1" s="0" t="n">
        <f aca="false">AGW1+1</f>
        <v>867</v>
      </c>
      <c r="AGY1" s="0" t="n">
        <f aca="false">AGX1+1</f>
        <v>868</v>
      </c>
      <c r="AGZ1" s="0" t="n">
        <f aca="false">AGY1+1</f>
        <v>869</v>
      </c>
      <c r="AHA1" s="0" t="n">
        <f aca="false">AGZ1+1</f>
        <v>870</v>
      </c>
      <c r="AHB1" s="0" t="n">
        <f aca="false">AHA1+1</f>
        <v>871</v>
      </c>
      <c r="AHC1" s="0" t="n">
        <f aca="false">AHB1+1</f>
        <v>872</v>
      </c>
      <c r="AHD1" s="0" t="n">
        <f aca="false">AHC1+1</f>
        <v>873</v>
      </c>
      <c r="AHE1" s="0" t="n">
        <f aca="false">AHD1+1</f>
        <v>874</v>
      </c>
      <c r="AHF1" s="0" t="n">
        <f aca="false">AHE1+1</f>
        <v>875</v>
      </c>
      <c r="AHG1" s="0" t="n">
        <f aca="false">AHF1+1</f>
        <v>876</v>
      </c>
      <c r="AHH1" s="0" t="n">
        <f aca="false">AHG1+1</f>
        <v>877</v>
      </c>
      <c r="AHI1" s="0" t="n">
        <f aca="false">AHH1+1</f>
        <v>878</v>
      </c>
      <c r="AHJ1" s="0" t="n">
        <f aca="false">AHI1+1</f>
        <v>879</v>
      </c>
      <c r="AHK1" s="0" t="n">
        <f aca="false">AHJ1+1</f>
        <v>880</v>
      </c>
      <c r="AHL1" s="0" t="n">
        <f aca="false">AHK1+1</f>
        <v>881</v>
      </c>
      <c r="AHM1" s="0" t="n">
        <f aca="false">AHL1+1</f>
        <v>882</v>
      </c>
      <c r="AHN1" s="0" t="n">
        <f aca="false">AHM1+1</f>
        <v>883</v>
      </c>
      <c r="AHO1" s="0" t="n">
        <f aca="false">AHN1+1</f>
        <v>884</v>
      </c>
      <c r="AHP1" s="0" t="n">
        <f aca="false">AHO1+1</f>
        <v>885</v>
      </c>
      <c r="AHQ1" s="0" t="n">
        <f aca="false">AHP1+1</f>
        <v>886</v>
      </c>
      <c r="AHR1" s="0" t="n">
        <f aca="false">AHQ1+1</f>
        <v>887</v>
      </c>
      <c r="AHS1" s="0" t="n">
        <f aca="false">AHR1+1</f>
        <v>888</v>
      </c>
      <c r="AHT1" s="0" t="n">
        <f aca="false">AHS1+1</f>
        <v>889</v>
      </c>
      <c r="AHU1" s="0" t="n">
        <f aca="false">AHT1+1</f>
        <v>890</v>
      </c>
      <c r="AHV1" s="0" t="n">
        <f aca="false">AHU1+1</f>
        <v>891</v>
      </c>
      <c r="AHW1" s="0" t="n">
        <f aca="false">AHV1+1</f>
        <v>892</v>
      </c>
      <c r="AHX1" s="0" t="n">
        <f aca="false">AHW1+1</f>
        <v>893</v>
      </c>
      <c r="AHY1" s="0" t="n">
        <f aca="false">AHX1+1</f>
        <v>894</v>
      </c>
      <c r="AHZ1" s="0" t="n">
        <f aca="false">AHY1+1</f>
        <v>895</v>
      </c>
      <c r="AIA1" s="0" t="n">
        <f aca="false">AHZ1+1</f>
        <v>896</v>
      </c>
      <c r="AIB1" s="0" t="n">
        <f aca="false">AIA1+1</f>
        <v>897</v>
      </c>
      <c r="AIC1" s="0" t="n">
        <f aca="false">AIB1+1</f>
        <v>898</v>
      </c>
      <c r="AID1" s="0" t="n">
        <f aca="false">AIC1+1</f>
        <v>899</v>
      </c>
      <c r="AIE1" s="0" t="n">
        <f aca="false">AID1+1</f>
        <v>900</v>
      </c>
      <c r="AIF1" s="0" t="n">
        <f aca="false">AIE1+1</f>
        <v>901</v>
      </c>
      <c r="AIG1" s="0" t="n">
        <f aca="false">AIF1+1</f>
        <v>902</v>
      </c>
      <c r="AIH1" s="0" t="n">
        <f aca="false">AIG1+1</f>
        <v>903</v>
      </c>
      <c r="AII1" s="0" t="n">
        <f aca="false">AIH1+1</f>
        <v>904</v>
      </c>
      <c r="AIJ1" s="0" t="n">
        <f aca="false">AII1+1</f>
        <v>905</v>
      </c>
      <c r="AIK1" s="0" t="n">
        <f aca="false">AIJ1+1</f>
        <v>906</v>
      </c>
      <c r="AIL1" s="0" t="n">
        <f aca="false">AIK1+1</f>
        <v>907</v>
      </c>
      <c r="AIM1" s="0" t="n">
        <f aca="false">AIL1+1</f>
        <v>908</v>
      </c>
      <c r="AIN1" s="0" t="n">
        <f aca="false">AIM1+1</f>
        <v>909</v>
      </c>
      <c r="AIO1" s="0" t="n">
        <f aca="false">AIN1+1</f>
        <v>910</v>
      </c>
      <c r="AIP1" s="0" t="n">
        <f aca="false">AIO1+1</f>
        <v>911</v>
      </c>
      <c r="AIQ1" s="0" t="n">
        <f aca="false">AIP1+1</f>
        <v>912</v>
      </c>
      <c r="AIR1" s="0" t="n">
        <f aca="false">AIQ1+1</f>
        <v>913</v>
      </c>
      <c r="AIS1" s="0" t="n">
        <f aca="false">AIR1+1</f>
        <v>914</v>
      </c>
      <c r="AIT1" s="0" t="n">
        <f aca="false">AIS1+1</f>
        <v>915</v>
      </c>
      <c r="AIU1" s="0" t="n">
        <f aca="false">AIT1+1</f>
        <v>916</v>
      </c>
      <c r="AIV1" s="0" t="n">
        <f aca="false">AIU1+1</f>
        <v>917</v>
      </c>
      <c r="AIW1" s="0" t="n">
        <f aca="false">AIV1+1</f>
        <v>918</v>
      </c>
      <c r="AIX1" s="0" t="n">
        <f aca="false">AIW1+1</f>
        <v>919</v>
      </c>
      <c r="AIY1" s="0" t="n">
        <f aca="false">AIX1+1</f>
        <v>920</v>
      </c>
      <c r="AIZ1" s="0" t="n">
        <f aca="false">AIY1+1</f>
        <v>921</v>
      </c>
      <c r="AJA1" s="0" t="n">
        <f aca="false">AIZ1+1</f>
        <v>922</v>
      </c>
      <c r="AJB1" s="0" t="n">
        <f aca="false">AJA1+1</f>
        <v>923</v>
      </c>
      <c r="AJC1" s="0" t="n">
        <f aca="false">AJB1+1</f>
        <v>924</v>
      </c>
      <c r="AJD1" s="0" t="n">
        <f aca="false">AJC1+1</f>
        <v>925</v>
      </c>
      <c r="AJE1" s="0" t="n">
        <f aca="false">AJD1+1</f>
        <v>926</v>
      </c>
      <c r="AJF1" s="0" t="n">
        <f aca="false">AJE1+1</f>
        <v>927</v>
      </c>
      <c r="AJG1" s="0" t="n">
        <f aca="false">AJF1+1</f>
        <v>928</v>
      </c>
      <c r="AJH1" s="0" t="n">
        <f aca="false">AJG1+1</f>
        <v>929</v>
      </c>
      <c r="AJI1" s="0" t="n">
        <f aca="false">AJH1+1</f>
        <v>930</v>
      </c>
      <c r="AJJ1" s="0" t="n">
        <f aca="false">AJI1+1</f>
        <v>931</v>
      </c>
      <c r="AJK1" s="0" t="n">
        <f aca="false">AJJ1+1</f>
        <v>932</v>
      </c>
      <c r="AJL1" s="0" t="n">
        <f aca="false">AJK1+1</f>
        <v>933</v>
      </c>
      <c r="AJM1" s="0" t="n">
        <f aca="false">AJL1+1</f>
        <v>934</v>
      </c>
      <c r="AJN1" s="0" t="n">
        <f aca="false">AJM1+1</f>
        <v>935</v>
      </c>
      <c r="AJO1" s="0" t="n">
        <f aca="false">AJN1+1</f>
        <v>936</v>
      </c>
      <c r="AJP1" s="0" t="n">
        <f aca="false">AJO1+1</f>
        <v>937</v>
      </c>
      <c r="AJQ1" s="0" t="n">
        <f aca="false">AJP1+1</f>
        <v>938</v>
      </c>
      <c r="AJR1" s="0" t="n">
        <f aca="false">AJQ1+1</f>
        <v>939</v>
      </c>
      <c r="AJS1" s="0" t="n">
        <f aca="false">AJR1+1</f>
        <v>940</v>
      </c>
      <c r="AJT1" s="0" t="n">
        <f aca="false">AJS1+1</f>
        <v>941</v>
      </c>
      <c r="AJU1" s="0" t="n">
        <f aca="false">AJT1+1</f>
        <v>942</v>
      </c>
      <c r="AJV1" s="0" t="n">
        <f aca="false">AJU1+1</f>
        <v>943</v>
      </c>
      <c r="AJW1" s="0" t="n">
        <f aca="false">AJV1+1</f>
        <v>944</v>
      </c>
      <c r="AJX1" s="0" t="n">
        <f aca="false">AJW1+1</f>
        <v>945</v>
      </c>
      <c r="AJY1" s="0" t="n">
        <f aca="false">AJX1+1</f>
        <v>946</v>
      </c>
      <c r="AJZ1" s="0" t="n">
        <f aca="false">AJY1+1</f>
        <v>947</v>
      </c>
      <c r="AKA1" s="0" t="n">
        <f aca="false">AJZ1+1</f>
        <v>948</v>
      </c>
      <c r="AKB1" s="0" t="n">
        <f aca="false">AKA1+1</f>
        <v>949</v>
      </c>
      <c r="AKC1" s="0" t="n">
        <f aca="false">AKB1+1</f>
        <v>950</v>
      </c>
      <c r="AKD1" s="0" t="n">
        <f aca="false">AKC1+1</f>
        <v>951</v>
      </c>
      <c r="AKE1" s="0" t="n">
        <f aca="false">AKD1+1</f>
        <v>952</v>
      </c>
      <c r="AKF1" s="0" t="n">
        <f aca="false">AKE1+1</f>
        <v>953</v>
      </c>
      <c r="AKG1" s="0" t="n">
        <f aca="false">AKF1+1</f>
        <v>954</v>
      </c>
      <c r="AKH1" s="0" t="n">
        <f aca="false">AKG1+1</f>
        <v>955</v>
      </c>
      <c r="AKI1" s="0" t="n">
        <f aca="false">AKH1+1</f>
        <v>956</v>
      </c>
      <c r="AKJ1" s="0" t="n">
        <f aca="false">AKI1+1</f>
        <v>957</v>
      </c>
      <c r="AKK1" s="0" t="n">
        <f aca="false">AKJ1+1</f>
        <v>958</v>
      </c>
      <c r="AKL1" s="0" t="n">
        <f aca="false">AKK1+1</f>
        <v>959</v>
      </c>
      <c r="AKM1" s="0" t="n">
        <f aca="false">AKL1+1</f>
        <v>960</v>
      </c>
      <c r="AKN1" s="0" t="n">
        <f aca="false">AKM1+1</f>
        <v>961</v>
      </c>
      <c r="AKO1" s="0" t="n">
        <f aca="false">AKN1+1</f>
        <v>962</v>
      </c>
      <c r="AKP1" s="0" t="n">
        <f aca="false">AKO1+1</f>
        <v>963</v>
      </c>
      <c r="AKQ1" s="0" t="n">
        <f aca="false">AKP1+1</f>
        <v>964</v>
      </c>
      <c r="AKR1" s="0" t="n">
        <f aca="false">AKQ1+1</f>
        <v>965</v>
      </c>
      <c r="AKS1" s="0" t="n">
        <f aca="false">AKR1+1</f>
        <v>966</v>
      </c>
      <c r="AKT1" s="0" t="n">
        <f aca="false">AKS1+1</f>
        <v>967</v>
      </c>
      <c r="AKU1" s="0" t="n">
        <f aca="false">AKT1+1</f>
        <v>968</v>
      </c>
      <c r="AKV1" s="0" t="n">
        <f aca="false">AKU1+1</f>
        <v>969</v>
      </c>
      <c r="AKW1" s="0" t="n">
        <f aca="false">AKV1+1</f>
        <v>970</v>
      </c>
      <c r="AKX1" s="0" t="n">
        <f aca="false">AKW1+1</f>
        <v>971</v>
      </c>
      <c r="AKY1" s="0" t="n">
        <f aca="false">AKX1+1</f>
        <v>972</v>
      </c>
      <c r="AKZ1" s="0" t="n">
        <f aca="false">AKY1+1</f>
        <v>973</v>
      </c>
      <c r="ALA1" s="0" t="n">
        <f aca="false">AKZ1+1</f>
        <v>974</v>
      </c>
      <c r="ALB1" s="0" t="n">
        <f aca="false">ALA1+1</f>
        <v>975</v>
      </c>
      <c r="ALC1" s="0" t="n">
        <f aca="false">ALB1+1</f>
        <v>976</v>
      </c>
      <c r="ALD1" s="0" t="n">
        <f aca="false">ALC1+1</f>
        <v>977</v>
      </c>
      <c r="ALE1" s="0" t="n">
        <f aca="false">ALD1+1</f>
        <v>978</v>
      </c>
      <c r="ALF1" s="0" t="n">
        <f aca="false">ALE1+1</f>
        <v>979</v>
      </c>
      <c r="ALG1" s="0" t="n">
        <f aca="false">ALF1+1</f>
        <v>980</v>
      </c>
      <c r="ALH1" s="0" t="n">
        <f aca="false">ALG1+1</f>
        <v>981</v>
      </c>
      <c r="ALI1" s="0" t="n">
        <f aca="false">ALH1+1</f>
        <v>982</v>
      </c>
      <c r="ALJ1" s="0" t="n">
        <f aca="false">ALI1+1</f>
        <v>983</v>
      </c>
      <c r="ALK1" s="0" t="n">
        <f aca="false">ALJ1+1</f>
        <v>984</v>
      </c>
      <c r="ALL1" s="0" t="n">
        <f aca="false">ALK1+1</f>
        <v>985</v>
      </c>
      <c r="ALM1" s="0" t="n">
        <f aca="false">ALL1+1</f>
        <v>986</v>
      </c>
      <c r="ALN1" s="0" t="n">
        <f aca="false">ALM1+1</f>
        <v>987</v>
      </c>
      <c r="ALO1" s="0" t="n">
        <f aca="false">ALN1+1</f>
        <v>988</v>
      </c>
      <c r="ALP1" s="0" t="n">
        <f aca="false">ALO1+1</f>
        <v>989</v>
      </c>
      <c r="ALQ1" s="0" t="n">
        <f aca="false">ALP1+1</f>
        <v>990</v>
      </c>
      <c r="ALR1" s="0" t="n">
        <f aca="false">ALQ1+1</f>
        <v>991</v>
      </c>
      <c r="ALS1" s="0" t="n">
        <f aca="false">ALR1+1</f>
        <v>992</v>
      </c>
      <c r="ALT1" s="0" t="n">
        <f aca="false">ALS1+1</f>
        <v>993</v>
      </c>
      <c r="ALU1" s="0" t="n">
        <f aca="false">ALT1+1</f>
        <v>994</v>
      </c>
      <c r="ALV1" s="0" t="n">
        <f aca="false">ALU1+1</f>
        <v>995</v>
      </c>
      <c r="ALW1" s="0" t="n">
        <f aca="false">ALV1+1</f>
        <v>996</v>
      </c>
      <c r="ALX1" s="0" t="n">
        <f aca="false">ALW1+1</f>
        <v>997</v>
      </c>
      <c r="ALY1" s="0" t="n">
        <f aca="false">ALX1+1</f>
        <v>998</v>
      </c>
      <c r="ALZ1" s="0" t="n">
        <f aca="false">ALY1+1</f>
        <v>999</v>
      </c>
      <c r="AMA1" s="0" t="n">
        <f aca="false">ALZ1+1</f>
        <v>1000</v>
      </c>
      <c r="AMB1" s="0" t="n">
        <f aca="false">AMA1+1</f>
        <v>1001</v>
      </c>
      <c r="AMC1" s="0" t="n">
        <f aca="false">AMB1+1</f>
        <v>1002</v>
      </c>
      <c r="AMD1" s="0" t="n">
        <f aca="false">AMC1+1</f>
        <v>1003</v>
      </c>
      <c r="AME1" s="0" t="n">
        <f aca="false">AMD1+1</f>
        <v>1004</v>
      </c>
      <c r="AMF1" s="0" t="n">
        <f aca="false">AME1+1</f>
        <v>1005</v>
      </c>
      <c r="AMG1" s="0" t="n">
        <f aca="false">AMF1+1</f>
        <v>1006</v>
      </c>
      <c r="AMH1" s="0" t="n">
        <f aca="false">AMG1+1</f>
        <v>1007</v>
      </c>
      <c r="AMI1" s="0" t="n">
        <f aca="false">AMH1+1</f>
        <v>1008</v>
      </c>
      <c r="AMJ1" s="0" t="s">
        <v>241</v>
      </c>
    </row>
    <row r="2" customFormat="false" ht="15.45" hidden="false" customHeight="false" outlineLevel="0" collapsed="false">
      <c r="A2" s="0" t="s">
        <v>160</v>
      </c>
      <c r="D2" s="1"/>
      <c r="F2" s="1"/>
      <c r="G2" s="92"/>
      <c r="I2" s="93" t="s">
        <v>224</v>
      </c>
      <c r="J2" s="113"/>
      <c r="K2" s="105"/>
      <c r="L2" s="105"/>
      <c r="M2" s="113"/>
      <c r="N2" s="105"/>
      <c r="O2" s="113"/>
      <c r="P2" s="0" t="s">
        <v>242</v>
      </c>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t="s">
        <v>243</v>
      </c>
      <c r="N4" s="105"/>
      <c r="O4" s="113"/>
    </row>
    <row r="5" customFormat="false" ht="15.8" hidden="false" customHeight="false" outlineLevel="0" collapsed="false">
      <c r="D5" s="1"/>
      <c r="F5" s="1"/>
      <c r="G5" s="92"/>
      <c r="I5" s="105" t="s">
        <v>166</v>
      </c>
      <c r="J5" s="111"/>
      <c r="K5" s="105" t="s">
        <v>167</v>
      </c>
      <c r="L5" s="114"/>
      <c r="M5" s="113" t="n">
        <v>12854</v>
      </c>
      <c r="N5" s="105"/>
      <c r="O5" s="113"/>
    </row>
    <row r="6" customFormat="false" ht="15.8" hidden="false" customHeight="false" outlineLevel="0" collapsed="false">
      <c r="D6" s="1"/>
      <c r="F6" s="1"/>
      <c r="G6" s="92"/>
      <c r="I6" s="105" t="s">
        <v>168</v>
      </c>
      <c r="J6" s="111"/>
      <c r="K6" s="105" t="s">
        <v>169</v>
      </c>
      <c r="L6" s="114"/>
      <c r="M6" s="113"/>
      <c r="N6" s="105"/>
      <c r="O6" s="113"/>
    </row>
    <row r="7" customFormat="false" ht="15.8" hidden="false" customHeight="false" outlineLevel="0" collapsed="false">
      <c r="D7" s="1"/>
      <c r="F7" s="1"/>
      <c r="G7" s="92"/>
      <c r="I7" s="105" t="s">
        <v>170</v>
      </c>
      <c r="J7" s="111"/>
      <c r="K7" s="105" t="s">
        <v>171</v>
      </c>
      <c r="L7" s="114"/>
      <c r="M7" s="113"/>
      <c r="N7" s="105"/>
      <c r="O7" s="113"/>
    </row>
    <row r="8" customFormat="false" ht="15.8" hidden="false" customHeight="false" outlineLevel="0" collapsed="false">
      <c r="D8" s="1"/>
      <c r="F8" s="1"/>
      <c r="G8" s="92"/>
      <c r="I8" s="105" t="s">
        <v>172</v>
      </c>
      <c r="J8" s="111"/>
      <c r="K8" s="105" t="s">
        <v>173</v>
      </c>
      <c r="L8" s="114"/>
      <c r="M8" s="113" t="n">
        <v>701186</v>
      </c>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t="n">
        <v>36754</v>
      </c>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E16" s="105"/>
      <c r="F16" s="1"/>
      <c r="G16" s="92"/>
      <c r="I16" s="105" t="s">
        <v>186</v>
      </c>
      <c r="J16" s="113"/>
      <c r="K16" s="117" t="s">
        <v>187</v>
      </c>
      <c r="L16" s="118"/>
      <c r="M16" s="113"/>
      <c r="N16" s="105"/>
      <c r="O16" s="113"/>
    </row>
    <row r="17" customFormat="false" ht="15.8" hidden="false" customHeight="false" outlineLevel="0" collapsed="false">
      <c r="C17" s="105"/>
      <c r="D17" s="1"/>
      <c r="E17" s="105"/>
      <c r="F17" s="1"/>
      <c r="G17" s="92"/>
      <c r="I17" s="105" t="s">
        <v>188</v>
      </c>
      <c r="J17" s="113"/>
      <c r="K17" s="119" t="s">
        <v>189</v>
      </c>
      <c r="L17" s="120" t="n">
        <f aca="false">SUM(L13:L16)</f>
        <v>0</v>
      </c>
      <c r="M17" s="113"/>
      <c r="N17" s="105"/>
      <c r="O17" s="113"/>
    </row>
    <row r="18" customFormat="false" ht="15.8" hidden="false" customHeight="false" outlineLevel="0" collapsed="false">
      <c r="C18" s="105"/>
      <c r="D18" s="1"/>
      <c r="F18" s="1"/>
      <c r="G18" s="92"/>
      <c r="I18" s="105" t="s">
        <v>190</v>
      </c>
      <c r="J18" s="1"/>
      <c r="K18" s="105"/>
      <c r="L18" s="113"/>
      <c r="M18" s="113" t="n">
        <f aca="false">L21-J21</f>
        <v>0</v>
      </c>
      <c r="N18" s="105"/>
      <c r="O18" s="113"/>
    </row>
    <row r="19" customFormat="false" ht="15.8" hidden="false" customHeight="false" outlineLevel="0" collapsed="false">
      <c r="D19" s="1"/>
      <c r="E19" s="105"/>
      <c r="F19" s="1"/>
      <c r="G19" s="92"/>
      <c r="I19" s="105" t="s">
        <v>191</v>
      </c>
      <c r="J19" s="113"/>
      <c r="K19" s="105"/>
      <c r="L19" s="113"/>
      <c r="M19" s="113"/>
      <c r="N19" s="105"/>
      <c r="O19" s="113"/>
    </row>
    <row r="20" customFormat="false" ht="15.8" hidden="false" customHeight="false" outlineLevel="0" collapsed="false">
      <c r="C20" s="105"/>
      <c r="D20" s="1"/>
      <c r="E20" s="105"/>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c r="Q22" s="0" t="s">
        <v>244</v>
      </c>
    </row>
    <row r="23" customFormat="false" ht="15.8" hidden="false" customHeight="false" outlineLevel="0" collapsed="false">
      <c r="D23" s="1"/>
      <c r="F23" s="1"/>
      <c r="G23" s="92"/>
      <c r="I23" s="105" t="s">
        <v>193</v>
      </c>
      <c r="J23" s="113"/>
      <c r="K23" s="105"/>
      <c r="L23" s="105" t="s">
        <v>194</v>
      </c>
      <c r="M23" s="113"/>
      <c r="N23" s="105"/>
      <c r="O23" s="113"/>
      <c r="V23" s="0" t="s">
        <v>204</v>
      </c>
      <c r="Z23" s="0" t="s">
        <v>245</v>
      </c>
    </row>
    <row r="24" customFormat="false" ht="15.8" hidden="false" customHeight="false" outlineLevel="0" collapsed="false">
      <c r="D24" s="1"/>
      <c r="E24" s="105"/>
      <c r="F24" s="1"/>
      <c r="G24" s="92"/>
      <c r="I24" s="105" t="s">
        <v>162</v>
      </c>
      <c r="J24" s="113" t="s">
        <v>163</v>
      </c>
      <c r="K24" s="105"/>
      <c r="L24" s="105" t="s">
        <v>162</v>
      </c>
      <c r="M24" s="113" t="s">
        <v>163</v>
      </c>
      <c r="N24" s="105" t="s">
        <v>162</v>
      </c>
      <c r="O24" s="113" t="s">
        <v>163</v>
      </c>
      <c r="Q24" s="0" t="s">
        <v>9</v>
      </c>
      <c r="R24" s="0" t="s">
        <v>163</v>
      </c>
      <c r="S24" s="0" t="s">
        <v>246</v>
      </c>
      <c r="T24" s="0" t="s">
        <v>247</v>
      </c>
      <c r="W24" s="0" t="s">
        <v>21</v>
      </c>
      <c r="X24" s="0" t="s">
        <v>248</v>
      </c>
      <c r="Z24" s="4" t="s">
        <v>9</v>
      </c>
      <c r="AA24" s="5" t="s">
        <v>10</v>
      </c>
      <c r="AB24" s="0" t="s">
        <v>249</v>
      </c>
      <c r="AC24" s="0" t="s">
        <v>250</v>
      </c>
    </row>
    <row r="25" customFormat="false" ht="15.8" hidden="false" customHeight="false" outlineLevel="0" collapsed="false">
      <c r="D25" s="1"/>
      <c r="F25" s="1"/>
      <c r="G25" s="92"/>
      <c r="I25" s="105" t="s">
        <v>164</v>
      </c>
      <c r="J25" s="113"/>
      <c r="K25" s="105"/>
      <c r="L25" s="93" t="s">
        <v>195</v>
      </c>
      <c r="M25" s="113"/>
      <c r="N25" s="93" t="s">
        <v>196</v>
      </c>
      <c r="O25" s="113"/>
      <c r="Q25" s="0" t="s">
        <v>59</v>
      </c>
      <c r="R25" s="137" t="n">
        <v>45000</v>
      </c>
      <c r="S25" s="1" t="n">
        <f aca="false">R25</f>
        <v>45000</v>
      </c>
      <c r="T25" s="94" t="n">
        <f aca="false">R25/$R$53</f>
        <v>0.224179949743837</v>
      </c>
      <c r="V25" s="0" t="s">
        <v>59</v>
      </c>
      <c r="W25" s="1" t="n">
        <v>45000</v>
      </c>
      <c r="X25" s="1" t="n">
        <v>45000</v>
      </c>
      <c r="Z25" s="14" t="s">
        <v>38</v>
      </c>
      <c r="AA25" s="15" t="n">
        <v>200000</v>
      </c>
      <c r="AB25" s="1" t="n">
        <v>11660</v>
      </c>
      <c r="AC25" s="1" t="n">
        <f aca="false">AB25*12</f>
        <v>139920</v>
      </c>
    </row>
    <row r="26" customFormat="false" ht="15.8" hidden="false" customHeight="false" outlineLevel="0" collapsed="false">
      <c r="C26" s="105"/>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c r="Q26" s="0" t="s">
        <v>53</v>
      </c>
      <c r="R26" s="137" t="n">
        <v>39748</v>
      </c>
      <c r="S26" s="1" t="n">
        <f aca="false">S25+R26</f>
        <v>84748</v>
      </c>
      <c r="T26" s="94" t="n">
        <f aca="false">R26/$R$53</f>
        <v>0.198015658720401</v>
      </c>
      <c r="V26" s="0" t="s">
        <v>53</v>
      </c>
      <c r="W26" s="1" t="n">
        <v>39748</v>
      </c>
      <c r="X26" s="1" t="n">
        <v>42000</v>
      </c>
      <c r="Z26" s="28" t="s">
        <v>39</v>
      </c>
      <c r="AA26" s="32" t="n">
        <v>30000</v>
      </c>
      <c r="AB26" s="1" t="n">
        <v>1334</v>
      </c>
      <c r="AC26" s="1" t="n">
        <f aca="false">AB26*12</f>
        <v>16008</v>
      </c>
    </row>
    <row r="27" customFormat="false" ht="15.8" hidden="false" customHeight="false" outlineLevel="0" collapsed="false">
      <c r="D27" s="1"/>
      <c r="F27" s="1"/>
      <c r="G27" s="92"/>
      <c r="I27" s="105" t="s">
        <v>168</v>
      </c>
      <c r="J27" s="113" t="n">
        <f aca="false" t="array" ref="J27:J27">SUM(IF($C$1:$C$231=I27,$D$1:$D$231,0),0)-SUM(IF($E$1:$E$231=I27,$F$1:$F$231,0),0)+J6</f>
        <v>0</v>
      </c>
      <c r="K27" s="105" t="n">
        <f aca="false">SUM(J27:J32)</f>
        <v>0</v>
      </c>
      <c r="L27" s="105" t="s">
        <v>38</v>
      </c>
      <c r="M27" s="113" t="n">
        <f aca="false" t="array" ref="M27:M27">SUM(IF($C$4:$C$231=L27,$D$4:$D$231,0),0)-SUM(IF($E$4:$E$231=L27,$F$4:$F$231,0),0)</f>
        <v>0</v>
      </c>
      <c r="N27" s="105"/>
      <c r="O27" s="113"/>
      <c r="Q27" s="0" t="s">
        <v>62</v>
      </c>
      <c r="R27" s="1" t="n">
        <v>22356</v>
      </c>
      <c r="S27" s="1" t="n">
        <f aca="false">S26+R27</f>
        <v>107104</v>
      </c>
      <c r="T27" s="94" t="n">
        <f aca="false">R27/$R$53</f>
        <v>0.111372599032738</v>
      </c>
      <c r="V27" s="0" t="s">
        <v>62</v>
      </c>
      <c r="W27" s="1" t="n">
        <v>22356</v>
      </c>
      <c r="X27" s="1" t="n">
        <v>18000</v>
      </c>
      <c r="Z27" s="14" t="s">
        <v>41</v>
      </c>
      <c r="AA27" s="15" t="n">
        <v>54000</v>
      </c>
      <c r="AB27" s="1" t="n">
        <v>2704</v>
      </c>
      <c r="AC27" s="1" t="n">
        <f aca="false">AB27*12</f>
        <v>32448</v>
      </c>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c r="Q28" s="0" t="s">
        <v>52</v>
      </c>
      <c r="R28" s="1" t="n">
        <v>18826</v>
      </c>
      <c r="S28" s="1" t="n">
        <f aca="false">S27+R28</f>
        <v>125930</v>
      </c>
      <c r="T28" s="94" t="n">
        <f aca="false">R28/$R$53</f>
        <v>0.0937869274194995</v>
      </c>
      <c r="V28" s="0" t="s">
        <v>52</v>
      </c>
      <c r="W28" s="1" t="n">
        <v>18826</v>
      </c>
      <c r="X28" s="1" t="n">
        <v>7000</v>
      </c>
      <c r="Z28" s="28" t="s">
        <v>42</v>
      </c>
      <c r="AA28" s="32" t="n">
        <v>48000</v>
      </c>
      <c r="AB28" s="1" t="n">
        <v>10014</v>
      </c>
      <c r="AC28" s="1" t="n">
        <f aca="false">AB28*12</f>
        <v>120168</v>
      </c>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c r="Q29" s="0" t="s">
        <v>55</v>
      </c>
      <c r="R29" s="137" t="n">
        <v>14338.9</v>
      </c>
      <c r="S29" s="1" t="n">
        <f aca="false">S28+R29</f>
        <v>140268.9</v>
      </c>
      <c r="T29" s="94" t="n">
        <f aca="false">R29/$R$53</f>
        <v>0.0714331973640423</v>
      </c>
      <c r="U29" s="1" t="n">
        <f aca="false">R29+R26+R25</f>
        <v>99086.9</v>
      </c>
      <c r="V29" s="0" t="s">
        <v>55</v>
      </c>
      <c r="W29" s="1" t="n">
        <v>14338.9</v>
      </c>
      <c r="X29" s="1" t="n">
        <v>15000</v>
      </c>
      <c r="Z29" s="42" t="s">
        <v>43</v>
      </c>
      <c r="AA29" s="41" t="n">
        <v>50000</v>
      </c>
      <c r="AB29" s="1" t="n">
        <v>0</v>
      </c>
      <c r="AC29" s="1" t="n">
        <f aca="false">AB29*12</f>
        <v>0</v>
      </c>
    </row>
    <row r="30" customFormat="false" ht="15.8" hidden="false" customHeight="false" outlineLevel="0" collapsed="false">
      <c r="D30" s="1"/>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c r="Q30" s="0" t="s">
        <v>38</v>
      </c>
      <c r="R30" s="1" t="n">
        <v>11660</v>
      </c>
      <c r="S30" s="1" t="n">
        <f aca="false">S29+R30</f>
        <v>151928.9</v>
      </c>
      <c r="T30" s="94" t="n">
        <f aca="false">R30/$R$53</f>
        <v>0.0580875158669587</v>
      </c>
      <c r="V30" s="0" t="s">
        <v>38</v>
      </c>
      <c r="W30" s="1" t="n">
        <v>11660</v>
      </c>
      <c r="X30" s="1" t="n">
        <v>15000</v>
      </c>
      <c r="Z30" s="43" t="s">
        <v>44</v>
      </c>
      <c r="AA30" s="29" t="n">
        <v>25000</v>
      </c>
      <c r="AB30" s="1" t="n">
        <v>729</v>
      </c>
      <c r="AC30" s="1" t="n">
        <f aca="false">AB30*12</f>
        <v>8748</v>
      </c>
    </row>
    <row r="31" customFormat="false" ht="15.8" hidden="false" customHeight="false" outlineLevel="0" collapsed="false">
      <c r="D31" s="1"/>
      <c r="F31" s="1"/>
      <c r="G31" s="92"/>
      <c r="I31" s="105" t="s">
        <v>176</v>
      </c>
      <c r="J31" s="113" t="n">
        <f aca="false" t="array" ref="J31:J31">SUM(IF($C$1:$C$231=I31,$D$1:$D$231,0),0)-SUM(IF($E$1:$E$231=I31,$F$1:$F$231,0),0)+J10</f>
        <v>0</v>
      </c>
      <c r="K31" s="105"/>
      <c r="L31" s="93" t="s">
        <v>43</v>
      </c>
      <c r="M31" s="113" t="n">
        <f aca="false" t="array" ref="M31:M31">SUM(IF($C$4:$C$231=L31,$D$4:$D$231,0),0)-SUM(IF($E$4:$E$231=L31,$F$4:$F$231,0),0)</f>
        <v>0</v>
      </c>
      <c r="N31" s="105"/>
      <c r="O31" s="113"/>
      <c r="Q31" s="0" t="s">
        <v>42</v>
      </c>
      <c r="R31" s="1" t="n">
        <v>10014</v>
      </c>
      <c r="S31" s="1" t="n">
        <f aca="false">S30+R31</f>
        <v>161942.9</v>
      </c>
      <c r="T31" s="94" t="n">
        <f aca="false">R31/$R$53</f>
        <v>0.0498875114829952</v>
      </c>
      <c r="V31" s="0" t="s">
        <v>42</v>
      </c>
      <c r="W31" s="1" t="n">
        <v>10014</v>
      </c>
      <c r="X31" s="1" t="n">
        <v>5000</v>
      </c>
      <c r="Z31" s="14" t="s">
        <v>47</v>
      </c>
      <c r="AA31" s="41" t="n">
        <v>36000</v>
      </c>
      <c r="AB31" s="1" t="n">
        <v>4968</v>
      </c>
      <c r="AC31" s="1" t="n">
        <f aca="false">AB31*12</f>
        <v>59616</v>
      </c>
    </row>
    <row r="32" customFormat="false" ht="15.8" hidden="false" customHeight="false" outlineLevel="0" collapsed="false">
      <c r="D32" s="1"/>
      <c r="F32" s="1"/>
      <c r="G32" s="92"/>
      <c r="I32" s="105" t="s">
        <v>177</v>
      </c>
      <c r="J32" s="113" t="n">
        <f aca="false" t="array" ref="J32:J32">SUM(IF($C$1:$C$231=I32,$D$1:$D$231,0),0)-SUM(IF($E$1:$E$231=I32,$F$1:$F$231,0),0)+J11</f>
        <v>0</v>
      </c>
      <c r="K32" s="105"/>
      <c r="L32" s="93" t="s">
        <v>44</v>
      </c>
      <c r="M32" s="113" t="n">
        <f aca="false" t="array" ref="M32:M32">SUM(IF($C$4:$C$231=L32,$D$4:$D$231,0),0)-SUM(IF($E$4:$E$231=L32,$F$4:$F$231,0),0)</f>
        <v>0</v>
      </c>
      <c r="N32" s="105"/>
      <c r="O32" s="113"/>
      <c r="Q32" s="0" t="s">
        <v>50</v>
      </c>
      <c r="R32" s="1" t="n">
        <v>5940</v>
      </c>
      <c r="S32" s="1" t="n">
        <f aca="false">S31+R32</f>
        <v>167882.9</v>
      </c>
      <c r="T32" s="94" t="n">
        <f aca="false">R32/$R$53</f>
        <v>0.0295917533661865</v>
      </c>
      <c r="V32" s="0" t="s">
        <v>50</v>
      </c>
      <c r="W32" s="1" t="n">
        <v>5940</v>
      </c>
      <c r="X32" s="1" t="n">
        <v>2000</v>
      </c>
      <c r="Z32" s="28" t="s">
        <v>49</v>
      </c>
      <c r="AA32" s="29" t="n">
        <v>60000</v>
      </c>
      <c r="AB32" s="1" t="n">
        <v>3578</v>
      </c>
      <c r="AC32" s="1" t="n">
        <f aca="false">AB32*12</f>
        <v>42936</v>
      </c>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c r="Q33" s="0" t="s">
        <v>65</v>
      </c>
      <c r="R33" s="1" t="n">
        <v>5614</v>
      </c>
      <c r="S33" s="1" t="n">
        <f aca="false">S32+R33</f>
        <v>173496.9</v>
      </c>
      <c r="T33" s="94" t="n">
        <f aca="false">R33/$R$53</f>
        <v>0.0279676941747089</v>
      </c>
      <c r="V33" s="0" t="s">
        <v>65</v>
      </c>
      <c r="W33" s="1" t="n">
        <v>5614</v>
      </c>
      <c r="X33" s="1" t="n">
        <v>3000</v>
      </c>
      <c r="Z33" s="14" t="s">
        <v>50</v>
      </c>
      <c r="AA33" s="41" t="n">
        <v>72000</v>
      </c>
      <c r="AB33" s="1" t="n">
        <v>5940</v>
      </c>
      <c r="AC33" s="1" t="n">
        <f aca="false">AB33*12</f>
        <v>71280</v>
      </c>
    </row>
    <row r="34" customFormat="false" ht="15.8" hidden="false" customHeight="false" outlineLevel="0" collapsed="false">
      <c r="D34" s="1"/>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c r="Q34" s="0" t="s">
        <v>47</v>
      </c>
      <c r="R34" s="1" t="n">
        <v>4968</v>
      </c>
      <c r="S34" s="1" t="n">
        <f aca="false">S33+R34</f>
        <v>178464.9</v>
      </c>
      <c r="T34" s="94" t="n">
        <f aca="false">R34/$R$53</f>
        <v>0.0247494664517196</v>
      </c>
      <c r="V34" s="0" t="s">
        <v>47</v>
      </c>
      <c r="W34" s="1" t="n">
        <v>4968</v>
      </c>
      <c r="X34" s="1" t="n">
        <v>2000</v>
      </c>
      <c r="Z34" s="43" t="s">
        <v>51</v>
      </c>
      <c r="AA34" s="32" t="n">
        <v>50000</v>
      </c>
      <c r="AB34" s="1" t="n">
        <v>0</v>
      </c>
      <c r="AC34" s="1" t="n">
        <f aca="false">AB34*12</f>
        <v>0</v>
      </c>
    </row>
    <row r="35" customFormat="false" ht="15.8" hidden="false" customHeight="false" outlineLevel="0" collapsed="false">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c r="Q35" s="0" t="s">
        <v>63</v>
      </c>
      <c r="R35" s="1" t="n">
        <v>4947</v>
      </c>
      <c r="S35" s="1" t="n">
        <f aca="false">S34+R35</f>
        <v>183411.9</v>
      </c>
      <c r="T35" s="94" t="n">
        <f aca="false">R35/$R$53</f>
        <v>0.0246448491418391</v>
      </c>
      <c r="V35" s="0" t="s">
        <v>63</v>
      </c>
      <c r="W35" s="1" t="n">
        <v>4947</v>
      </c>
      <c r="X35" s="1" t="n">
        <v>5000</v>
      </c>
      <c r="Z35" s="14" t="s">
        <v>52</v>
      </c>
      <c r="AA35" s="15" t="n">
        <v>45000</v>
      </c>
      <c r="AB35" s="1" t="n">
        <v>18826</v>
      </c>
      <c r="AC35" s="1" t="n">
        <f aca="false">AB35*12</f>
        <v>225912</v>
      </c>
    </row>
    <row r="36" customFormat="false" ht="15.8" hidden="false" customHeight="false" outlineLevel="0" collapsed="false">
      <c r="D36" s="1"/>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c r="Q36" s="0" t="s">
        <v>54</v>
      </c>
      <c r="R36" s="1" t="n">
        <v>4737.7</v>
      </c>
      <c r="S36" s="1" t="n">
        <f aca="false">S35+R36</f>
        <v>188149.6</v>
      </c>
      <c r="T36" s="94" t="n">
        <f aca="false">R36/$R$53</f>
        <v>0.0236021632866973</v>
      </c>
      <c r="V36" s="0" t="s">
        <v>54</v>
      </c>
      <c r="W36" s="1" t="n">
        <v>4737.7</v>
      </c>
      <c r="X36" s="1" t="n">
        <v>5000</v>
      </c>
      <c r="Z36" s="28" t="s">
        <v>53</v>
      </c>
      <c r="AA36" s="32" t="n">
        <v>400000</v>
      </c>
      <c r="AB36" s="1" t="n">
        <v>39748</v>
      </c>
      <c r="AC36" s="1" t="n">
        <f aca="false">AB36*12</f>
        <v>476976</v>
      </c>
    </row>
    <row r="37" customFormat="false" ht="15.8" hidden="false" customHeight="false" outlineLevel="0" collapsed="false">
      <c r="D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c r="Q37" s="0" t="s">
        <v>66</v>
      </c>
      <c r="R37" s="1" t="n">
        <v>4237</v>
      </c>
      <c r="S37" s="1" t="n">
        <f aca="false">S36+R37</f>
        <v>192386.6</v>
      </c>
      <c r="T37" s="94" t="n">
        <f aca="false">R37/$R$53</f>
        <v>0.0211077877125475</v>
      </c>
      <c r="V37" s="0" t="s">
        <v>66</v>
      </c>
      <c r="W37" s="1" t="n">
        <v>4237</v>
      </c>
      <c r="X37" s="1" t="n">
        <v>6000</v>
      </c>
      <c r="Z37" s="14" t="s">
        <v>54</v>
      </c>
      <c r="AA37" s="15" t="n">
        <v>120000</v>
      </c>
      <c r="AB37" s="1" t="n">
        <v>4737.7</v>
      </c>
      <c r="AC37" s="1" t="n">
        <f aca="false">AB37*12</f>
        <v>56852.4</v>
      </c>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c r="Q38" s="0" t="s">
        <v>49</v>
      </c>
      <c r="R38" s="1" t="n">
        <v>3578</v>
      </c>
      <c r="S38" s="1" t="n">
        <f aca="false">S37+R38</f>
        <v>195964.6</v>
      </c>
      <c r="T38" s="94" t="n">
        <f aca="false">R38/$R$53</f>
        <v>0.0178247968929655</v>
      </c>
      <c r="V38" s="0" t="s">
        <v>49</v>
      </c>
      <c r="W38" s="1" t="n">
        <v>3578</v>
      </c>
      <c r="X38" s="1" t="n">
        <v>4000</v>
      </c>
      <c r="Z38" s="28" t="s">
        <v>55</v>
      </c>
      <c r="AA38" s="32" t="n">
        <v>160000</v>
      </c>
      <c r="AB38" s="1" t="n">
        <v>14338.9</v>
      </c>
      <c r="AC38" s="1" t="n">
        <f aca="false">AB38*12</f>
        <v>172066.8</v>
      </c>
    </row>
    <row r="39" customFormat="false" ht="15.8" hidden="false" customHeight="false" outlineLevel="0" collapsed="false">
      <c r="C39" s="105"/>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c r="Q39" s="0" t="s">
        <v>41</v>
      </c>
      <c r="R39" s="1" t="n">
        <v>2704</v>
      </c>
      <c r="S39" s="1" t="n">
        <f aca="false">S38+R39</f>
        <v>198668.6</v>
      </c>
      <c r="T39" s="94" t="n">
        <f aca="false">R39/$R$53</f>
        <v>0.0134707240912741</v>
      </c>
      <c r="V39" s="0" t="s">
        <v>41</v>
      </c>
      <c r="W39" s="1" t="n">
        <v>2704</v>
      </c>
      <c r="X39" s="1" t="n">
        <v>1500</v>
      </c>
      <c r="Z39" s="14" t="s">
        <v>56</v>
      </c>
      <c r="AA39" s="15" t="n">
        <v>15000</v>
      </c>
      <c r="AB39" s="1" t="n">
        <v>0</v>
      </c>
      <c r="AC39" s="1" t="n">
        <f aca="false">AB39*12</f>
        <v>0</v>
      </c>
    </row>
    <row r="40" customFormat="false" ht="15.8" hidden="false" customHeight="false" outlineLevel="0" collapsed="false">
      <c r="C40" s="105"/>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c r="Q40" s="0" t="s">
        <v>39</v>
      </c>
      <c r="R40" s="1" t="n">
        <v>1334</v>
      </c>
      <c r="S40" s="1" t="n">
        <f aca="false">S39+R40</f>
        <v>200002.6</v>
      </c>
      <c r="T40" s="94" t="n">
        <f aca="false">R40/$R$53</f>
        <v>0.00664569006573953</v>
      </c>
      <c r="V40" s="0" t="s">
        <v>39</v>
      </c>
      <c r="W40" s="1" t="n">
        <v>1334</v>
      </c>
      <c r="X40" s="1" t="n">
        <v>1500</v>
      </c>
      <c r="Z40" s="28" t="s">
        <v>59</v>
      </c>
      <c r="AA40" s="29" t="n">
        <v>576000</v>
      </c>
      <c r="AB40" s="1" t="n">
        <v>45000</v>
      </c>
      <c r="AC40" s="1" t="n">
        <f aca="false">AB40*12</f>
        <v>540000</v>
      </c>
    </row>
    <row r="41" customFormat="false" ht="15.8" hidden="false" customHeight="false" outlineLevel="0" collapsed="false">
      <c r="D41" s="1"/>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c r="Q41" s="0" t="s">
        <v>44</v>
      </c>
      <c r="R41" s="1" t="n">
        <v>729</v>
      </c>
      <c r="S41" s="1" t="n">
        <f aca="false">S40+R41</f>
        <v>200731.6</v>
      </c>
      <c r="T41" s="94" t="n">
        <f aca="false">R41/$R$53</f>
        <v>0.00363171518585016</v>
      </c>
      <c r="V41" s="0" t="s">
        <v>44</v>
      </c>
      <c r="W41" s="1" t="n">
        <v>729</v>
      </c>
      <c r="X41" s="1" t="n">
        <v>500</v>
      </c>
      <c r="Z41" s="14" t="s">
        <v>60</v>
      </c>
      <c r="AA41" s="15" t="n">
        <v>20000</v>
      </c>
      <c r="AB41" s="1" t="n">
        <v>0</v>
      </c>
      <c r="AC41" s="1" t="n">
        <f aca="false">AB41*12</f>
        <v>0</v>
      </c>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c r="Q42" s="0" t="s">
        <v>43</v>
      </c>
      <c r="R42" s="1" t="n">
        <v>0</v>
      </c>
      <c r="S42" s="1" t="n">
        <f aca="false">S41+R42</f>
        <v>200731.6</v>
      </c>
      <c r="T42" s="94" t="n">
        <f aca="false">R42/$R$53</f>
        <v>0</v>
      </c>
      <c r="V42" s="0" t="s">
        <v>43</v>
      </c>
      <c r="W42" s="1" t="n">
        <v>0</v>
      </c>
      <c r="X42" s="1" t="n">
        <v>1000</v>
      </c>
      <c r="Z42" s="28" t="s">
        <v>61</v>
      </c>
      <c r="AA42" s="29" t="n">
        <v>30000</v>
      </c>
      <c r="AB42" s="1" t="n">
        <v>0</v>
      </c>
      <c r="AC42" s="1" t="n">
        <f aca="false">AB42*12</f>
        <v>0</v>
      </c>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c r="Q43" s="0" t="s">
        <v>51</v>
      </c>
      <c r="R43" s="1" t="n">
        <v>0</v>
      </c>
      <c r="S43" s="1" t="n">
        <f aca="false">S42+R43</f>
        <v>200731.6</v>
      </c>
      <c r="T43" s="94" t="n">
        <f aca="false">R43/$R$53</f>
        <v>0</v>
      </c>
      <c r="V43" s="0" t="s">
        <v>51</v>
      </c>
      <c r="W43" s="1" t="n">
        <v>0</v>
      </c>
      <c r="X43" s="1" t="n">
        <v>0</v>
      </c>
      <c r="Y43" s="0" t="s">
        <v>251</v>
      </c>
      <c r="Z43" s="14" t="s">
        <v>62</v>
      </c>
      <c r="AA43" s="15" t="n">
        <v>250000</v>
      </c>
      <c r="AB43" s="1" t="n">
        <v>22356</v>
      </c>
      <c r="AC43" s="1" t="n">
        <f aca="false">AB43*12</f>
        <v>268272</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c r="Q44" s="0" t="s">
        <v>56</v>
      </c>
      <c r="R44" s="1" t="n">
        <v>0</v>
      </c>
      <c r="S44" s="1" t="n">
        <f aca="false">S43+R44</f>
        <v>200731.6</v>
      </c>
      <c r="T44" s="94" t="n">
        <f aca="false">R44/$R$53</f>
        <v>0</v>
      </c>
      <c r="V44" s="0" t="s">
        <v>56</v>
      </c>
      <c r="W44" s="1" t="n">
        <v>0</v>
      </c>
      <c r="X44" s="1" t="n">
        <v>500</v>
      </c>
      <c r="Z44" s="43" t="s">
        <v>63</v>
      </c>
      <c r="AA44" s="29" t="n">
        <v>42000</v>
      </c>
      <c r="AB44" s="1" t="n">
        <v>4947</v>
      </c>
      <c r="AC44" s="1" t="n">
        <f aca="false">AB44*12</f>
        <v>59364</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c r="Q45" s="0" t="s">
        <v>60</v>
      </c>
      <c r="R45" s="1" t="n">
        <v>0</v>
      </c>
      <c r="S45" s="1" t="n">
        <f aca="false">S44+R45</f>
        <v>200731.6</v>
      </c>
      <c r="T45" s="94" t="n">
        <f aca="false">R45/$R$53</f>
        <v>0</v>
      </c>
      <c r="V45" s="0" t="s">
        <v>60</v>
      </c>
      <c r="W45" s="1" t="n">
        <v>0</v>
      </c>
      <c r="X45" s="1" t="n">
        <v>0</v>
      </c>
      <c r="Z45" s="14" t="s">
        <v>65</v>
      </c>
      <c r="AA45" s="15" t="n">
        <v>150000</v>
      </c>
      <c r="AB45" s="1" t="n">
        <v>5614</v>
      </c>
      <c r="AC45" s="1" t="n">
        <f aca="false">AB45*12</f>
        <v>67368</v>
      </c>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c r="Q46" s="0" t="s">
        <v>61</v>
      </c>
      <c r="R46" s="1" t="n">
        <v>0</v>
      </c>
      <c r="S46" s="1" t="n">
        <f aca="false">S45+R46</f>
        <v>200731.6</v>
      </c>
      <c r="T46" s="94" t="n">
        <f aca="false">R46/$R$53</f>
        <v>0</v>
      </c>
      <c r="V46" s="0" t="s">
        <v>61</v>
      </c>
      <c r="W46" s="1" t="n">
        <v>0</v>
      </c>
      <c r="X46" s="1" t="n">
        <v>500</v>
      </c>
      <c r="Z46" s="28" t="s">
        <v>66</v>
      </c>
      <c r="AA46" s="29" t="n">
        <v>96000</v>
      </c>
      <c r="AB46" s="1" t="n">
        <v>4237</v>
      </c>
      <c r="AC46" s="1" t="n">
        <f aca="false">AB46*12</f>
        <v>50844</v>
      </c>
    </row>
    <row r="47" customFormat="false" ht="15.8" hidden="false" customHeight="false" outlineLevel="0" collapsed="false">
      <c r="D47" s="1"/>
      <c r="E47" s="105"/>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c r="Q47" s="0" t="s">
        <v>67</v>
      </c>
      <c r="R47" s="1" t="n">
        <v>0</v>
      </c>
      <c r="S47" s="1" t="n">
        <f aca="false">S46+R47</f>
        <v>200731.6</v>
      </c>
      <c r="T47" s="94" t="n">
        <f aca="false">R47/$R$53</f>
        <v>0</v>
      </c>
      <c r="V47" s="0" t="s">
        <v>67</v>
      </c>
      <c r="W47" s="1" t="n">
        <v>0</v>
      </c>
      <c r="X47" s="1"/>
      <c r="Z47" s="14" t="s">
        <v>67</v>
      </c>
      <c r="AA47" s="15" t="n">
        <v>30000</v>
      </c>
      <c r="AB47" s="1" t="n">
        <v>0</v>
      </c>
      <c r="AC47" s="1" t="n">
        <f aca="false">AB47*12</f>
        <v>0</v>
      </c>
    </row>
    <row r="48" customFormat="false" ht="15.8" hidden="false" customHeight="false" outlineLevel="0" collapsed="false">
      <c r="D48" s="1"/>
      <c r="E48" s="105"/>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c r="Q48" s="0" t="s">
        <v>68</v>
      </c>
      <c r="R48" s="1" t="n">
        <v>0</v>
      </c>
      <c r="S48" s="1" t="n">
        <f aca="false">S47+R48</f>
        <v>200731.6</v>
      </c>
      <c r="T48" s="94" t="n">
        <f aca="false">R48/$R$53</f>
        <v>0</v>
      </c>
      <c r="V48" s="0" t="s">
        <v>68</v>
      </c>
      <c r="W48" s="1" t="n">
        <v>0</v>
      </c>
      <c r="X48" s="1"/>
      <c r="Z48" s="43" t="s">
        <v>68</v>
      </c>
      <c r="AA48" s="29" t="n">
        <v>5000</v>
      </c>
      <c r="AB48" s="1" t="n">
        <v>0</v>
      </c>
      <c r="AC48" s="1" t="n">
        <f aca="false">AB48*12</f>
        <v>0</v>
      </c>
    </row>
    <row r="49" customFormat="false" ht="15.8" hidden="false" customHeight="false" outlineLevel="0" collapsed="false">
      <c r="D49" s="1"/>
      <c r="E49" s="105"/>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c r="Q49" s="0" t="s">
        <v>69</v>
      </c>
      <c r="R49" s="1" t="n">
        <v>0</v>
      </c>
      <c r="S49" s="1" t="n">
        <f aca="false">S48+R49</f>
        <v>200731.6</v>
      </c>
      <c r="T49" s="94" t="n">
        <f aca="false">R49/$R$53</f>
        <v>0</v>
      </c>
      <c r="V49" s="0" t="s">
        <v>69</v>
      </c>
      <c r="W49" s="1" t="n">
        <v>0</v>
      </c>
      <c r="X49" s="1"/>
      <c r="Z49" s="42" t="s">
        <v>69</v>
      </c>
      <c r="AA49" s="15" t="n">
        <v>5000</v>
      </c>
      <c r="AB49" s="1" t="n">
        <v>0</v>
      </c>
      <c r="AC49" s="1" t="n">
        <f aca="false">AB49*12</f>
        <v>0</v>
      </c>
    </row>
    <row r="50" customFormat="false" ht="15.8" hidden="false" customHeight="false" outlineLevel="0" collapsed="false">
      <c r="C50" s="105"/>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c r="Q50" s="0" t="s">
        <v>72</v>
      </c>
      <c r="R50" s="1" t="n">
        <v>0</v>
      </c>
      <c r="S50" s="1" t="n">
        <f aca="false">S49+R50</f>
        <v>200731.6</v>
      </c>
      <c r="T50" s="94" t="n">
        <f aca="false">R50/$R$53</f>
        <v>0</v>
      </c>
      <c r="V50" s="0" t="s">
        <v>72</v>
      </c>
      <c r="W50" s="1" t="n">
        <v>0</v>
      </c>
      <c r="X50" s="1"/>
      <c r="Z50" s="28" t="s">
        <v>70</v>
      </c>
      <c r="AA50" s="29" t="n">
        <v>10000</v>
      </c>
      <c r="AB50" s="1" t="n">
        <v>0</v>
      </c>
      <c r="AC50" s="1" t="n">
        <v>200000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c r="Q51" s="0" t="s">
        <v>73</v>
      </c>
      <c r="R51" s="1" t="n">
        <v>0</v>
      </c>
      <c r="S51" s="1" t="n">
        <f aca="false">S50+R51</f>
        <v>200731.6</v>
      </c>
      <c r="T51" s="94" t="n">
        <f aca="false">R51/$R$53</f>
        <v>0</v>
      </c>
      <c r="V51" s="0" t="s">
        <v>73</v>
      </c>
      <c r="W51" s="1" t="n">
        <v>0</v>
      </c>
      <c r="X51" s="1"/>
      <c r="Z51" s="14" t="s">
        <v>72</v>
      </c>
      <c r="AA51" s="15" t="n">
        <v>30000</v>
      </c>
      <c r="AB51" s="1" t="n">
        <v>0</v>
      </c>
      <c r="AC51" s="1" t="n">
        <v>100000</v>
      </c>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c r="Q52" s="0" t="s">
        <v>74</v>
      </c>
      <c r="R52" s="1" t="n">
        <v>0</v>
      </c>
      <c r="S52" s="1" t="n">
        <f aca="false">S51+R52</f>
        <v>200731.6</v>
      </c>
      <c r="T52" s="94" t="n">
        <f aca="false">R52/$R$53</f>
        <v>0</v>
      </c>
      <c r="V52" s="0" t="s">
        <v>74</v>
      </c>
      <c r="W52" s="1" t="n">
        <v>0</v>
      </c>
      <c r="X52" s="1"/>
      <c r="Y52" s="0" t="s">
        <v>251</v>
      </c>
      <c r="Z52" s="28" t="s">
        <v>73</v>
      </c>
      <c r="AA52" s="29" t="n">
        <v>20000</v>
      </c>
      <c r="AB52" s="1" t="n">
        <v>0</v>
      </c>
      <c r="AC52" s="1" t="n">
        <f aca="false">AB52*12</f>
        <v>0</v>
      </c>
    </row>
    <row r="53" customFormat="false" ht="15.8" hidden="false" customHeight="false" outlineLevel="0" collapsed="false">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c r="Q53" s="0" t="s">
        <v>252</v>
      </c>
      <c r="R53" s="1" t="n">
        <f aca="false">SUM(R25:R52)</f>
        <v>200731.6</v>
      </c>
      <c r="V53" s="0" t="s">
        <v>252</v>
      </c>
      <c r="W53" s="1" t="n">
        <f aca="false">SUM(W25:W52)</f>
        <v>200731.6</v>
      </c>
      <c r="X53" s="1" t="n">
        <f aca="false">SUM(X25:X52)</f>
        <v>179500</v>
      </c>
      <c r="Y53" s="0" t="s">
        <v>253</v>
      </c>
      <c r="Z53" s="14" t="s">
        <v>74</v>
      </c>
      <c r="AA53" s="41" t="n">
        <v>300000</v>
      </c>
      <c r="AB53" s="1"/>
      <c r="AC53" s="1" t="n">
        <v>300000</v>
      </c>
    </row>
    <row r="54" customFormat="false" ht="15.8" hidden="false" customHeight="false" outlineLevel="0" collapsed="false">
      <c r="D54" s="1"/>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c r="Z54" s="28" t="s">
        <v>75</v>
      </c>
      <c r="AA54" s="32" t="n">
        <f aca="false">SUM(AA25:AA53)</f>
        <v>2929000</v>
      </c>
      <c r="AB54" s="1"/>
      <c r="AC54" s="1" t="n">
        <f aca="false">SUM(AC25:AC53)</f>
        <v>3008779.2</v>
      </c>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SUM(O26:O53)</f>
        <v>0</v>
      </c>
      <c r="AA55" s="0" t="s">
        <v>254</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E64" s="105"/>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20000-M45</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3000-M30</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E73" s="130"/>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38" t="n">
        <v>42680</v>
      </c>
      <c r="P78" s="0" t="s">
        <v>255</v>
      </c>
      <c r="Q78" s="0" t="n">
        <v>360625</v>
      </c>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C88" s="139"/>
      <c r="D88" s="1"/>
      <c r="E88" s="105"/>
      <c r="F88" s="1"/>
      <c r="G88" s="92"/>
      <c r="J88" s="1"/>
      <c r="L88" s="1" t="n">
        <f aca="false">L86-L79</f>
        <v>77513</v>
      </c>
      <c r="M88" s="1"/>
      <c r="O88" s="1"/>
    </row>
    <row r="89" customFormat="false" ht="15.8" hidden="false" customHeight="false" outlineLevel="0" collapsed="false">
      <c r="D89" s="1"/>
      <c r="F89" s="1"/>
      <c r="G89" s="92"/>
      <c r="J89" s="1"/>
      <c r="M89" s="1"/>
      <c r="O89" s="1"/>
    </row>
    <row r="90" customFormat="false" ht="15.8" hidden="false" customHeight="false" outlineLevel="0" collapsed="false">
      <c r="D90" s="1"/>
      <c r="F90" s="1"/>
      <c r="G90" s="92"/>
      <c r="J90" s="1"/>
      <c r="M90" s="1"/>
      <c r="O90" s="1"/>
    </row>
    <row r="91" customFormat="false" ht="15.8" hidden="false" customHeight="false" outlineLevel="0" collapsed="false">
      <c r="D91" s="1"/>
      <c r="F91" s="1"/>
      <c r="G91" s="92"/>
      <c r="J91" s="1"/>
      <c r="M91" s="1"/>
      <c r="O91" s="1"/>
    </row>
    <row r="92" customFormat="false" ht="15.8" hidden="false" customHeight="false" outlineLevel="0" collapsed="false">
      <c r="D92" s="1"/>
      <c r="F92" s="1"/>
      <c r="G92" s="92"/>
      <c r="J92" s="1"/>
      <c r="M92" s="1"/>
      <c r="O92" s="1"/>
    </row>
    <row r="93" customFormat="false" ht="15.8" hidden="false" customHeight="false" outlineLevel="0" collapsed="false">
      <c r="D93" s="1"/>
      <c r="F93" s="1"/>
      <c r="G93" s="92"/>
      <c r="J93" s="1"/>
      <c r="M93" s="1"/>
      <c r="O93" s="1"/>
    </row>
    <row r="94" customFormat="false" ht="15.8" hidden="false" customHeight="false" outlineLevel="0" collapsed="false">
      <c r="D94" s="1"/>
      <c r="F94" s="1"/>
      <c r="G94" s="92"/>
      <c r="J94" s="1"/>
      <c r="M94" s="1"/>
      <c r="O94" s="1"/>
    </row>
    <row r="95" customFormat="false" ht="15.8" hidden="false" customHeight="false" outlineLevel="0" collapsed="false">
      <c r="D95" s="1"/>
      <c r="F95" s="1"/>
      <c r="G95" s="92"/>
      <c r="J95" s="1"/>
      <c r="M95" s="1"/>
      <c r="O95" s="1"/>
    </row>
    <row r="96" customFormat="false" ht="15.8" hidden="false" customHeight="false" outlineLevel="0" collapsed="false">
      <c r="D96" s="1"/>
      <c r="F96" s="1"/>
      <c r="G96" s="92"/>
      <c r="J96" s="1"/>
      <c r="M96" s="1"/>
      <c r="O96" s="1"/>
    </row>
    <row r="97" customFormat="false" ht="15.8" hidden="false" customHeight="false" outlineLevel="0" collapsed="false">
      <c r="D97" s="1"/>
      <c r="F97" s="1"/>
      <c r="G97" s="92"/>
      <c r="J97" s="1"/>
      <c r="M97" s="1"/>
      <c r="O97" s="1"/>
    </row>
    <row r="98" customFormat="false" ht="15.8" hidden="false" customHeight="false" outlineLevel="0" collapsed="false">
      <c r="D98" s="1"/>
      <c r="F98" s="1"/>
      <c r="G98" s="92"/>
      <c r="J98" s="1"/>
      <c r="M98" s="1"/>
      <c r="O98" s="1"/>
    </row>
    <row r="99" customFormat="false" ht="15.8" hidden="false" customHeight="false" outlineLevel="0" collapsed="false">
      <c r="D99" s="1"/>
      <c r="F99" s="1"/>
      <c r="G99" s="92"/>
      <c r="J99" s="1"/>
      <c r="M99" s="1"/>
      <c r="O99" s="1"/>
    </row>
    <row r="100" customFormat="false" ht="15.8" hidden="false" customHeight="false" outlineLevel="0" collapsed="false">
      <c r="D100" s="1"/>
      <c r="F100" s="1"/>
      <c r="G100" s="92"/>
      <c r="J100" s="1"/>
      <c r="M100" s="1"/>
      <c r="O100" s="1"/>
    </row>
    <row r="101" customFormat="false" ht="15.8" hidden="false" customHeight="false" outlineLevel="0" collapsed="false">
      <c r="D101" s="1"/>
      <c r="F101" s="1"/>
      <c r="G101" s="92"/>
      <c r="J101" s="1"/>
      <c r="M101" s="1"/>
      <c r="O101" s="1"/>
    </row>
    <row r="102" customFormat="false" ht="15.8" hidden="false" customHeight="false" outlineLevel="0" collapsed="false">
      <c r="D102" s="1"/>
      <c r="F102" s="1"/>
      <c r="G102" s="92"/>
      <c r="J102" s="1"/>
      <c r="M102" s="1"/>
      <c r="O102" s="1"/>
    </row>
    <row r="103" customFormat="false" ht="15.8" hidden="false" customHeight="false" outlineLevel="0" collapsed="false">
      <c r="D103" s="1"/>
      <c r="F103" s="1"/>
      <c r="G103" s="92"/>
      <c r="J103" s="1"/>
      <c r="M103" s="1"/>
      <c r="O103" s="1"/>
    </row>
    <row r="104" customFormat="false" ht="15.8" hidden="false" customHeight="false" outlineLevel="0" collapsed="false">
      <c r="D104" s="1"/>
      <c r="F104" s="1"/>
      <c r="G104" s="92"/>
      <c r="J104" s="1"/>
      <c r="M104" s="1"/>
      <c r="O104" s="1"/>
    </row>
    <row r="105" customFormat="false" ht="15.8" hidden="false" customHeight="false" outlineLevel="0" collapsed="false">
      <c r="D105" s="1"/>
      <c r="F105" s="1"/>
      <c r="G105" s="92"/>
      <c r="J105" s="1"/>
      <c r="M105" s="1"/>
      <c r="O105" s="1"/>
    </row>
    <row r="106" customFormat="false" ht="15.8" hidden="false" customHeight="false" outlineLevel="0" collapsed="false">
      <c r="D106" s="1"/>
      <c r="F106" s="1"/>
      <c r="G106" s="92"/>
      <c r="J106" s="1"/>
      <c r="M106" s="1"/>
      <c r="O106" s="1"/>
    </row>
    <row r="107" customFormat="false" ht="15.8" hidden="false" customHeight="false" outlineLevel="0" collapsed="false">
      <c r="C107" s="131"/>
      <c r="D107" s="132"/>
      <c r="E107" s="105"/>
      <c r="F107" s="132"/>
      <c r="G107" s="92"/>
      <c r="J107" s="1"/>
      <c r="M107" s="1"/>
      <c r="O107" s="1"/>
    </row>
    <row r="108" customFormat="false" ht="15.8" hidden="false" customHeight="false" outlineLevel="0" collapsed="false">
      <c r="D108" s="1"/>
      <c r="F108" s="1"/>
      <c r="G108" s="92"/>
      <c r="J108" s="1"/>
      <c r="M108" s="1"/>
      <c r="O108" s="1"/>
    </row>
    <row r="109" customFormat="false" ht="15.8" hidden="false" customHeight="false" outlineLevel="0" collapsed="false">
      <c r="D109" s="1"/>
      <c r="E109" s="105"/>
      <c r="F109" s="1"/>
      <c r="G109" s="92"/>
      <c r="J109" s="1"/>
      <c r="M109" s="1"/>
      <c r="O109" s="1"/>
    </row>
    <row r="110" customFormat="false" ht="15.8" hidden="false" customHeight="false" outlineLevel="0" collapsed="false">
      <c r="D110" s="1"/>
      <c r="E110" s="105"/>
      <c r="F110" s="1"/>
      <c r="G110" s="92"/>
      <c r="J110" s="1"/>
      <c r="M110" s="1"/>
      <c r="O110" s="1"/>
    </row>
    <row r="111" customFormat="false" ht="15.8" hidden="false" customHeight="false" outlineLevel="0" collapsed="false">
      <c r="D111" s="1"/>
      <c r="G111" s="92"/>
      <c r="J111" s="1"/>
      <c r="M111" s="1"/>
      <c r="O111" s="1"/>
    </row>
    <row r="112" customFormat="false" ht="15.8" hidden="false" customHeight="false" outlineLevel="0" collapsed="false">
      <c r="D112" s="1"/>
      <c r="E112" s="105"/>
      <c r="F112" s="1"/>
      <c r="G112" s="92"/>
      <c r="J112" s="1"/>
      <c r="M112" s="1"/>
      <c r="O112" s="1"/>
    </row>
    <row r="113" customFormat="false" ht="15.8" hidden="false" customHeight="false" outlineLevel="0" collapsed="false">
      <c r="D113" s="1"/>
      <c r="E113" s="105"/>
      <c r="F113" s="1"/>
      <c r="G113" s="92"/>
      <c r="J113" s="1"/>
      <c r="M113" s="1"/>
      <c r="O113" s="1"/>
    </row>
    <row r="114" customFormat="false" ht="15.8" hidden="false" customHeight="false" outlineLevel="0" collapsed="false">
      <c r="D114" s="1"/>
      <c r="E114" s="105"/>
      <c r="F114" s="1"/>
      <c r="G114" s="92"/>
      <c r="J114" s="1"/>
      <c r="M114" s="1"/>
      <c r="O114" s="1"/>
    </row>
    <row r="115" customFormat="false" ht="15.8" hidden="false" customHeight="false" outlineLevel="0" collapsed="false">
      <c r="D115" s="1"/>
      <c r="E115" s="105"/>
      <c r="F115" s="1"/>
      <c r="G115" s="92"/>
      <c r="J115" s="1"/>
      <c r="M115" s="1"/>
      <c r="O115" s="1"/>
    </row>
    <row r="116" customFormat="false" ht="15.8" hidden="false" customHeight="false" outlineLevel="0" collapsed="false">
      <c r="D116" s="1"/>
      <c r="E116" s="105"/>
      <c r="F116" s="1"/>
      <c r="G116" s="92"/>
      <c r="J116" s="1"/>
      <c r="M116" s="1"/>
      <c r="O116" s="1"/>
    </row>
    <row r="117" customFormat="false" ht="15.8" hidden="false" customHeight="false" outlineLevel="0" collapsed="false">
      <c r="D117" s="1"/>
      <c r="F117" s="1"/>
      <c r="G117" s="92"/>
      <c r="J117" s="1"/>
      <c r="M117" s="1"/>
      <c r="O117" s="1"/>
    </row>
    <row r="118" customFormat="false" ht="15.8" hidden="false" customHeight="false" outlineLevel="0" collapsed="false">
      <c r="D118" s="1"/>
      <c r="F118" s="1"/>
      <c r="G118" s="92"/>
      <c r="I118" s="1" t="n">
        <f aca="false">4784-J26</f>
        <v>4784</v>
      </c>
      <c r="J118" s="1"/>
      <c r="M118" s="1"/>
      <c r="O118" s="1"/>
    </row>
  </sheetData>
  <autoFilter ref="B3:F73"/>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sheetPr filterMode="false">
    <pageSetUpPr fitToPage="true"/>
  </sheetPr>
  <dimension ref="A1:P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96" activeCellId="0" sqref="J96"/>
    </sheetView>
  </sheetViews>
  <sheetFormatPr defaultRowHeight="15.8" zeroHeight="false" outlineLevelRow="0" outlineLevelCol="0"/>
  <cols>
    <col collapsed="false" customWidth="true" hidden="false" outlineLevel="0" max="1" min="1" style="0" width="11.37"/>
    <col collapsed="false" customWidth="true" hidden="false" outlineLevel="0" max="2" min="2" style="0" width="5"/>
    <col collapsed="false" customWidth="true" hidden="false" outlineLevel="0" max="3" min="3" style="0" width="11.78"/>
    <col collapsed="false" customWidth="true" hidden="false" outlineLevel="0" max="4" min="4" style="0" width="9.74"/>
    <col collapsed="false" customWidth="true" hidden="false" outlineLevel="0" max="5" min="5" style="0" width="11.95"/>
    <col collapsed="false" customWidth="true" hidden="false" outlineLevel="0" max="6" min="6" style="0" width="9.74"/>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43466</v>
      </c>
      <c r="B1" s="112"/>
      <c r="D1" s="1"/>
      <c r="F1" s="1"/>
      <c r="G1" s="92"/>
      <c r="J1" s="11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E5" s="105"/>
      <c r="F5" s="1"/>
      <c r="G5" s="92"/>
      <c r="I5" s="105" t="s">
        <v>166</v>
      </c>
      <c r="J5" s="111"/>
      <c r="K5" s="105" t="s">
        <v>167</v>
      </c>
      <c r="L5" s="114"/>
      <c r="M5" s="113"/>
      <c r="N5" s="105"/>
      <c r="O5" s="113"/>
    </row>
    <row r="6" customFormat="false" ht="15.8" hidden="false" customHeight="false" outlineLevel="0" collapsed="false">
      <c r="D6" s="1"/>
      <c r="E6" s="105"/>
      <c r="F6" s="1"/>
      <c r="G6" s="92"/>
      <c r="I6" s="105" t="s">
        <v>168</v>
      </c>
      <c r="J6" s="111"/>
      <c r="K6" s="105" t="s">
        <v>169</v>
      </c>
      <c r="L6" s="114"/>
      <c r="M6" s="113"/>
      <c r="N6" s="105"/>
      <c r="O6" s="113"/>
    </row>
    <row r="7" customFormat="false" ht="15.8" hidden="false" customHeight="false" outlineLevel="0" collapsed="false">
      <c r="D7" s="1"/>
      <c r="F7" s="1"/>
      <c r="G7" s="92"/>
      <c r="I7" s="105" t="s">
        <v>170</v>
      </c>
      <c r="J7" s="111"/>
      <c r="K7" s="105" t="s">
        <v>171</v>
      </c>
      <c r="L7" s="114"/>
      <c r="M7" s="113"/>
      <c r="N7" s="105"/>
      <c r="O7" s="113"/>
    </row>
    <row r="8" customFormat="false" ht="15.8" hidden="false" customHeight="false" outlineLevel="0" collapsed="false">
      <c r="D8" s="1"/>
      <c r="F8" s="1"/>
      <c r="G8" s="92"/>
      <c r="I8" s="105" t="s">
        <v>172</v>
      </c>
      <c r="J8" s="111"/>
      <c r="K8" s="105" t="s">
        <v>173</v>
      </c>
      <c r="L8" s="114"/>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c r="N21" s="105"/>
      <c r="O21" s="113"/>
    </row>
    <row r="22" customFormat="false" ht="15.8" hidden="false" customHeight="false" outlineLevel="0" collapsed="false">
      <c r="D22" s="1"/>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SUM(IF($C$1:$C$231=I26,$D$1:$D$231,0),0)-SUM(IF($E$1:$E$231=I26,$F$1:$F$231,0),0)+J5</f>
        <v>0</v>
      </c>
      <c r="K26" s="105" t="s">
        <v>197</v>
      </c>
      <c r="L26" s="93" t="s">
        <v>37</v>
      </c>
      <c r="M26" s="113" t="n">
        <f aca="false" t="array" ref="M26:M26">SUM(IF($C$4:$C$231=L26,$D$4:$D$231,0),0)-SUM(IF($E$4:$E$231=L26,$F$4:$F$231,0),0)</f>
        <v>0</v>
      </c>
      <c r="N26" s="105" t="s">
        <v>83</v>
      </c>
      <c r="O26" s="113" t="n">
        <f aca="false" t="array" ref="O26:O26">SUM(IF($E$4:$E$231=N26,$F$4:$F$231),0)-SUM(IF($C$4:$C$231=N26,$D$4:$D$231,0),0)</f>
        <v>0</v>
      </c>
    </row>
    <row r="27" customFormat="false" ht="15.8" hidden="false" customHeight="false" outlineLevel="0" collapsed="false">
      <c r="D27" s="1"/>
      <c r="F27" s="1"/>
      <c r="G27" s="92"/>
      <c r="I27" s="105" t="s">
        <v>168</v>
      </c>
      <c r="J27" s="113" t="n">
        <f aca="false" t="array" ref="J27:J27">SUM(IF($C$1:$C$231=I27,$D$1:$D$231,0),0)-SUM(IF($E$1:$E$231=I27,$F$1:$F$231,0),0)+J6</f>
        <v>0</v>
      </c>
      <c r="K27" s="105" t="n">
        <f aca="false">SUM(J26:J34)</f>
        <v>0</v>
      </c>
      <c r="L27" s="105" t="s">
        <v>38</v>
      </c>
      <c r="M27" s="113" t="n">
        <f aca="false" t="array" ref="M27:M27">SUM(IF($C$4:$C$231=L27,$D$4:$D$231,0),0)-SUM(IF($E$4:$E$231=L27,$F$4:$F$231,0),0)</f>
        <v>0</v>
      </c>
      <c r="N27" s="105"/>
      <c r="O27" s="113"/>
    </row>
    <row r="28" customFormat="false" ht="15.8" hidden="false" customHeight="false" outlineLevel="0" collapsed="false">
      <c r="D28" s="1"/>
      <c r="F28" s="1"/>
      <c r="G28" s="92"/>
      <c r="I28" s="105" t="s">
        <v>170</v>
      </c>
      <c r="J28" s="113" t="n">
        <f aca="false" t="array" ref="J28:J28">SUM(IF($C$1:$C$231=I28,$D$1:$D$231,0),0)-SUM(IF($E$1:$E$231=I28,$F$1:$F$231,0),0)+J7</f>
        <v>0</v>
      </c>
      <c r="K28" s="105"/>
      <c r="L28" s="105" t="s">
        <v>39</v>
      </c>
      <c r="M28" s="113" t="n">
        <f aca="false" t="array" ref="M28:M28">SUM(IF($C$4:$C$231=L28,$D$4:$D$231,0),0)-SUM(IF($E$4:$E$231=L28,$F$4:$F$231,0),0)</f>
        <v>0</v>
      </c>
      <c r="N28" s="105"/>
      <c r="O28" s="113"/>
    </row>
    <row r="29" customFormat="false" ht="15.8" hidden="false" customHeight="false" outlineLevel="0" collapsed="false">
      <c r="D29" s="1"/>
      <c r="F29" s="1"/>
      <c r="G29" s="92"/>
      <c r="I29" s="105" t="s">
        <v>172</v>
      </c>
      <c r="J29" s="113" t="n">
        <f aca="false" t="array" ref="J29:J29">SUM(IF($C$1:$C$231=I29,$D$1:$D$231,0),0)-SUM(IF($E$1:$E$231=I29,$F$1:$F$231,0),0)+J8</f>
        <v>0</v>
      </c>
      <c r="K29" s="105"/>
      <c r="L29" s="105" t="s">
        <v>41</v>
      </c>
      <c r="M29" s="113" t="n">
        <f aca="false" t="array" ref="M29:M29">SUM(IF($C$4:$C$231=L29,$D$4:$D$231,0),0)-SUM(IF($E$4:$E$231=L29,$F$4:$F$231,0),0)</f>
        <v>0</v>
      </c>
      <c r="N29" s="105"/>
      <c r="O29" s="113"/>
    </row>
    <row r="30" customFormat="false" ht="15.8" hidden="false" customHeight="false" outlineLevel="0" collapsed="false">
      <c r="D30" s="1"/>
      <c r="F30" s="1"/>
      <c r="G30" s="92"/>
      <c r="I30" s="105" t="s">
        <v>174</v>
      </c>
      <c r="J30" s="113" t="n">
        <f aca="false" t="array" ref="J30:J30">SUM(IF($C$1:$C$231=I30,$D$1:$D$231,0),0)-SUM(IF($E$1:$E$231=I30,$F$1:$F$231,0),0)+J9</f>
        <v>0</v>
      </c>
      <c r="K30" s="105"/>
      <c r="L30" s="105" t="s">
        <v>42</v>
      </c>
      <c r="M30" s="113" t="n">
        <f aca="false" t="array" ref="M30:M30">SUM(IF($C$4:$C$231=L30,$D$4:$D$231,0),0)-SUM(IF($E$4:$E$231=L30,$F$4:$F$231,0),0)</f>
        <v>0</v>
      </c>
      <c r="N30" s="105"/>
      <c r="O30" s="113"/>
    </row>
    <row r="31" customFormat="false" ht="15.8" hidden="false" customHeight="false" outlineLevel="0" collapsed="false">
      <c r="D31" s="1"/>
      <c r="F31" s="1"/>
      <c r="G31" s="92"/>
      <c r="I31" s="105" t="s">
        <v>176</v>
      </c>
      <c r="J31" s="113" t="n">
        <f aca="false" t="array" ref="J31:J31">SUM(IF($C$1:$C$231=I31,$D$1:$D$231,0),0)-SUM(IF($E$1:$E$231=I31,$F$1:$F$231,0),0)+J10</f>
        <v>0</v>
      </c>
      <c r="K31" s="105" t="n">
        <v>4362</v>
      </c>
      <c r="L31" s="93" t="s">
        <v>43</v>
      </c>
      <c r="M31" s="113" t="n">
        <f aca="false" t="array" ref="M31:M31">SUM(IF($C$4:$C$231=L31,$D$4:$D$231,0),0)-SUM(IF($E$4:$E$231=L31,$F$4:$F$231,0),0)</f>
        <v>0</v>
      </c>
      <c r="N31" s="105"/>
      <c r="O31" s="113"/>
    </row>
    <row r="32" customFormat="false" ht="15.8" hidden="false" customHeight="false" outlineLevel="0" collapsed="false">
      <c r="D32" s="1"/>
      <c r="F32" s="1"/>
      <c r="G32" s="92"/>
      <c r="I32" s="105" t="s">
        <v>177</v>
      </c>
      <c r="J32" s="113" t="n">
        <f aca="false" t="array" ref="J32:J32">SUM(IF($C$1:$C$231=I32,$D$1:$D$231,0),0)-SUM(IF($E$1:$E$231=I32,$F$1:$F$231,0),0)+J11</f>
        <v>0</v>
      </c>
      <c r="K32" s="105"/>
      <c r="L32" s="93" t="s">
        <v>44</v>
      </c>
      <c r="M32" s="113" t="n">
        <f aca="false" t="array" ref="M32:M32">SUM(IF($C$4:$C$231=L32,$D$4:$D$231,0),0)-SUM(IF($E$4:$E$231=L32,$F$4:$F$231,0),0)</f>
        <v>0</v>
      </c>
      <c r="N32" s="105"/>
      <c r="O32" s="113"/>
    </row>
    <row r="33" customFormat="false" ht="15.8" hidden="false" customHeight="false" outlineLevel="0" collapsed="false">
      <c r="D33" s="1"/>
      <c r="F33" s="1"/>
      <c r="G33" s="92"/>
      <c r="I33" s="105" t="s">
        <v>178</v>
      </c>
      <c r="J33" s="113" t="n">
        <f aca="false" t="array" ref="J33:J33">SUM(IF($C$1:$C$231=I33,$D$1:$D$231,0),0)-SUM(IF($E$1:$E$231=I33,$F$1:$F$231,0),0)+J12</f>
        <v>0</v>
      </c>
      <c r="K33" s="105"/>
      <c r="L33" s="105" t="s">
        <v>47</v>
      </c>
      <c r="M33" s="113" t="n">
        <f aca="false" t="array" ref="M33:M33">SUM(IF($C$4:$C$231=L33,$D$4:$D$231,0),0)-SUM(IF($E$4:$E$231=L33,$F$4:$F$231,0),0)</f>
        <v>0</v>
      </c>
      <c r="N33" s="105"/>
      <c r="O33" s="113"/>
    </row>
    <row r="34" customFormat="false" ht="15.8" hidden="false" customHeight="false" outlineLevel="0" collapsed="false">
      <c r="D34" s="1"/>
      <c r="F34" s="1"/>
      <c r="G34" s="92"/>
      <c r="I34" s="105" t="s">
        <v>180</v>
      </c>
      <c r="J34" s="113" t="n">
        <f aca="false" t="array" ref="J34:J34">SUM(IF($C$1:$C$231=I34,$D$1:$D$231,0),0)-SUM(IF($E$1:$E$231=I34,$F$1:$F$231,0),0)+J13</f>
        <v>0</v>
      </c>
      <c r="K34" s="105"/>
      <c r="L34" s="105" t="s">
        <v>49</v>
      </c>
      <c r="M34" s="113" t="n">
        <f aca="false" t="array" ref="M34:M34">SUM(IF($C$4:$C$231=L34,$D$4:$D$231,0),0)-SUM(IF($E$4:$E$231=L34,$F$4:$F$231,0),0)</f>
        <v>0</v>
      </c>
      <c r="N34" s="105"/>
      <c r="O34" s="113"/>
    </row>
    <row r="35" customFormat="false" ht="15.8" hidden="false" customHeight="false" outlineLevel="0" collapsed="false">
      <c r="D35" s="1"/>
      <c r="F35" s="1"/>
      <c r="G35" s="92"/>
      <c r="I35" s="105" t="s">
        <v>182</v>
      </c>
      <c r="J35" s="113" t="n">
        <f aca="false" t="array" ref="J35:J35">SUM(IF($C$1:$C$231=I35,$D$1:$D$231,0),0)-SUM(IF($E$1:$E$231=I35,$F$1:$F$231,0),0)+J14</f>
        <v>0</v>
      </c>
      <c r="K35" s="105"/>
      <c r="L35" s="105" t="s">
        <v>50</v>
      </c>
      <c r="M35" s="113" t="n">
        <f aca="false" t="array" ref="M35:M35">SUM(IF($C$4:$C$231=L35,$D$4:$D$231,0),0)-SUM(IF($E$4:$E$231=L35,$F$4:$F$231,0),0)</f>
        <v>0</v>
      </c>
      <c r="N35" s="105"/>
      <c r="O35" s="113"/>
    </row>
    <row r="36" customFormat="false" ht="15.8" hidden="false" customHeight="false" outlineLevel="0" collapsed="false">
      <c r="D36" s="1"/>
      <c r="F36" s="1"/>
      <c r="G36" s="92"/>
      <c r="I36" s="105" t="s">
        <v>184</v>
      </c>
      <c r="J36" s="113" t="n">
        <f aca="false" t="array" ref="J36:J36">SUM(IF($C$1:$C$231=I36,$D$1:$D$231,0),0)-SUM(IF($E$1:$E$231=I36,$F$1:$F$231,0),0)+J15</f>
        <v>0</v>
      </c>
      <c r="K36" s="105"/>
      <c r="L36" s="93" t="s">
        <v>51</v>
      </c>
      <c r="M36" s="113" t="n">
        <f aca="false" t="array" ref="M36:M36">SUM(IF($C$4:$C$231=L36,$D$4:$D$231,0),0)-SUM(IF($E$4:$E$231=L36,$F$4:$F$231,0),0)</f>
        <v>0</v>
      </c>
      <c r="N36" s="105"/>
      <c r="O36" s="113"/>
    </row>
    <row r="37" customFormat="false" ht="15.8" hidden="false" customHeight="false" outlineLevel="0" collapsed="false">
      <c r="C37" s="105"/>
      <c r="D37" s="1"/>
      <c r="F37" s="1"/>
      <c r="G37" s="92"/>
      <c r="I37" s="105" t="s">
        <v>186</v>
      </c>
      <c r="J37" s="113" t="n">
        <f aca="false" t="array" ref="J37:J37">SUM(IF($C$1:$C$231=I37,$D$1:$D$231,0),0)-SUM(IF($E$1:$E$231=I37,$F$1:$F$231,0),0)+J16</f>
        <v>0</v>
      </c>
      <c r="K37" s="105"/>
      <c r="L37" s="105" t="s">
        <v>52</v>
      </c>
      <c r="M37" s="113" t="n">
        <f aca="false" t="array" ref="M37:M37">SUM(IF($C$4:$C$231=L37,$D$4:$D$231,0),0)-SUM(IF($E$4:$E$231=L37,$F$4:$F$231,0),0)</f>
        <v>0</v>
      </c>
      <c r="N37" s="105"/>
      <c r="O37" s="113"/>
    </row>
    <row r="38" customFormat="false" ht="15.8" hidden="false" customHeight="false" outlineLevel="0" collapsed="false">
      <c r="D38" s="1"/>
      <c r="F38" s="1"/>
      <c r="G38" s="92"/>
      <c r="I38" s="105" t="s">
        <v>188</v>
      </c>
      <c r="J38" s="113" t="n">
        <f aca="false" t="array" ref="J38:J38">SUM(IF($C$1:$C$231=I38,$D$1:$D$231,0),0)-SUM(IF($E$1:$E$231=I38,$F$1:$F$231,0),0)+J17</f>
        <v>0</v>
      </c>
      <c r="K38" s="105"/>
      <c r="L38" s="105" t="s">
        <v>53</v>
      </c>
      <c r="M38" s="113" t="n">
        <f aca="false" t="array" ref="M38:M38">SUM(IF($C$4:$C$231=L38,$D$4:$D$231,0),0)-SUM(IF($E$4:$E$231=L38,$F$4:$F$231,0),0)</f>
        <v>0</v>
      </c>
      <c r="N38" s="122"/>
      <c r="O38" s="113"/>
    </row>
    <row r="39" customFormat="false" ht="15.8" hidden="false" customHeight="false" outlineLevel="0" collapsed="false">
      <c r="D39" s="1"/>
      <c r="F39" s="1"/>
      <c r="G39" s="92"/>
      <c r="I39" s="105" t="s">
        <v>190</v>
      </c>
      <c r="J39" s="113" t="n">
        <f aca="false" t="array" ref="J39:J39">SUM(IF($C$1:$C$231=I39,$D$1:$D$231,0),0)-SUM(IF($E$1:$E$231=I39,$F$1:$F$231,0),0)+J18</f>
        <v>0</v>
      </c>
      <c r="K39" s="105"/>
      <c r="L39" s="105" t="s">
        <v>54</v>
      </c>
      <c r="M39" s="113" t="n">
        <f aca="false" t="array" ref="M39:M39">SUM(IF($C$4:$C$231=L39,$D$4:$D$231,0),0)-SUM(IF($E$4:$E$231=L39,$F$4:$F$231,0),0)</f>
        <v>0</v>
      </c>
      <c r="N39" s="122" t="s">
        <v>84</v>
      </c>
      <c r="O39" s="113" t="n">
        <f aca="false" t="array" ref="O39:O39">SUM(IF($E$4:$E$231=N39,$F$4:$F$231),0)-SUM(IF($C$4:$C$231=N39,$D$4:$D$231,0),0)</f>
        <v>0</v>
      </c>
    </row>
    <row r="40" customFormat="false" ht="15.8" hidden="false" customHeight="false" outlineLevel="0" collapsed="false">
      <c r="D40" s="1"/>
      <c r="F40" s="1"/>
      <c r="G40" s="92"/>
      <c r="I40" s="105" t="s">
        <v>191</v>
      </c>
      <c r="J40" s="113" t="n">
        <f aca="false" t="array" ref="J40:J40">SUM(IF($C$3:$C$231=I40,$D$3:$D$231,0),0)-SUM(IF($E$3:$E$231=I40,$F$3:$F$231,0),0)+J19</f>
        <v>0</v>
      </c>
      <c r="K40" s="105"/>
      <c r="L40" s="105" t="s">
        <v>55</v>
      </c>
      <c r="M40" s="113" t="n">
        <f aca="false" t="array" ref="M40:M40">SUM(IF($C$4:$C$231=L40,$D$4:$D$231,0),0)-SUM(IF($E$4:$E$231=L40,$F$4:$F$231,0),0)</f>
        <v>0</v>
      </c>
      <c r="N40" s="105"/>
      <c r="O40" s="113"/>
    </row>
    <row r="41" customFormat="false" ht="15.8" hidden="false" customHeight="false" outlineLevel="0" collapsed="false">
      <c r="D41" s="1"/>
      <c r="E41" s="105"/>
      <c r="F41" s="1"/>
      <c r="G41" s="92"/>
      <c r="I41" s="105" t="s">
        <v>192</v>
      </c>
      <c r="J41" s="113" t="n">
        <f aca="false" t="array" ref="J41:J41">SUM(IF($C$3:$C$231=I41,$D$3:$D$231,0),0)-SUM(IF($E$3:$E$231=I41,$F$3:$F$231,0),0)+J20</f>
        <v>0</v>
      </c>
      <c r="L41" s="105" t="s">
        <v>56</v>
      </c>
      <c r="M41" s="113" t="n">
        <f aca="false" t="array" ref="M41:M41">SUM(IF($C$4:$C$231=L41,$D$4:$D$231,0),0)-SUM(IF($E$4:$E$231=L41,$F$4:$F$231,0),0)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SUM(IF($C$4:$C$231=L42,$D$4:$D$231,0),0)-SUM(IF($E$4:$E$231=L42,$F$4:$F$231,0),0)</f>
        <v>0</v>
      </c>
      <c r="N42" s="105"/>
      <c r="O42" s="113"/>
    </row>
    <row r="43" customFormat="false" ht="15.8" hidden="false" customHeight="false" outlineLevel="0" collapsed="false">
      <c r="D43" s="1"/>
      <c r="F43" s="1"/>
      <c r="G43" s="92"/>
      <c r="I43" s="105"/>
      <c r="J43" s="113"/>
      <c r="K43" s="105"/>
      <c r="L43" s="105" t="s">
        <v>60</v>
      </c>
      <c r="M43" s="113" t="n">
        <f aca="false" t="array" ref="M43:M43">SUM(IF($C$4:$C$231=L43,$D$4:$D$231,0),0)-SUM(IF($E$4:$E$231=L43,$F$4:$F$231,0),0)</f>
        <v>0</v>
      </c>
      <c r="N43" s="105" t="s">
        <v>85</v>
      </c>
      <c r="O43" s="113" t="n">
        <f aca="false" t="array" ref="O43:O43">SUM(IF($E$4:$E$231=N43,$F$4:$F$231),0)-SUM(IF($C$4:$C$231=N43,$D$4:$D$231,0),0)</f>
        <v>0</v>
      </c>
    </row>
    <row r="44" customFormat="false" ht="15.8" hidden="false" customHeight="false" outlineLevel="0" collapsed="false">
      <c r="D44" s="1"/>
      <c r="F44" s="1"/>
      <c r="G44" s="92"/>
      <c r="I44" s="105" t="s">
        <v>165</v>
      </c>
      <c r="J44" s="113"/>
      <c r="K44" s="105"/>
      <c r="L44" s="105" t="s">
        <v>61</v>
      </c>
      <c r="M44" s="113" t="n">
        <f aca="false" t="array" ref="M44:M44">SUM(IF($C$4:$C$231=L44,$D$4:$D$231,0),0)-SUM(IF($E$4:$E$231=L44,$F$4:$F$231,0),0)</f>
        <v>0</v>
      </c>
      <c r="N44" s="105" t="s">
        <v>86</v>
      </c>
      <c r="O44" s="113" t="n">
        <f aca="false" t="array" ref="O44:O44">SUM(IF($E$4:$E$231=N44,$F$4:$F$231),0)-SUM(IF($C$4:$C$231=N44,$D$4:$D$231,0),0)</f>
        <v>0</v>
      </c>
    </row>
    <row r="45" customFormat="false" ht="15.8" hidden="false" customHeight="false" outlineLevel="0" collapsed="false">
      <c r="D45" s="1"/>
      <c r="F45" s="1"/>
      <c r="G45" s="92"/>
      <c r="I45" s="105" t="s">
        <v>167</v>
      </c>
      <c r="J45" s="113" t="n">
        <f aca="false" t="array" ref="J45:J45">-SUM(IF($C$3:$C$231="奨学金",$D$3:$D$231,0),0)+SUM(IF($E$3:$E$231="奨学金",$F$3:$F$231,0),0)+$L$5</f>
        <v>0</v>
      </c>
      <c r="K45" s="105"/>
      <c r="L45" s="105" t="s">
        <v>62</v>
      </c>
      <c r="M45" s="113" t="n">
        <f aca="false" t="array" ref="M45:M45">SUM(IF($C$4:$C$231=L45,$D$4:$D$231,0),0)-SUM(IF($E$4:$E$231=L45,$F$4:$F$231,0),0)</f>
        <v>0</v>
      </c>
      <c r="N45" s="105"/>
      <c r="O45" s="113"/>
    </row>
    <row r="46" customFormat="false" ht="15.8" hidden="false" customHeight="false" outlineLevel="0" collapsed="false">
      <c r="D46" s="1"/>
      <c r="F46" s="1"/>
      <c r="G46" s="92"/>
      <c r="I46" s="105" t="s">
        <v>169</v>
      </c>
      <c r="J46" s="113" t="n">
        <f aca="false" t="array" ref="J46:J46">-SUM(IF($C$3:$C$231="前受金",$D$3:$D$231,0),0)+SUM(IF($E$3:$E$231=I46,$F$3:$F$231,0),0)+L6</f>
        <v>0</v>
      </c>
      <c r="K46" s="105"/>
      <c r="L46" s="93" t="s">
        <v>63</v>
      </c>
      <c r="M46" s="113" t="n">
        <f aca="false" t="array" ref="M46:M46">SUM(IF($C$4:$C$231=L46,$D$4:$D$231,0),0)-SUM(IF($E$4:$E$231=L46,$F$4:$F$231,0),0)</f>
        <v>0</v>
      </c>
      <c r="N46" s="105"/>
      <c r="O46" s="113"/>
    </row>
    <row r="47" customFormat="false" ht="15.8" hidden="false" customHeight="false" outlineLevel="0" collapsed="false">
      <c r="D47" s="1"/>
      <c r="F47" s="1"/>
      <c r="G47" s="92"/>
      <c r="I47" s="105" t="s">
        <v>171</v>
      </c>
      <c r="J47" s="113" t="n">
        <f aca="false" t="array" ref="J47:J47">-SUM(IF($C$1:$C$231=I47,$D$1:$D$231,0),0)+SUM(IF($E$1:$E$231=I47,$F$1:$F$231,0),0)+L7</f>
        <v>0</v>
      </c>
      <c r="K47" s="105"/>
      <c r="L47" s="105" t="s">
        <v>65</v>
      </c>
      <c r="M47" s="113" t="n">
        <f aca="false" t="array" ref="M47:M47">SUM(IF($C$4:$C$231=L47,$D$4:$D$231,0),0)-SUM(IF($E$4:$E$231=L47,$F$4:$F$231,0),0)</f>
        <v>0</v>
      </c>
      <c r="N47" s="105"/>
      <c r="O47" s="113"/>
    </row>
    <row r="48" customFormat="false" ht="15.8" hidden="false" customHeight="false" outlineLevel="0" collapsed="false">
      <c r="D48" s="1"/>
      <c r="F48" s="1"/>
      <c r="G48" s="92"/>
      <c r="I48" s="105" t="s">
        <v>173</v>
      </c>
      <c r="J48" s="113" t="n">
        <f aca="false" t="array" ref="J48:J48">-SUM(IF($C$3:$C$231=I48,$D$3:$D$231,0),0)+SUM(IF($E$3:$E$231=I48,$F$3:$F$231,0),0)+L8</f>
        <v>0</v>
      </c>
      <c r="K48" s="105"/>
      <c r="L48" s="105" t="s">
        <v>66</v>
      </c>
      <c r="M48" s="113" t="n">
        <f aca="false" t="array" ref="M48:M48">SUM(IF($C$4:$C$231=L48,$D$4:$D$231,0),0)-SUM(IF($E$4:$E$231=L48,$F$4:$F$231,0),0)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SUM(IF($C$4:$C$231=L49,$D$4:$D$231,0),0)-SUM(IF($E$4:$E$231=L49,$F$4:$F$231,0),0)</f>
        <v>0</v>
      </c>
      <c r="N49" s="105" t="s">
        <v>87</v>
      </c>
      <c r="O49" s="113" t="n">
        <f aca="false" t="array" ref="O49:O49">SUM(IF($E$4:$E$231=N49,$F$4:$F$231),0)-SUM(IF($C$4:$C$231=N49,$D$4:$D$231,0),0)</f>
        <v>0</v>
      </c>
    </row>
    <row r="50" customFormat="false" ht="15.8" hidden="false" customHeight="false" outlineLevel="0" collapsed="false">
      <c r="D50" s="1"/>
      <c r="F50" s="1"/>
      <c r="G50" s="92"/>
      <c r="I50" s="105"/>
      <c r="J50" s="113"/>
      <c r="K50" s="105"/>
      <c r="L50" s="93" t="s">
        <v>68</v>
      </c>
      <c r="M50" s="113" t="n">
        <f aca="false" t="array" ref="M50:M50">SUM(IF($C$4:$C$231=L50,$D$4:$D$231,0),0)-SUM(IF($E$4:$E$231=L50,$F$4:$F$231,0),0)</f>
        <v>0</v>
      </c>
      <c r="N50" s="93" t="s">
        <v>88</v>
      </c>
      <c r="O50" s="113" t="n">
        <f aca="false" t="array" ref="O50:O50">SUM(IF($E$4:$E$231=N50,$F$4:$F$231),0)-SUM(IF($C$4:$C$231=N50,$D$4:$D$231,0),0)</f>
        <v>0</v>
      </c>
    </row>
    <row r="51" customFormat="false" ht="15.8" hidden="false" customHeight="false" outlineLevel="0" collapsed="false">
      <c r="D51" s="1"/>
      <c r="F51" s="1"/>
      <c r="G51" s="92"/>
      <c r="I51" s="105" t="s">
        <v>179</v>
      </c>
      <c r="J51" s="113"/>
      <c r="K51" s="105"/>
      <c r="L51" s="93" t="s">
        <v>69</v>
      </c>
      <c r="M51" s="113" t="n">
        <f aca="false" t="array" ref="M51:M51">SUM(IF($C$4:$C$231=L51,$D$4:$D$231,0),0)-SUM(IF($E$4:$E$231=L51,$F$4:$F$231,0),0)</f>
        <v>0</v>
      </c>
      <c r="N51" s="105"/>
      <c r="O51" s="113"/>
    </row>
    <row r="52" customFormat="false" ht="15.8" hidden="false" customHeight="false" outlineLevel="0" collapsed="false">
      <c r="D52" s="1"/>
      <c r="F52" s="1"/>
      <c r="G52" s="92"/>
      <c r="I52" s="105" t="s">
        <v>181</v>
      </c>
      <c r="J52" s="113" t="n">
        <f aca="false" t="array" ref="J52:J52">-SUM(IF($C$3:$C$231=I52,$D$3:$D$231,0),0)+SUM(IF($E$3:$E$231=I52,$F$3:$F$231,0),0)+$L$13</f>
        <v>0</v>
      </c>
      <c r="K52" s="105"/>
      <c r="L52" s="105" t="s">
        <v>72</v>
      </c>
      <c r="M52" s="113" t="n">
        <f aca="false" t="array" ref="M52:M52">SUM(IF($C$4:$C$231=L52,$D$4:$D$231,0),0)-SUM(IF($E$4:$E$231=L52,$F$4:$F$231,0),0)</f>
        <v>0</v>
      </c>
      <c r="N52" s="105" t="s">
        <v>90</v>
      </c>
      <c r="O52" s="113" t="n">
        <f aca="false" t="array" ref="O52:O52">SUM(IF($E$4:$E$231=N52,$F$4:$F$231),0)-SUM(IF($C$4:$C$231=N52,$D$4:$D$231,0),0)</f>
        <v>0</v>
      </c>
    </row>
    <row r="53" customFormat="false" ht="15.8" hidden="false" customHeight="false" outlineLevel="0" collapsed="false">
      <c r="C53" s="105"/>
      <c r="D53" s="1"/>
      <c r="F53" s="1"/>
      <c r="G53" s="92"/>
      <c r="I53" s="105" t="s">
        <v>183</v>
      </c>
      <c r="J53" s="113" t="n">
        <f aca="false" t="array" ref="J53:J53">-SUM(IF($C$3:$C$231=I53,$D$3:$D$231,0),0)+SUM(IF($E$3:$E$231=I53,$F$3:$F$231,0),0)+$L$14</f>
        <v>0</v>
      </c>
      <c r="K53" s="105"/>
      <c r="L53" s="105" t="s">
        <v>73</v>
      </c>
      <c r="M53" s="113" t="n">
        <f aca="false" t="array" ref="M53:M53">SUM(IF($C$4:$C$231=L53,$D$4:$D$231,0),0)-SUM(IF($E$4:$E$231=L53,$F$4:$F$231,0),0)</f>
        <v>0</v>
      </c>
      <c r="N53" s="105" t="s">
        <v>91</v>
      </c>
      <c r="O53" s="113" t="n">
        <f aca="false" t="array" ref="O53:O53">SUM(IF($E$4:$E$231=N53,$F$4:$F$231),0)-SUM(IF($C$4:$C$231=N53,$D$4:$D$231,0),0)</f>
        <v>0</v>
      </c>
    </row>
    <row r="54" customFormat="false" ht="15.8" hidden="false" customHeight="false" outlineLevel="0" collapsed="false">
      <c r="D54" s="1"/>
      <c r="F54" s="1"/>
      <c r="G54" s="92"/>
      <c r="I54" s="105" t="s">
        <v>185</v>
      </c>
      <c r="J54" s="113" t="n">
        <f aca="false" t="array" ref="J54:J54">-SUM(IF($C$3:$C$231=I54,$D$3:$D$231,0),0)+SUM(IF($E$3:$E$231=I54,$F$3:$F$231,0),0)+$L$15+$L$16</f>
        <v>0</v>
      </c>
      <c r="K54" s="105"/>
      <c r="L54" s="93" t="s">
        <v>74</v>
      </c>
      <c r="M54" s="113" t="n">
        <f aca="false" t="array" ref="M54:M54">SUM(IF($C$4:$C$231=L54,$D$4:$D$231,0),0)-SUM(IF($E$4:$E$231=L54,$F$4:$F$231,0),0)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20000-M44</f>
        <v>20000</v>
      </c>
      <c r="N65" s="105" t="s">
        <v>214</v>
      </c>
      <c r="O65" s="113"/>
      <c r="P65" s="1"/>
    </row>
    <row r="66" customFormat="false" ht="15.8" hidden="false" customHeight="false" outlineLevel="0" collapsed="false">
      <c r="D66" s="1"/>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A68" s="0" t="s">
        <v>256</v>
      </c>
      <c r="D68" s="1"/>
      <c r="F68" s="1"/>
      <c r="G68" s="92"/>
      <c r="I68" s="105"/>
      <c r="J68" s="113"/>
      <c r="K68" s="105"/>
      <c r="L68" s="105"/>
      <c r="M68" s="113" t="n">
        <f aca="false">3000-M30</f>
        <v>3000</v>
      </c>
      <c r="N68" s="105" t="s">
        <v>217</v>
      </c>
      <c r="O68" s="113"/>
      <c r="P68" s="1"/>
    </row>
    <row r="69" customFormat="false" ht="15.8" hidden="false" customHeight="false" outlineLevel="0" collapsed="false">
      <c r="A69" s="0" t="s">
        <v>257</v>
      </c>
      <c r="D69" s="1"/>
      <c r="F69" s="1"/>
      <c r="G69" s="92"/>
      <c r="I69" s="105"/>
      <c r="J69" s="113"/>
      <c r="K69" s="105"/>
      <c r="L69" s="105"/>
      <c r="M69" s="113"/>
      <c r="N69" s="105" t="s">
        <v>218</v>
      </c>
      <c r="O69" s="113"/>
      <c r="P69" s="1"/>
    </row>
    <row r="70" customFormat="false" ht="15.8" hidden="false" customHeight="false" outlineLevel="0" collapsed="false">
      <c r="A70" s="0" t="s">
        <v>258</v>
      </c>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A72" s="0" t="s">
        <v>259</v>
      </c>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true"/>
  </sheetPr>
  <dimension ref="A1:P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8" zeroHeight="false" outlineLevelRow="0" outlineLevelCol="0"/>
  <cols>
    <col collapsed="false" customWidth="true" hidden="false" outlineLevel="0" max="1" min="1" style="0" width="9.65"/>
    <col collapsed="false" customWidth="true" hidden="false" outlineLevel="0" max="2" min="2" style="0" width="5"/>
    <col collapsed="false" customWidth="true" hidden="false" outlineLevel="0" max="3" min="3" style="0" width="11.78"/>
    <col collapsed="false" customWidth="true" hidden="false" outlineLevel="0" max="4" min="4" style="0" width="8.19"/>
    <col collapsed="false" customWidth="true" hidden="false" outlineLevel="0" max="5" min="5" style="0" width="11.95"/>
    <col collapsed="false" customWidth="true" hidden="false" outlineLevel="0" max="6" min="6" style="0" width="8.19"/>
    <col collapsed="false" customWidth="true" hidden="false" outlineLevel="0" max="8" min="7" style="0" width="3.19"/>
    <col collapsed="false" customWidth="true" hidden="false" outlineLevel="0" max="9" min="9" style="0" width="15.67"/>
    <col collapsed="false" customWidth="true" hidden="false" outlineLevel="0" max="10" min="10" style="0" width="12.85"/>
    <col collapsed="false" customWidth="true" hidden="false" outlineLevel="0" max="12" min="11" style="0" width="12.08"/>
    <col collapsed="false" customWidth="true" hidden="false" outlineLevel="0" max="13" min="13" style="0" width="10.68"/>
    <col collapsed="false" customWidth="true" hidden="false" outlineLevel="0" max="14" min="14" style="0" width="12.08"/>
    <col collapsed="false" customWidth="true" hidden="false" outlineLevel="0" max="15" min="15" style="0" width="12.28"/>
    <col collapsed="false" customWidth="true" hidden="false" outlineLevel="0" max="1025" min="16" style="0" width="7.16"/>
  </cols>
  <sheetData>
    <row r="1" customFormat="false" ht="15.8" hidden="false" customHeight="false" outlineLevel="0" collapsed="false">
      <c r="A1" s="112" t="n">
        <v>43800</v>
      </c>
      <c r="B1" s="112"/>
      <c r="D1" s="1"/>
      <c r="F1" s="1"/>
      <c r="G1" s="92"/>
      <c r="J1" s="1"/>
      <c r="M1" s="1"/>
      <c r="O1" s="1"/>
    </row>
    <row r="2" customFormat="false" ht="15.8" hidden="false" customHeight="false" outlineLevel="0" collapsed="false">
      <c r="A2" s="0" t="s">
        <v>160</v>
      </c>
      <c r="D2" s="1"/>
      <c r="F2" s="1"/>
      <c r="G2" s="92"/>
      <c r="I2" s="93" t="s">
        <v>224</v>
      </c>
      <c r="J2" s="113"/>
      <c r="K2" s="105"/>
      <c r="L2" s="105"/>
      <c r="M2" s="113"/>
      <c r="N2" s="105"/>
      <c r="O2" s="113"/>
    </row>
    <row r="3" customFormat="false" ht="15.8" hidden="false" customHeight="false" outlineLevel="0" collapsed="false">
      <c r="D3" s="1"/>
      <c r="F3" s="1"/>
      <c r="G3" s="92"/>
      <c r="I3" s="105" t="s">
        <v>162</v>
      </c>
      <c r="J3" s="113" t="s">
        <v>163</v>
      </c>
      <c r="K3" s="105" t="s">
        <v>162</v>
      </c>
      <c r="L3" s="105" t="s">
        <v>163</v>
      </c>
      <c r="M3" s="113"/>
      <c r="N3" s="105"/>
      <c r="O3" s="113"/>
    </row>
    <row r="4" customFormat="false" ht="15.8" hidden="false" customHeight="false" outlineLevel="0" collapsed="false">
      <c r="D4" s="1"/>
      <c r="F4" s="1"/>
      <c r="G4" s="92"/>
      <c r="I4" s="105" t="s">
        <v>164</v>
      </c>
      <c r="J4" s="1"/>
      <c r="K4" s="105" t="s">
        <v>165</v>
      </c>
      <c r="L4" s="113"/>
      <c r="M4" s="113"/>
      <c r="N4" s="105"/>
      <c r="O4" s="113"/>
    </row>
    <row r="5" customFormat="false" ht="15.8" hidden="false" customHeight="false" outlineLevel="0" collapsed="false">
      <c r="D5" s="1"/>
      <c r="F5" s="1"/>
      <c r="G5" s="92"/>
      <c r="I5" s="105" t="s">
        <v>166</v>
      </c>
      <c r="J5" s="111"/>
      <c r="K5" s="105" t="s">
        <v>167</v>
      </c>
      <c r="L5" s="114"/>
      <c r="M5" s="113"/>
      <c r="N5" s="105"/>
      <c r="O5" s="113"/>
    </row>
    <row r="6" customFormat="false" ht="15.8" hidden="false" customHeight="false" outlineLevel="0" collapsed="false">
      <c r="D6" s="1"/>
      <c r="F6" s="1"/>
      <c r="G6" s="92"/>
      <c r="I6" s="105" t="s">
        <v>168</v>
      </c>
      <c r="J6" s="111"/>
      <c r="K6" s="105" t="s">
        <v>169</v>
      </c>
      <c r="L6" s="114"/>
      <c r="M6" s="113"/>
      <c r="N6" s="105"/>
      <c r="O6" s="113" t="s">
        <v>260</v>
      </c>
    </row>
    <row r="7" customFormat="false" ht="15.8" hidden="false" customHeight="false" outlineLevel="0" collapsed="false">
      <c r="D7" s="1"/>
      <c r="F7" s="1"/>
      <c r="G7" s="92"/>
      <c r="I7" s="105" t="s">
        <v>170</v>
      </c>
      <c r="J7" s="111"/>
      <c r="K7" s="105" t="s">
        <v>171</v>
      </c>
      <c r="L7" s="114"/>
      <c r="M7" s="113"/>
      <c r="N7" s="105"/>
      <c r="O7" s="113" t="n">
        <v>786540</v>
      </c>
    </row>
    <row r="8" customFormat="false" ht="15.8" hidden="false" customHeight="false" outlineLevel="0" collapsed="false">
      <c r="D8" s="1"/>
      <c r="F8" s="1"/>
      <c r="G8" s="92"/>
      <c r="I8" s="105" t="s">
        <v>172</v>
      </c>
      <c r="J8" s="111"/>
      <c r="K8" s="105" t="s">
        <v>173</v>
      </c>
      <c r="L8" s="114"/>
      <c r="M8" s="113"/>
      <c r="N8" s="105"/>
      <c r="O8" s="113"/>
    </row>
    <row r="9" customFormat="false" ht="15.8" hidden="false" customHeight="false" outlineLevel="0" collapsed="false">
      <c r="D9" s="1"/>
      <c r="F9" s="1"/>
      <c r="G9" s="92"/>
      <c r="I9" s="105" t="s">
        <v>174</v>
      </c>
      <c r="J9" s="111"/>
      <c r="K9" s="115" t="s">
        <v>175</v>
      </c>
      <c r="L9" s="116" t="n">
        <f aca="false">SUM(L5:L8)</f>
        <v>0</v>
      </c>
      <c r="M9" s="113"/>
      <c r="N9" s="105"/>
      <c r="O9" s="113"/>
    </row>
    <row r="10" customFormat="false" ht="15.8" hidden="false" customHeight="false" outlineLevel="0" collapsed="false">
      <c r="D10" s="1"/>
      <c r="F10" s="1"/>
      <c r="G10" s="92"/>
      <c r="I10" s="105" t="s">
        <v>176</v>
      </c>
      <c r="J10" s="111"/>
      <c r="K10" s="115"/>
      <c r="L10" s="116"/>
      <c r="M10" s="113"/>
      <c r="N10" s="105"/>
      <c r="O10" s="113"/>
    </row>
    <row r="11" customFormat="false" ht="15.8" hidden="false" customHeight="false" outlineLevel="0" collapsed="false">
      <c r="D11" s="1"/>
      <c r="E11" s="130"/>
      <c r="F11" s="1"/>
      <c r="G11" s="92"/>
      <c r="I11" s="105" t="s">
        <v>177</v>
      </c>
      <c r="J11" s="111"/>
      <c r="K11" s="105"/>
      <c r="L11" s="113"/>
      <c r="M11" s="113"/>
      <c r="N11" s="105"/>
      <c r="O11" s="113"/>
    </row>
    <row r="12" customFormat="false" ht="15.8" hidden="false" customHeight="false" outlineLevel="0" collapsed="false">
      <c r="D12" s="1"/>
      <c r="F12" s="1"/>
      <c r="G12" s="92"/>
      <c r="I12" s="105" t="s">
        <v>178</v>
      </c>
      <c r="J12" s="111"/>
      <c r="K12" s="105" t="s">
        <v>179</v>
      </c>
      <c r="L12" s="113"/>
      <c r="M12" s="113"/>
      <c r="N12" s="105"/>
      <c r="O12" s="113"/>
    </row>
    <row r="13" customFormat="false" ht="15.8" hidden="false" customHeight="false" outlineLevel="0" collapsed="false">
      <c r="D13" s="1"/>
      <c r="F13" s="1"/>
      <c r="G13" s="92"/>
      <c r="I13" s="105" t="s">
        <v>180</v>
      </c>
      <c r="J13" s="111"/>
      <c r="K13" s="105" t="s">
        <v>181</v>
      </c>
      <c r="L13" s="113"/>
      <c r="M13" s="113"/>
      <c r="N13" s="105"/>
      <c r="O13" s="113"/>
    </row>
    <row r="14" customFormat="false" ht="15.8" hidden="false" customHeight="false" outlineLevel="0" collapsed="false">
      <c r="D14" s="1"/>
      <c r="F14" s="1"/>
      <c r="G14" s="92"/>
      <c r="I14" s="105" t="s">
        <v>182</v>
      </c>
      <c r="J14" s="113"/>
      <c r="K14" s="105" t="s">
        <v>183</v>
      </c>
      <c r="L14" s="113"/>
      <c r="M14" s="113"/>
      <c r="N14" s="105"/>
      <c r="O14" s="113"/>
    </row>
    <row r="15" customFormat="false" ht="15.8" hidden="false" customHeight="false" outlineLevel="0" collapsed="false">
      <c r="D15" s="1"/>
      <c r="F15" s="1"/>
      <c r="G15" s="92"/>
      <c r="I15" s="105" t="s">
        <v>184</v>
      </c>
      <c r="J15" s="113"/>
      <c r="K15" s="105" t="s">
        <v>185</v>
      </c>
      <c r="L15" s="113"/>
      <c r="M15" s="113"/>
      <c r="N15" s="105" t="n">
        <f aca="false">J21-L21</f>
        <v>0</v>
      </c>
      <c r="O15" s="113"/>
    </row>
    <row r="16" customFormat="false" ht="15.8" hidden="false" customHeight="false" outlineLevel="0" collapsed="false">
      <c r="D16" s="1"/>
      <c r="F16" s="1"/>
      <c r="G16" s="92"/>
      <c r="I16" s="105" t="s">
        <v>186</v>
      </c>
      <c r="J16" s="113"/>
      <c r="K16" s="117" t="s">
        <v>187</v>
      </c>
      <c r="L16" s="118"/>
      <c r="M16" s="113"/>
      <c r="N16" s="105"/>
      <c r="O16" s="113"/>
    </row>
    <row r="17" customFormat="false" ht="15.8" hidden="false" customHeight="false" outlineLevel="0" collapsed="false">
      <c r="D17" s="1"/>
      <c r="F17" s="1"/>
      <c r="G17" s="92"/>
      <c r="I17" s="105" t="s">
        <v>188</v>
      </c>
      <c r="J17" s="113"/>
      <c r="K17" s="119" t="s">
        <v>189</v>
      </c>
      <c r="L17" s="120" t="n">
        <f aca="false">SUM(L13:L16)</f>
        <v>0</v>
      </c>
      <c r="M17" s="113" t="n">
        <f aca="false">L9+L21</f>
        <v>0</v>
      </c>
      <c r="N17" s="105"/>
      <c r="O17" s="113"/>
    </row>
    <row r="18" customFormat="false" ht="15.8" hidden="false" customHeight="false" outlineLevel="0" collapsed="false">
      <c r="D18" s="1"/>
      <c r="F18" s="1"/>
      <c r="G18" s="92"/>
      <c r="I18" s="105" t="s">
        <v>190</v>
      </c>
      <c r="J18" s="1"/>
      <c r="K18" s="105"/>
      <c r="L18" s="113"/>
      <c r="M18" s="113"/>
      <c r="N18" s="105"/>
      <c r="O18" s="113"/>
    </row>
    <row r="19" customFormat="false" ht="15.8" hidden="false" customHeight="false" outlineLevel="0" collapsed="false">
      <c r="D19" s="1"/>
      <c r="F19" s="1"/>
      <c r="G19" s="92"/>
      <c r="I19" s="105" t="s">
        <v>191</v>
      </c>
      <c r="J19" s="113"/>
      <c r="K19" s="105"/>
      <c r="L19" s="113"/>
      <c r="M19" s="113"/>
      <c r="N19" s="105"/>
      <c r="O19" s="113"/>
    </row>
    <row r="20" customFormat="false" ht="15.8" hidden="false" customHeight="false" outlineLevel="0" collapsed="false">
      <c r="D20" s="1"/>
      <c r="F20" s="1"/>
      <c r="G20" s="92"/>
      <c r="I20" s="105" t="s">
        <v>192</v>
      </c>
      <c r="J20" s="113"/>
      <c r="K20" s="105"/>
      <c r="L20" s="113"/>
      <c r="M20" s="113"/>
      <c r="O20" s="113"/>
    </row>
    <row r="21" customFormat="false" ht="15.8" hidden="false" customHeight="false" outlineLevel="0" collapsed="false">
      <c r="D21" s="1"/>
      <c r="F21" s="1"/>
      <c r="G21" s="92"/>
      <c r="I21" s="115" t="s">
        <v>75</v>
      </c>
      <c r="J21" s="116" t="n">
        <f aca="false">SUM(J5:J20)</f>
        <v>0</v>
      </c>
      <c r="K21" s="115" t="s">
        <v>75</v>
      </c>
      <c r="L21" s="116" t="n">
        <f aca="false">L9+L17</f>
        <v>0</v>
      </c>
      <c r="M21" s="113" t="n">
        <f aca="false">J21-L21</f>
        <v>0</v>
      </c>
      <c r="N21" s="105"/>
      <c r="O21" s="113"/>
    </row>
    <row r="22" customFormat="false" ht="15.8" hidden="false" customHeight="false" outlineLevel="0" collapsed="false">
      <c r="C22" s="105"/>
      <c r="D22" s="1"/>
      <c r="E22" s="105"/>
      <c r="F22" s="1"/>
      <c r="G22" s="92"/>
      <c r="I22" s="105"/>
      <c r="J22" s="113"/>
      <c r="K22" s="105"/>
      <c r="L22" s="121"/>
      <c r="M22" s="113"/>
      <c r="N22" s="105"/>
      <c r="O22" s="113"/>
    </row>
    <row r="23" customFormat="false" ht="15.8" hidden="false" customHeight="false" outlineLevel="0" collapsed="false">
      <c r="D23" s="1"/>
      <c r="F23" s="1"/>
      <c r="G23" s="92"/>
      <c r="I23" s="105" t="s">
        <v>193</v>
      </c>
      <c r="J23" s="113"/>
      <c r="K23" s="105"/>
      <c r="L23" s="105" t="s">
        <v>194</v>
      </c>
      <c r="M23" s="113"/>
      <c r="N23" s="105"/>
      <c r="O23" s="113"/>
    </row>
    <row r="24" customFormat="false" ht="15.8" hidden="false" customHeight="false" outlineLevel="0" collapsed="false">
      <c r="D24" s="1"/>
      <c r="F24" s="1"/>
      <c r="G24" s="92"/>
      <c r="I24" s="105" t="s">
        <v>162</v>
      </c>
      <c r="J24" s="113" t="s">
        <v>163</v>
      </c>
      <c r="K24" s="105"/>
      <c r="L24" s="105" t="s">
        <v>162</v>
      </c>
      <c r="M24" s="113" t="s">
        <v>163</v>
      </c>
      <c r="N24" s="105" t="s">
        <v>162</v>
      </c>
      <c r="O24" s="113" t="s">
        <v>163</v>
      </c>
    </row>
    <row r="25" customFormat="false" ht="15.8" hidden="false" customHeight="false" outlineLevel="0" collapsed="false">
      <c r="D25" s="1"/>
      <c r="F25" s="1"/>
      <c r="G25" s="92"/>
      <c r="I25" s="105" t="s">
        <v>164</v>
      </c>
      <c r="J25" s="113"/>
      <c r="K25" s="105"/>
      <c r="L25" s="93" t="s">
        <v>195</v>
      </c>
      <c r="M25" s="113"/>
      <c r="N25" s="93" t="s">
        <v>196</v>
      </c>
      <c r="O25" s="113"/>
    </row>
    <row r="26" customFormat="false" ht="15.8" hidden="false" customHeight="false" outlineLevel="0" collapsed="false">
      <c r="D26" s="1"/>
      <c r="F26" s="1"/>
      <c r="G26" s="92"/>
      <c r="I26" s="105" t="s">
        <v>166</v>
      </c>
      <c r="J26" s="113" t="n">
        <f aca="false" t="array" ref="J26:J26">SUM(IF($C$1:$C$256=I26,$D$1:$D$256,0),0)-SUM(IF($E$1:$E$256=I26,$F$1:$F$256,0),0)+J5</f>
        <v>0</v>
      </c>
      <c r="K26" s="105" t="s">
        <v>197</v>
      </c>
      <c r="L26" s="93" t="s">
        <v>37</v>
      </c>
      <c r="M26" s="113" t="n">
        <f aca="false" t="array" ref="M26:M26">SUM(IF($C$4:$C$256=L26,$D$4:$D$256,0),0)-SUM(IF($E$4:$E$256=L26,$F$4:$F$256,0),0)</f>
        <v>0</v>
      </c>
      <c r="N26" s="105" t="s">
        <v>83</v>
      </c>
      <c r="O26" s="113" t="n">
        <f aca="false" t="array" ref="O26:O26">SUM(IF($E$4:$E$256=N26,$F$4:$F$256),0)-SUM(IF($C$4:$C$256=N26,$D$4:$D$256,0),0)</f>
        <v>0</v>
      </c>
    </row>
    <row r="27" customFormat="false" ht="15.8" hidden="false" customHeight="false" outlineLevel="0" collapsed="false">
      <c r="D27" s="1"/>
      <c r="F27" s="1"/>
      <c r="G27" s="92"/>
      <c r="I27" s="105" t="s">
        <v>168</v>
      </c>
      <c r="J27" s="113" t="n">
        <f aca="false" t="array" ref="J27:J27">SUM(IF($C$1:$C$256=I27,$D$1:$D$256,0),0)-SUM(IF($E$1:$E$256=I27,$F$1:$F$256,0),0)+J6</f>
        <v>0</v>
      </c>
      <c r="K27" s="105" t="n">
        <f aca="false">SUM(J26:J34)</f>
        <v>0</v>
      </c>
      <c r="L27" s="105" t="s">
        <v>38</v>
      </c>
      <c r="M27" s="113" t="n">
        <f aca="false" t="array" ref="M27:M27">SUM(IF($C$4:$C$256=L27,$D$4:$D$256,0),0)-SUM(IF($E$4:$E$256=L27,$F$4:$F$256,0),0)</f>
        <v>0</v>
      </c>
      <c r="N27" s="105"/>
      <c r="O27" s="113"/>
    </row>
    <row r="28" customFormat="false" ht="15.8" hidden="false" customHeight="false" outlineLevel="0" collapsed="false">
      <c r="D28" s="1"/>
      <c r="F28" s="1"/>
      <c r="G28" s="92"/>
      <c r="I28" s="105" t="s">
        <v>170</v>
      </c>
      <c r="J28" s="113" t="n">
        <f aca="false" t="array" ref="J28:J28">SUM(IF($C$1:$C$256=I28,$D$1:$D$256,0),0)-SUM(IF($E$1:$E$256=I28,$F$1:$F$256,0),0)+J7</f>
        <v>0</v>
      </c>
      <c r="K28" s="105"/>
      <c r="L28" s="105" t="s">
        <v>39</v>
      </c>
      <c r="M28" s="113" t="n">
        <f aca="false" t="array" ref="M28:M28">SUM(IF($C$4:$C$256=L28,$D$4:$D$256,0),0)-SUM(IF($E$4:$E$256=L28,$F$4:$F$256,0),0)</f>
        <v>0</v>
      </c>
      <c r="N28" s="105"/>
      <c r="O28" s="113"/>
    </row>
    <row r="29" customFormat="false" ht="15.8" hidden="false" customHeight="false" outlineLevel="0" collapsed="false">
      <c r="D29" s="1"/>
      <c r="F29" s="1"/>
      <c r="G29" s="92"/>
      <c r="I29" s="105" t="s">
        <v>172</v>
      </c>
      <c r="J29" s="113" t="n">
        <f aca="false" t="array" ref="J29:J29">SUM(IF($C$1:$C$256=I29,$D$1:$D$256,0),0)-SUM(IF($E$1:$E$256=I29,$F$1:$F$256,0),0)+J8</f>
        <v>0</v>
      </c>
      <c r="K29" s="105" t="n">
        <v>786540</v>
      </c>
      <c r="L29" s="105" t="s">
        <v>41</v>
      </c>
      <c r="M29" s="113" t="n">
        <f aca="false" t="array" ref="M29:M29">SUM(IF($C$4:$C$256=L29,$D$4:$D$256,0),0)-SUM(IF($E$4:$E$256=L29,$F$4:$F$256,0),0)</f>
        <v>0</v>
      </c>
      <c r="N29" s="105"/>
      <c r="O29" s="113"/>
    </row>
    <row r="30" customFormat="false" ht="15.8" hidden="false" customHeight="false" outlineLevel="0" collapsed="false">
      <c r="D30" s="1"/>
      <c r="F30" s="1"/>
      <c r="G30" s="92"/>
      <c r="I30" s="105" t="s">
        <v>174</v>
      </c>
      <c r="J30" s="113" t="n">
        <f aca="false" t="array" ref="J30:J30">SUM(IF($C$1:$C$256=I30,$D$1:$D$256,0),0)-SUM(IF($E$1:$E$256=I30,$F$1:$F$256,0),0)+J9</f>
        <v>0</v>
      </c>
      <c r="K30" s="105" t="n">
        <v>772428</v>
      </c>
      <c r="L30" s="105" t="s">
        <v>42</v>
      </c>
      <c r="M30" s="113" t="n">
        <f aca="false" t="array" ref="M30:M30">SUM(IF($C$4:$C$256=L30,$D$4:$D$256,0),0)-SUM(IF($E$4:$E$256=L30,$F$4:$F$256,0),0)</f>
        <v>0</v>
      </c>
      <c r="N30" s="105"/>
      <c r="O30" s="113"/>
    </row>
    <row r="31" customFormat="false" ht="15.8" hidden="false" customHeight="false" outlineLevel="0" collapsed="false">
      <c r="D31" s="1"/>
      <c r="F31" s="1"/>
      <c r="G31" s="92"/>
      <c r="I31" s="105" t="s">
        <v>176</v>
      </c>
      <c r="J31" s="113" t="n">
        <f aca="false" t="array" ref="J31:J31">SUM(IF($C$1:$C$256=I31,$D$1:$D$256,0),0)-SUM(IF($E$1:$E$256=I31,$F$1:$F$256,0),0)+J10</f>
        <v>0</v>
      </c>
      <c r="K31" s="105"/>
      <c r="L31" s="93" t="s">
        <v>43</v>
      </c>
      <c r="M31" s="113" t="n">
        <f aca="false" t="array" ref="M31:M31">SUM(IF($C$4:$C$256=L31,$D$4:$D$256,0),0)-SUM(IF($E$4:$E$256=L31,$F$4:$F$256,0),0)</f>
        <v>0</v>
      </c>
      <c r="N31" s="105"/>
      <c r="O31" s="113"/>
    </row>
    <row r="32" customFormat="false" ht="15.8" hidden="false" customHeight="false" outlineLevel="0" collapsed="false">
      <c r="D32" s="1"/>
      <c r="F32" s="1"/>
      <c r="G32" s="92"/>
      <c r="I32" s="105" t="s">
        <v>177</v>
      </c>
      <c r="J32" s="113" t="n">
        <f aca="false" t="array" ref="J32:J32">SUM(IF($C$1:$C$256=I32,$D$1:$D$256,0),0)-SUM(IF($E$1:$E$256=I32,$F$1:$F$256,0),0)+J11</f>
        <v>0</v>
      </c>
      <c r="K32" s="105"/>
      <c r="L32" s="93" t="s">
        <v>44</v>
      </c>
      <c r="M32" s="113" t="n">
        <f aca="false" t="array" ref="M32:M32">SUM(IF($C$4:$C$256=L32,$D$4:$D$256,0),0)-SUM(IF($E$4:$E$256=L32,$F$4:$F$256,0),0)</f>
        <v>0</v>
      </c>
      <c r="N32" s="105"/>
      <c r="O32" s="113"/>
    </row>
    <row r="33" customFormat="false" ht="15.8" hidden="false" customHeight="false" outlineLevel="0" collapsed="false">
      <c r="D33" s="1"/>
      <c r="F33" s="1"/>
      <c r="G33" s="92"/>
      <c r="I33" s="105" t="s">
        <v>178</v>
      </c>
      <c r="J33" s="113" t="n">
        <f aca="false" t="array" ref="J33:J33">SUM(IF($C$1:$C$256=I33,$D$1:$D$256,0),0)-SUM(IF($E$1:$E$256=I33,$F$1:$F$256,0),0)+J12</f>
        <v>0</v>
      </c>
      <c r="K33" s="105" t="n">
        <v>1446000</v>
      </c>
      <c r="L33" s="105" t="s">
        <v>47</v>
      </c>
      <c r="M33" s="113" t="n">
        <f aca="false" t="array" ref="M33:M33">SUM(IF($C$4:$C$256=L33,$D$4:$D$256,0),0)-SUM(IF($E$4:$E$256=L33,$F$4:$F$256,0),0)</f>
        <v>0</v>
      </c>
      <c r="N33" s="105"/>
      <c r="O33" s="113"/>
    </row>
    <row r="34" customFormat="false" ht="15.8" hidden="false" customHeight="false" outlineLevel="0" collapsed="false">
      <c r="D34" s="1"/>
      <c r="F34" s="1"/>
      <c r="G34" s="92"/>
      <c r="I34" s="105" t="s">
        <v>180</v>
      </c>
      <c r="J34" s="113" t="n">
        <f aca="false" t="array" ref="J34:J34">SUM(IF($C$1:$C$256=I34,$D$1:$D$256,0),0)-SUM(IF($E$1:$E$256=I34,$F$1:$F$256,0),0)+J13</f>
        <v>0</v>
      </c>
      <c r="K34" s="105" t="n">
        <v>3101475</v>
      </c>
      <c r="L34" s="105" t="s">
        <v>49</v>
      </c>
      <c r="M34" s="113" t="n">
        <f aca="false" t="array" ref="M34:M34">SUM(IF($C$4:$C$256=L34,$D$4:$D$256,0),0)-SUM(IF($E$4:$E$256=L34,$F$4:$F$256,0),0)</f>
        <v>0</v>
      </c>
      <c r="N34" s="105"/>
      <c r="O34" s="113"/>
    </row>
    <row r="35" customFormat="false" ht="15.8" hidden="false" customHeight="false" outlineLevel="0" collapsed="false">
      <c r="D35" s="1"/>
      <c r="F35" s="1"/>
      <c r="G35" s="92"/>
      <c r="I35" s="105" t="s">
        <v>182</v>
      </c>
      <c r="J35" s="113" t="n">
        <f aca="false" t="array" ref="J35:J35">SUM(IF($C$1:$C$256=I35,$D$1:$D$256,0),0)-SUM(IF($E$1:$E$256=I35,$F$1:$F$256,0),0)+J14</f>
        <v>0</v>
      </c>
      <c r="K35" s="105"/>
      <c r="L35" s="105" t="s">
        <v>50</v>
      </c>
      <c r="M35" s="113" t="n">
        <f aca="false" t="array" ref="M35:M35">SUM(IF($C$4:$C$256=L35,$D$4:$D$256,0),0)-SUM(IF($E$4:$E$256=L35,$F$4:$F$256,0),0)</f>
        <v>0</v>
      </c>
      <c r="N35" s="105"/>
      <c r="O35" s="113"/>
    </row>
    <row r="36" customFormat="false" ht="15.8" hidden="false" customHeight="false" outlineLevel="0" collapsed="false">
      <c r="D36" s="1"/>
      <c r="F36" s="1"/>
      <c r="G36" s="92"/>
      <c r="I36" s="105" t="s">
        <v>184</v>
      </c>
      <c r="J36" s="113" t="n">
        <f aca="false" t="array" ref="J36:J36">SUM(IF($C$1:$C$256=I36,$D$1:$D$256,0),0)-SUM(IF($E$1:$E$256=I36,$F$1:$F$256,0),0)+J15</f>
        <v>0</v>
      </c>
      <c r="K36" s="105"/>
      <c r="L36" s="93" t="s">
        <v>51</v>
      </c>
      <c r="M36" s="113" t="n">
        <f aca="false" t="array" ref="M36:M36">SUM(IF($C$4:$C$256=L36,$D$4:$D$256,0),0)-SUM(IF($E$4:$E$256=L36,$F$4:$F$256,0),0)</f>
        <v>0</v>
      </c>
      <c r="N36" s="105"/>
      <c r="O36" s="113"/>
    </row>
    <row r="37" customFormat="false" ht="15.8" hidden="false" customHeight="false" outlineLevel="0" collapsed="false">
      <c r="D37" s="1"/>
      <c r="F37" s="1"/>
      <c r="G37" s="92"/>
      <c r="I37" s="105" t="s">
        <v>186</v>
      </c>
      <c r="J37" s="113" t="n">
        <f aca="false" t="array" ref="J37:J37">SUM(IF($C$1:$C$256=I37,$D$1:$D$256,0),0)-SUM(IF($E$1:$E$256=I37,$F$1:$F$256,0),0)+J16</f>
        <v>0</v>
      </c>
      <c r="K37" s="105"/>
      <c r="L37" s="105" t="s">
        <v>52</v>
      </c>
      <c r="M37" s="113" t="n">
        <f aca="false" t="array" ref="M37:M37">SUM(IF($C$4:$C$256=L37,$D$4:$D$256,0),0)-SUM(IF($E$4:$E$256=L37,$F$4:$F$256,0),0)</f>
        <v>0</v>
      </c>
      <c r="N37" s="105"/>
      <c r="O37" s="113"/>
    </row>
    <row r="38" customFormat="false" ht="15.8" hidden="false" customHeight="false" outlineLevel="0" collapsed="false">
      <c r="D38" s="1"/>
      <c r="F38" s="1"/>
      <c r="G38" s="92"/>
      <c r="I38" s="105" t="s">
        <v>188</v>
      </c>
      <c r="J38" s="113" t="n">
        <f aca="false" t="array" ref="J38:J38">SUM(IF($C$1:$C$256=I38,$D$1:$D$256,0),0)-SUM(IF($E$1:$E$256=I38,$F$1:$F$256,0),0)+J17</f>
        <v>0</v>
      </c>
      <c r="K38" s="105"/>
      <c r="L38" s="105" t="s">
        <v>53</v>
      </c>
      <c r="M38" s="113" t="n">
        <f aca="false" t="array" ref="M38:M38">SUM(IF($C$4:$C$256=L38,$D$4:$D$256,0),0)-SUM(IF($E$4:$E$256=L38,$F$4:$F$256,0),0)</f>
        <v>0</v>
      </c>
      <c r="N38" s="122"/>
      <c r="O38" s="113"/>
    </row>
    <row r="39" customFormat="false" ht="15.8" hidden="false" customHeight="false" outlineLevel="0" collapsed="false">
      <c r="D39" s="1"/>
      <c r="F39" s="1"/>
      <c r="G39" s="92"/>
      <c r="I39" s="105" t="s">
        <v>190</v>
      </c>
      <c r="J39" s="113" t="n">
        <f aca="false" t="array" ref="J39:J39">SUM(IF($C$1:$C$256=I39,$D$1:$D$256,0),0)-SUM(IF($E$1:$E$256=I39,$F$1:$F$256,0),0)+J18</f>
        <v>0</v>
      </c>
      <c r="K39" s="105"/>
      <c r="L39" s="105" t="s">
        <v>54</v>
      </c>
      <c r="M39" s="113" t="n">
        <f aca="false" t="array" ref="M39:M39">SUM(IF($C$4:$C$256=L39,$D$4:$D$256,0),0)-SUM(IF($E$4:$E$256=L39,$F$4:$F$256,0),0)</f>
        <v>0</v>
      </c>
      <c r="N39" s="122" t="s">
        <v>84</v>
      </c>
      <c r="O39" s="113" t="n">
        <f aca="false" t="array" ref="O39:O39">SUM(IF($E$4:$E$256=N39,$F$4:$F$256),0)-SUM(IF($C$4:$C$256=N39,$D$4:$D$256,0),0)</f>
        <v>0</v>
      </c>
    </row>
    <row r="40" customFormat="false" ht="15.8" hidden="false" customHeight="false" outlineLevel="0" collapsed="false">
      <c r="D40" s="1"/>
      <c r="F40" s="1"/>
      <c r="G40" s="92"/>
      <c r="I40" s="105" t="s">
        <v>191</v>
      </c>
      <c r="J40" s="113" t="n">
        <f aca="false" t="array" ref="J40:J40">SUM(IF($C$3:$C$256=I40,$D$3:$D$256,0),0)-SUM(IF($E$3:$E$256=I40,$F$3:$F$256,0),0)+J19</f>
        <v>0</v>
      </c>
      <c r="K40" s="105"/>
      <c r="L40" s="105" t="s">
        <v>55</v>
      </c>
      <c r="M40" s="113" t="n">
        <f aca="false" t="array" ref="M40:M40">SUM(IF($C$4:$C$256=L40,$D$4:$D$256,0),0)-SUM(IF($E$4:$E$256=L40,$F$4:$F$256,0),0)</f>
        <v>0</v>
      </c>
      <c r="N40" s="105"/>
      <c r="O40" s="113"/>
    </row>
    <row r="41" customFormat="false" ht="15.8" hidden="false" customHeight="false" outlineLevel="0" collapsed="false">
      <c r="D41" s="1"/>
      <c r="F41" s="1"/>
      <c r="G41" s="92"/>
      <c r="I41" s="105" t="s">
        <v>192</v>
      </c>
      <c r="J41" s="113" t="n">
        <f aca="false" t="array" ref="J41:J41">SUM(IF($C$3:$C$256=I41,$D$3:$D$256,0),0)-SUM(IF($E$3:$E$256=I41,$F$3:$F$256,0),0)+J20</f>
        <v>0</v>
      </c>
      <c r="L41" s="105" t="s">
        <v>56</v>
      </c>
      <c r="M41" s="113" t="n">
        <f aca="false" t="array" ref="M41:M41">SUM(IF($C$4:$C$256=L41,$D$4:$D$256,0),0)-SUM(IF($E$4:$E$256=L41,$F$4:$F$256,0),0)</f>
        <v>0</v>
      </c>
      <c r="N41" s="105"/>
      <c r="O41" s="113"/>
    </row>
    <row r="42" customFormat="false" ht="15.8" hidden="false" customHeight="false" outlineLevel="0" collapsed="false">
      <c r="D42" s="1"/>
      <c r="F42" s="1"/>
      <c r="G42" s="92"/>
      <c r="I42" s="115" t="s">
        <v>198</v>
      </c>
      <c r="J42" s="116" t="n">
        <f aca="false">SUM(J26:J41)</f>
        <v>0</v>
      </c>
      <c r="K42" s="105"/>
      <c r="L42" s="105" t="s">
        <v>59</v>
      </c>
      <c r="M42" s="113" t="n">
        <f aca="false" t="array" ref="M42:M42">SUM(IF($C$4:$C$256=L42,$D$4:$D$256,0),0)-SUM(IF($E$4:$E$256=L42,$F$4:$F$256,0),0)</f>
        <v>0</v>
      </c>
      <c r="N42" s="105"/>
      <c r="O42" s="113"/>
    </row>
    <row r="43" customFormat="false" ht="15.8" hidden="false" customHeight="false" outlineLevel="0" collapsed="false">
      <c r="D43" s="1"/>
      <c r="F43" s="1"/>
      <c r="G43" s="92"/>
      <c r="I43" s="105"/>
      <c r="J43" s="113"/>
      <c r="K43" s="105"/>
      <c r="L43" s="105" t="s">
        <v>60</v>
      </c>
      <c r="M43" s="113" t="n">
        <f aca="false" t="array" ref="M43:M43">SUM(IF($C$4:$C$256=L43,$D$4:$D$256,0),0)-SUM(IF($E$4:$E$256=L43,$F$4:$F$256,0),0)</f>
        <v>0</v>
      </c>
      <c r="N43" s="105" t="s">
        <v>85</v>
      </c>
      <c r="O43" s="113" t="n">
        <f aca="false" t="array" ref="O43:O43">SUM(IF($E$4:$E$256=N43,$F$4:$F$256),0)-SUM(IF($C$4:$C$256=N43,$D$4:$D$256,0),0)</f>
        <v>0</v>
      </c>
    </row>
    <row r="44" customFormat="false" ht="15.8" hidden="false" customHeight="false" outlineLevel="0" collapsed="false">
      <c r="D44" s="1"/>
      <c r="F44" s="1"/>
      <c r="G44" s="92"/>
      <c r="I44" s="105" t="s">
        <v>165</v>
      </c>
      <c r="J44" s="113"/>
      <c r="K44" s="105"/>
      <c r="L44" s="105" t="s">
        <v>61</v>
      </c>
      <c r="M44" s="113" t="n">
        <f aca="false" t="array" ref="M44:M44">SUM(IF($C$4:$C$256=L44,$D$4:$D$256,0),0)-SUM(IF($E$4:$E$256=L44,$F$4:$F$256,0),0)</f>
        <v>0</v>
      </c>
      <c r="N44" s="105" t="s">
        <v>86</v>
      </c>
      <c r="O44" s="113" t="n">
        <f aca="false" t="array" ref="O44:O44">SUM(IF($E$4:$E$256=N44,$F$4:$F$256),0)-SUM(IF($C$4:$C$256=N44,$D$4:$D$256,0),0)</f>
        <v>0</v>
      </c>
    </row>
    <row r="45" customFormat="false" ht="15.8" hidden="false" customHeight="false" outlineLevel="0" collapsed="false">
      <c r="D45" s="1"/>
      <c r="F45" s="1"/>
      <c r="G45" s="92"/>
      <c r="I45" s="105" t="s">
        <v>167</v>
      </c>
      <c r="J45" s="113" t="n">
        <f aca="false" t="array" ref="J45:J45">-SUM(IF($C$3:$C$256="奨学金",$D$3:$D$256,0),0)+SUM(IF($E$3:$E$256="奨学金",$F$3:$F$256,0),0)+$L$5</f>
        <v>0</v>
      </c>
      <c r="K45" s="105"/>
      <c r="L45" s="105" t="s">
        <v>62</v>
      </c>
      <c r="M45" s="113" t="n">
        <f aca="false" t="array" ref="M45:M45">SUM(IF($C$4:$C$256=L45,$D$4:$D$256,0),0)-SUM(IF($E$4:$E$256=L45,$F$4:$F$256,0),0)</f>
        <v>0</v>
      </c>
      <c r="N45" s="105"/>
      <c r="O45" s="113"/>
    </row>
    <row r="46" customFormat="false" ht="15.8" hidden="false" customHeight="false" outlineLevel="0" collapsed="false">
      <c r="D46" s="1"/>
      <c r="F46" s="1"/>
      <c r="G46" s="92"/>
      <c r="I46" s="105" t="s">
        <v>169</v>
      </c>
      <c r="J46" s="113" t="n">
        <f aca="false" t="array" ref="J46:J46">-SUM(IF($C$3:$C$256="前受金",$D$3:$D$256,0),0)+SUM(IF($E$3:$E$256=I46,$F$3:$F$256,0),0)+L6</f>
        <v>0</v>
      </c>
      <c r="K46" s="105"/>
      <c r="L46" s="93" t="s">
        <v>63</v>
      </c>
      <c r="M46" s="113" t="n">
        <f aca="false" t="array" ref="M46:M46">SUM(IF($C$4:$C$256=L46,$D$4:$D$256,0),0)-SUM(IF($E$4:$E$256=L46,$F$4:$F$256,0),0)</f>
        <v>0</v>
      </c>
      <c r="N46" s="105"/>
      <c r="O46" s="113"/>
    </row>
    <row r="47" customFormat="false" ht="15.8" hidden="false" customHeight="false" outlineLevel="0" collapsed="false">
      <c r="D47" s="1"/>
      <c r="F47" s="1"/>
      <c r="G47" s="92"/>
      <c r="I47" s="105" t="s">
        <v>171</v>
      </c>
      <c r="J47" s="113" t="n">
        <f aca="false" t="array" ref="J47:J47">-SUM(IF($C$1:$C$256=I47,$D$1:$D$256,0),0)+SUM(IF($E$1:$E$256=I47,$F$1:$F$256,0),0)+L7</f>
        <v>0</v>
      </c>
      <c r="K47" s="105"/>
      <c r="L47" s="105" t="s">
        <v>65</v>
      </c>
      <c r="M47" s="113" t="n">
        <f aca="false" t="array" ref="M47:M47">SUM(IF($C$4:$C$256=L47,$D$4:$D$256,0),0)-SUM(IF($E$4:$E$256=L47,$F$4:$F$256,0),0)</f>
        <v>0</v>
      </c>
      <c r="N47" s="105"/>
      <c r="O47" s="113"/>
    </row>
    <row r="48" customFormat="false" ht="15.8" hidden="false" customHeight="false" outlineLevel="0" collapsed="false">
      <c r="D48" s="1"/>
      <c r="F48" s="1"/>
      <c r="G48" s="92"/>
      <c r="I48" s="105" t="s">
        <v>173</v>
      </c>
      <c r="J48" s="113" t="n">
        <f aca="false" t="array" ref="J48:J48">-SUM(IF($C$3:$C$256=I48,$D$3:$D$256,0),0)+SUM(IF($E$3:$E$256=I48,$F$3:$F$256,0),0)+L8</f>
        <v>0</v>
      </c>
      <c r="K48" s="105"/>
      <c r="L48" s="105" t="s">
        <v>66</v>
      </c>
      <c r="M48" s="113" t="n">
        <f aca="false" t="array" ref="M48:M48">SUM(IF($C$4:$C$256=L48,$D$4:$D$256,0),0)-SUM(IF($E$4:$E$256=L48,$F$4:$F$256,0),0)</f>
        <v>0</v>
      </c>
      <c r="N48" s="105"/>
      <c r="O48" s="113"/>
    </row>
    <row r="49" customFormat="false" ht="15.8" hidden="false" customHeight="false" outlineLevel="0" collapsed="false">
      <c r="D49" s="1"/>
      <c r="F49" s="1"/>
      <c r="G49" s="92"/>
      <c r="I49" s="115" t="s">
        <v>175</v>
      </c>
      <c r="J49" s="116" t="n">
        <f aca="false">SUM(J45:J48)</f>
        <v>0</v>
      </c>
      <c r="K49" s="105"/>
      <c r="L49" s="105" t="s">
        <v>67</v>
      </c>
      <c r="M49" s="113" t="n">
        <f aca="false" t="array" ref="M49:M49">SUM(IF($C$4:$C$256=L49,$D$4:$D$256,0),0)-SUM(IF($E$4:$E$256=L49,$F$4:$F$256,0),0)</f>
        <v>0</v>
      </c>
      <c r="N49" s="105" t="s">
        <v>87</v>
      </c>
      <c r="O49" s="113" t="n">
        <f aca="false" t="array" ref="O49:O49">SUM(IF($E$4:$E$256=N49,$F$4:$F$256),0)-SUM(IF($C$4:$C$256=N49,$D$4:$D$256,0),0)</f>
        <v>0</v>
      </c>
    </row>
    <row r="50" customFormat="false" ht="15.8" hidden="false" customHeight="false" outlineLevel="0" collapsed="false">
      <c r="D50" s="1"/>
      <c r="F50" s="1"/>
      <c r="G50" s="92"/>
      <c r="I50" s="105"/>
      <c r="J50" s="113"/>
      <c r="K50" s="105"/>
      <c r="L50" s="93" t="s">
        <v>68</v>
      </c>
      <c r="M50" s="113" t="n">
        <f aca="false" t="array" ref="M50:M50">SUM(IF($C$4:$C$256=L50,$D$4:$D$256,0),0)-SUM(IF($E$4:$E$256=L50,$F$4:$F$256,0),0)</f>
        <v>0</v>
      </c>
      <c r="N50" s="93" t="s">
        <v>88</v>
      </c>
      <c r="O50" s="113" t="n">
        <f aca="false" t="array" ref="O50:O50">SUM(IF($E$4:$E$256=N50,$F$4:$F$256),0)-SUM(IF($C$4:$C$256=N50,$D$4:$D$256,0),0)</f>
        <v>0</v>
      </c>
    </row>
    <row r="51" customFormat="false" ht="15.8" hidden="false" customHeight="false" outlineLevel="0" collapsed="false">
      <c r="D51" s="1"/>
      <c r="E51" s="105"/>
      <c r="F51" s="1"/>
      <c r="G51" s="92"/>
      <c r="I51" s="105" t="s">
        <v>179</v>
      </c>
      <c r="J51" s="113"/>
      <c r="K51" s="105"/>
      <c r="L51" s="93" t="s">
        <v>69</v>
      </c>
      <c r="M51" s="113" t="n">
        <f aca="false" t="array" ref="M51:M51">SUM(IF($C$4:$C$256=L51,$D$4:$D$256,0),0)-SUM(IF($E$4:$E$256=L51,$F$4:$F$256,0),0)</f>
        <v>0</v>
      </c>
      <c r="N51" s="105"/>
      <c r="O51" s="113"/>
    </row>
    <row r="52" customFormat="false" ht="15.8" hidden="false" customHeight="false" outlineLevel="0" collapsed="false">
      <c r="D52" s="1"/>
      <c r="F52" s="1"/>
      <c r="G52" s="92"/>
      <c r="I52" s="105" t="s">
        <v>181</v>
      </c>
      <c r="J52" s="113" t="n">
        <f aca="false" t="array" ref="J52:J52">-SUM(IF($C$3:$C$256=I52,$D$3:$D$256,0),0)+SUM(IF($E$3:$E$256=I52,$F$3:$F$256,0),0)+$L$13</f>
        <v>0</v>
      </c>
      <c r="K52" s="105"/>
      <c r="L52" s="105" t="s">
        <v>72</v>
      </c>
      <c r="M52" s="113" t="n">
        <f aca="false" t="array" ref="M52:M52">SUM(IF($C$4:$C$256=L52,$D$4:$D$256,0),0)-SUM(IF($E$4:$E$256=L52,$F$4:$F$256,0),0)</f>
        <v>0</v>
      </c>
      <c r="N52" s="105" t="s">
        <v>90</v>
      </c>
      <c r="O52" s="113" t="n">
        <f aca="false" t="array" ref="O52:O52">SUM(IF($E$4:$E$256=N52,$F$4:$F$256),0)-SUM(IF($C$4:$C$256=N52,$D$4:$D$256,0),0)</f>
        <v>0</v>
      </c>
    </row>
    <row r="53" customFormat="false" ht="15.8" hidden="false" customHeight="false" outlineLevel="0" collapsed="false">
      <c r="D53" s="1"/>
      <c r="F53" s="1"/>
      <c r="G53" s="92"/>
      <c r="I53" s="105" t="s">
        <v>183</v>
      </c>
      <c r="J53" s="113" t="n">
        <f aca="false" t="array" ref="J53:J53">-SUM(IF($C$3:$C$256=I53,$D$3:$D$256,0),0)+SUM(IF($E$3:$E$256=I53,$F$3:$F$256,0),0)+$L$14</f>
        <v>0</v>
      </c>
      <c r="K53" s="105"/>
      <c r="L53" s="105" t="s">
        <v>73</v>
      </c>
      <c r="M53" s="113" t="n">
        <f aca="false" t="array" ref="M53:M53">SUM(IF($C$4:$C$256=L53,$D$4:$D$256,0),0)-SUM(IF($E$4:$E$256=L53,$F$4:$F$256,0),0)</f>
        <v>0</v>
      </c>
      <c r="N53" s="105" t="s">
        <v>91</v>
      </c>
      <c r="O53" s="113" t="n">
        <f aca="false" t="array" ref="O53:O53">SUM(IF($E$4:$E$256=N53,$F$4:$F$256),0)-SUM(IF($C$4:$C$256=N53,$D$4:$D$256,0),0)</f>
        <v>0</v>
      </c>
    </row>
    <row r="54" customFormat="false" ht="15.8" hidden="false" customHeight="false" outlineLevel="0" collapsed="false">
      <c r="D54" s="1"/>
      <c r="F54" s="1"/>
      <c r="G54" s="92"/>
      <c r="I54" s="105" t="s">
        <v>185</v>
      </c>
      <c r="J54" s="113" t="n">
        <f aca="false" t="array" ref="J54:J54">-SUM(IF($C$3:$C$256=I54,$D$3:$D$256,0),0)+SUM(IF($E$3:$E$256=I54,$F$3:$F$256,0),0)+$L$15+$L$16</f>
        <v>0</v>
      </c>
      <c r="K54" s="105"/>
      <c r="L54" s="93" t="s">
        <v>74</v>
      </c>
      <c r="M54" s="113" t="n">
        <f aca="false" t="array" ref="M54:M54">SUM(IF($C$4:$C$256=L54,$D$4:$D$256,0),0)-SUM(IF($E$4:$E$256=L54,$F$4:$F$256,0),0)</f>
        <v>0</v>
      </c>
      <c r="N54" s="105"/>
      <c r="O54" s="113"/>
    </row>
    <row r="55" customFormat="false" ht="15.8" hidden="false" customHeight="false" outlineLevel="0" collapsed="false">
      <c r="D55" s="1"/>
      <c r="F55" s="1"/>
      <c r="G55" s="92"/>
      <c r="I55" s="105" t="s">
        <v>199</v>
      </c>
      <c r="J55" s="113" t="n">
        <f aca="false">O55-M55</f>
        <v>0</v>
      </c>
      <c r="K55" s="105"/>
      <c r="L55" s="115" t="s">
        <v>200</v>
      </c>
      <c r="M55" s="116" t="n">
        <f aca="false">SUM(M27:M54)</f>
        <v>0</v>
      </c>
      <c r="N55" s="115" t="s">
        <v>201</v>
      </c>
      <c r="O55" s="116" t="n">
        <f aca="false">SUM(O26:O54)</f>
        <v>0</v>
      </c>
    </row>
    <row r="56" customFormat="false" ht="15.8" hidden="false" customHeight="false" outlineLevel="0" collapsed="false">
      <c r="D56" s="1"/>
      <c r="F56" s="1"/>
      <c r="G56" s="92"/>
      <c r="I56" s="115" t="s">
        <v>189</v>
      </c>
      <c r="J56" s="116" t="n">
        <f aca="false">SUM(J52:J55)</f>
        <v>0</v>
      </c>
      <c r="K56" s="105"/>
      <c r="L56" s="105"/>
      <c r="M56" s="113"/>
      <c r="N56" s="105"/>
      <c r="O56" s="113"/>
    </row>
    <row r="57" customFormat="false" ht="15.8" hidden="false" customHeight="false" outlineLevel="0" collapsed="false">
      <c r="C57" s="105"/>
      <c r="D57" s="1"/>
      <c r="F57" s="1"/>
      <c r="G57" s="92"/>
      <c r="I57" s="105"/>
      <c r="J57" s="113"/>
      <c r="K57" s="105"/>
      <c r="L57" s="105"/>
      <c r="M57" s="113"/>
      <c r="N57" s="105"/>
      <c r="O57" s="113"/>
    </row>
    <row r="58" customFormat="false" ht="15.8" hidden="false" customHeight="false" outlineLevel="0" collapsed="false">
      <c r="D58" s="1"/>
      <c r="F58" s="1"/>
      <c r="G58" s="92"/>
      <c r="I58" s="123" t="s">
        <v>202</v>
      </c>
      <c r="J58" s="113" t="str">
        <f aca="false">IF(J42=(J49+J56),"○",J42-J49-J56)</f>
        <v>○</v>
      </c>
      <c r="K58" s="105"/>
      <c r="L58" s="105"/>
      <c r="M58" s="113"/>
      <c r="N58" s="105"/>
      <c r="O58" s="113"/>
    </row>
    <row r="59" customFormat="false" ht="15.8" hidden="false" customHeight="false" outlineLevel="0" collapsed="false">
      <c r="D59" s="1"/>
      <c r="F59" s="1"/>
      <c r="G59" s="92"/>
      <c r="I59" s="123"/>
      <c r="J59" s="113"/>
      <c r="K59" s="105"/>
      <c r="L59" s="105" t="s">
        <v>203</v>
      </c>
      <c r="M59" s="113" t="s">
        <v>204</v>
      </c>
      <c r="N59" s="105" t="s">
        <v>9</v>
      </c>
      <c r="O59" s="113" t="s">
        <v>205</v>
      </c>
      <c r="P59" s="0" t="s">
        <v>206</v>
      </c>
    </row>
    <row r="60" customFormat="false" ht="15.8" hidden="false" customHeight="false" outlineLevel="0" collapsed="false">
      <c r="D60" s="1"/>
      <c r="F60" s="1"/>
      <c r="G60" s="92"/>
      <c r="I60" s="123" t="s">
        <v>207</v>
      </c>
      <c r="J60" s="113" t="n">
        <v>120000</v>
      </c>
      <c r="K60" s="105"/>
      <c r="L60" s="105"/>
      <c r="M60" s="113" t="n">
        <f aca="false">3990+2302+840+948+983</f>
        <v>9063</v>
      </c>
      <c r="N60" s="105" t="s">
        <v>66</v>
      </c>
      <c r="O60" s="113"/>
      <c r="P60" s="1"/>
    </row>
    <row r="61" customFormat="false" ht="15.8" hidden="false" customHeight="false" outlineLevel="0" collapsed="false">
      <c r="D61" s="1"/>
      <c r="F61" s="1"/>
      <c r="G61" s="92"/>
      <c r="I61" s="123" t="s">
        <v>208</v>
      </c>
      <c r="J61" s="113" t="n">
        <f aca="false">J60-M55-M74</f>
        <v>80937</v>
      </c>
      <c r="K61" s="105"/>
      <c r="L61" s="105"/>
      <c r="M61" s="113"/>
      <c r="N61" s="105" t="s">
        <v>209</v>
      </c>
      <c r="O61" s="113"/>
      <c r="P61" s="1"/>
    </row>
    <row r="62" customFormat="false" ht="15.8" hidden="false" customHeight="false" outlineLevel="0" collapsed="false">
      <c r="D62" s="1"/>
      <c r="F62" s="1"/>
      <c r="G62" s="92"/>
      <c r="I62" s="123"/>
      <c r="J62" s="113"/>
      <c r="K62" s="105"/>
      <c r="L62" s="105"/>
      <c r="M62" s="113" t="n">
        <f aca="false">5000-M46</f>
        <v>5000</v>
      </c>
      <c r="N62" s="105" t="s">
        <v>210</v>
      </c>
      <c r="O62" s="113"/>
      <c r="P62" s="1"/>
    </row>
    <row r="63" customFormat="false" ht="15.8" hidden="false" customHeight="false" outlineLevel="0" collapsed="false">
      <c r="D63" s="1"/>
      <c r="F63" s="1"/>
      <c r="G63" s="92"/>
      <c r="I63" s="123" t="s">
        <v>211</v>
      </c>
      <c r="J63" s="0" t="n">
        <v>3</v>
      </c>
      <c r="K63" s="105"/>
      <c r="L63" s="105"/>
      <c r="M63" s="113"/>
      <c r="N63" s="105" t="s">
        <v>158</v>
      </c>
      <c r="O63" s="113"/>
      <c r="P63" s="1"/>
    </row>
    <row r="64" customFormat="false" ht="15.8" hidden="false" customHeight="false" outlineLevel="0" collapsed="false">
      <c r="D64" s="1"/>
      <c r="F64" s="1"/>
      <c r="G64" s="92"/>
      <c r="I64" s="123" t="s">
        <v>212</v>
      </c>
      <c r="J64" s="113" t="n">
        <f aca="false">M66/J63</f>
        <v>0</v>
      </c>
      <c r="K64" s="105"/>
      <c r="L64" s="105"/>
      <c r="M64" s="113" t="n">
        <v>0</v>
      </c>
      <c r="N64" s="105" t="s">
        <v>213</v>
      </c>
      <c r="O64" s="113"/>
      <c r="P64" s="1"/>
    </row>
    <row r="65" customFormat="false" ht="15.8" hidden="false" customHeight="false" outlineLevel="0" collapsed="false">
      <c r="D65" s="1"/>
      <c r="F65" s="1"/>
      <c r="G65" s="92"/>
      <c r="I65" s="123"/>
      <c r="J65" s="113"/>
      <c r="K65" s="105"/>
      <c r="L65" s="105"/>
      <c r="M65" s="113" t="n">
        <f aca="false">20000-M44</f>
        <v>20000</v>
      </c>
      <c r="N65" s="105" t="s">
        <v>214</v>
      </c>
      <c r="O65" s="113"/>
      <c r="P65" s="1"/>
    </row>
    <row r="66" customFormat="false" ht="15.8" hidden="false" customHeight="false" outlineLevel="0" collapsed="false">
      <c r="D66" s="1"/>
      <c r="E66" s="105"/>
      <c r="F66" s="1"/>
      <c r="G66" s="92"/>
      <c r="I66" s="123"/>
      <c r="J66" s="113"/>
      <c r="K66" s="105"/>
      <c r="L66" s="105"/>
      <c r="M66" s="113"/>
      <c r="N66" s="105" t="s">
        <v>215</v>
      </c>
      <c r="O66" s="113"/>
      <c r="P66" s="1"/>
    </row>
    <row r="67" customFormat="false" ht="15.8" hidden="false" customHeight="false" outlineLevel="0" collapsed="false">
      <c r="D67" s="1"/>
      <c r="F67" s="1"/>
      <c r="G67" s="92"/>
      <c r="I67" s="105"/>
      <c r="J67" s="113"/>
      <c r="K67" s="105"/>
      <c r="L67" s="105"/>
      <c r="M67" s="113" t="n">
        <f aca="false">2000-M31</f>
        <v>2000</v>
      </c>
      <c r="N67" s="105" t="s">
        <v>216</v>
      </c>
      <c r="O67" s="113"/>
      <c r="P67" s="1"/>
    </row>
    <row r="68" customFormat="false" ht="15.8" hidden="false" customHeight="false" outlineLevel="0" collapsed="false">
      <c r="D68" s="1"/>
      <c r="F68" s="1"/>
      <c r="G68" s="92"/>
      <c r="I68" s="105"/>
      <c r="J68" s="113"/>
      <c r="K68" s="105"/>
      <c r="L68" s="105"/>
      <c r="M68" s="113" t="n">
        <f aca="false">3000-M30</f>
        <v>3000</v>
      </c>
      <c r="N68" s="105" t="s">
        <v>217</v>
      </c>
      <c r="O68" s="113"/>
      <c r="P68" s="1"/>
    </row>
    <row r="69" customFormat="false" ht="15.8" hidden="false" customHeight="false" outlineLevel="0" collapsed="false">
      <c r="D69" s="1"/>
      <c r="F69" s="1"/>
      <c r="G69" s="92"/>
      <c r="I69" s="105"/>
      <c r="J69" s="113"/>
      <c r="K69" s="105"/>
      <c r="L69" s="105"/>
      <c r="M69" s="113"/>
      <c r="N69" s="105" t="s">
        <v>218</v>
      </c>
      <c r="O69" s="113"/>
      <c r="P69" s="1"/>
    </row>
    <row r="70" customFormat="false" ht="15.8" hidden="false" customHeight="false" outlineLevel="0" collapsed="false">
      <c r="D70" s="1"/>
      <c r="F70" s="1"/>
      <c r="G70" s="92"/>
      <c r="I70" s="105"/>
      <c r="J70" s="113"/>
      <c r="K70" s="105"/>
      <c r="L70" s="105"/>
      <c r="M70" s="113"/>
      <c r="N70" s="105" t="s">
        <v>55</v>
      </c>
      <c r="O70" s="113"/>
      <c r="P70" s="1"/>
    </row>
    <row r="71" customFormat="false" ht="15.8" hidden="false" customHeight="false" outlineLevel="0" collapsed="false">
      <c r="D71" s="1"/>
      <c r="F71" s="1"/>
      <c r="G71" s="92"/>
      <c r="I71" s="105"/>
      <c r="J71" s="113"/>
      <c r="K71" s="105"/>
      <c r="L71" s="105"/>
      <c r="M71" s="113"/>
      <c r="N71" s="105" t="s">
        <v>219</v>
      </c>
      <c r="O71" s="113"/>
      <c r="P71" s="1"/>
    </row>
    <row r="72" customFormat="false" ht="15.8" hidden="false" customHeight="false" outlineLevel="0" collapsed="false">
      <c r="D72" s="1"/>
      <c r="F72" s="1"/>
      <c r="G72" s="92"/>
      <c r="I72" s="105"/>
      <c r="J72" s="113"/>
      <c r="K72" s="105"/>
      <c r="L72" s="105"/>
      <c r="M72" s="113"/>
      <c r="N72" s="105"/>
      <c r="O72" s="113"/>
      <c r="P72" s="1"/>
    </row>
    <row r="73" customFormat="false" ht="15.8" hidden="false" customHeight="false" outlineLevel="0" collapsed="false">
      <c r="D73" s="1"/>
      <c r="F73" s="1"/>
      <c r="G73" s="92"/>
      <c r="I73" s="105"/>
      <c r="J73" s="113"/>
      <c r="K73" s="105"/>
      <c r="L73" s="105"/>
      <c r="M73" s="113"/>
      <c r="N73" s="105"/>
      <c r="O73" s="113"/>
    </row>
    <row r="74" customFormat="false" ht="15.8" hidden="false" customHeight="false" outlineLevel="0" collapsed="false">
      <c r="D74" s="1"/>
      <c r="F74" s="1"/>
      <c r="G74" s="93"/>
      <c r="I74" s="105"/>
      <c r="J74" s="113"/>
      <c r="L74" s="124" t="s">
        <v>126</v>
      </c>
      <c r="M74" s="125" t="n">
        <f aca="false">SUM(M60:M73)</f>
        <v>39063</v>
      </c>
      <c r="N74" s="124"/>
      <c r="O74" s="113"/>
    </row>
    <row r="75" customFormat="false" ht="15.8" hidden="false" customHeight="false" outlineLevel="0" collapsed="false">
      <c r="D75" s="1"/>
      <c r="F75" s="1"/>
      <c r="G75" s="92"/>
      <c r="I75" s="105"/>
      <c r="J75" s="113"/>
      <c r="K75" s="0" t="s">
        <v>220</v>
      </c>
      <c r="L75" s="105"/>
      <c r="M75" s="113"/>
      <c r="N75" s="105"/>
      <c r="O75" s="113"/>
    </row>
    <row r="76" customFormat="false" ht="15.8" hidden="false" customHeight="false" outlineLevel="0" collapsed="false">
      <c r="D76" s="1"/>
      <c r="F76" s="1"/>
      <c r="G76" s="92"/>
      <c r="J76" s="1"/>
      <c r="K76" s="0" t="s">
        <v>221</v>
      </c>
      <c r="L76" s="105"/>
      <c r="M76" s="113"/>
      <c r="N76" s="105"/>
      <c r="O76" s="113"/>
    </row>
    <row r="77" customFormat="false" ht="15.8" hidden="false" customHeight="false" outlineLevel="0" collapsed="false">
      <c r="D77" s="1"/>
      <c r="F77" s="1"/>
      <c r="G77" s="92"/>
      <c r="J77" s="1"/>
      <c r="K77" s="0" t="s">
        <v>59</v>
      </c>
      <c r="L77" s="105" t="s">
        <v>163</v>
      </c>
      <c r="M77" s="113"/>
      <c r="N77" s="105"/>
      <c r="O77" s="113"/>
    </row>
    <row r="78" customFormat="false" ht="15.8" hidden="false" customHeight="false" outlineLevel="0" collapsed="false">
      <c r="D78" s="1"/>
      <c r="F78" s="1"/>
      <c r="G78" s="126"/>
      <c r="J78" s="1"/>
      <c r="K78" s="0" t="s">
        <v>53</v>
      </c>
      <c r="L78" s="105" t="n">
        <v>48000</v>
      </c>
      <c r="M78" s="113"/>
      <c r="N78" s="105"/>
      <c r="O78" s="113"/>
    </row>
    <row r="79" customFormat="false" ht="15.8" hidden="false" customHeight="false" outlineLevel="0" collapsed="false">
      <c r="D79" s="1"/>
      <c r="F79" s="1"/>
      <c r="G79" s="92"/>
      <c r="J79" s="1"/>
      <c r="K79" s="0" t="s">
        <v>62</v>
      </c>
      <c r="L79" s="105" t="n">
        <v>22660</v>
      </c>
      <c r="M79" s="113"/>
      <c r="N79" s="105"/>
      <c r="O79" s="113"/>
    </row>
    <row r="80" customFormat="false" ht="15.8" hidden="false" customHeight="false" outlineLevel="0" collapsed="false">
      <c r="D80" s="1"/>
      <c r="F80" s="1"/>
      <c r="G80" s="92"/>
      <c r="J80" s="1"/>
      <c r="K80" s="0" t="s">
        <v>44</v>
      </c>
      <c r="L80" s="105" t="n">
        <v>12500</v>
      </c>
      <c r="M80" s="113"/>
      <c r="N80" s="105"/>
      <c r="O80" s="113"/>
    </row>
    <row r="81" customFormat="false" ht="15.8" hidden="false" customHeight="false" outlineLevel="0" collapsed="false">
      <c r="D81" s="1"/>
      <c r="F81" s="1"/>
      <c r="G81" s="92"/>
      <c r="J81" s="1"/>
      <c r="K81" s="0" t="s">
        <v>43</v>
      </c>
      <c r="L81" s="105" t="n">
        <v>2000</v>
      </c>
      <c r="M81" s="113"/>
      <c r="N81" s="105"/>
      <c r="O81" s="113"/>
    </row>
    <row r="82" customFormat="false" ht="15.8" hidden="false" customHeight="false" outlineLevel="0" collapsed="false">
      <c r="D82" s="1"/>
      <c r="F82" s="1"/>
      <c r="G82" s="92"/>
      <c r="J82" s="1"/>
      <c r="K82" s="0" t="s">
        <v>210</v>
      </c>
      <c r="L82" s="1" t="n">
        <v>1000</v>
      </c>
      <c r="M82" s="1"/>
      <c r="O82" s="1"/>
    </row>
    <row r="83" customFormat="false" ht="15.8" hidden="false" customHeight="false" outlineLevel="0" collapsed="false">
      <c r="D83" s="1"/>
      <c r="F83" s="1"/>
      <c r="G83" s="92"/>
      <c r="J83" s="1"/>
      <c r="K83" s="0" t="s">
        <v>42</v>
      </c>
      <c r="L83" s="1" t="n">
        <v>4500</v>
      </c>
      <c r="M83" s="1"/>
      <c r="O83" s="1"/>
    </row>
    <row r="84" customFormat="false" ht="15.8" hidden="false" customHeight="false" outlineLevel="0" collapsed="false">
      <c r="D84" s="1"/>
      <c r="F84" s="1"/>
      <c r="G84" s="92"/>
      <c r="J84" s="1"/>
      <c r="K84" s="0" t="s">
        <v>66</v>
      </c>
      <c r="L84" s="1" t="n">
        <v>2000</v>
      </c>
      <c r="M84" s="1"/>
      <c r="O84" s="1"/>
    </row>
    <row r="85" customFormat="false" ht="15.8" hidden="false" customHeight="false" outlineLevel="0" collapsed="false">
      <c r="D85" s="1"/>
      <c r="F85" s="1"/>
      <c r="G85" s="92"/>
      <c r="J85" s="1"/>
      <c r="K85" s="127" t="s">
        <v>222</v>
      </c>
      <c r="L85" s="1" t="n">
        <v>7513</v>
      </c>
      <c r="M85" s="1"/>
      <c r="O85" s="1"/>
    </row>
    <row r="86" customFormat="false" ht="15.8" hidden="false" customHeight="false" outlineLevel="0" collapsed="false">
      <c r="D86" s="1"/>
      <c r="F86" s="1"/>
      <c r="G86" s="92"/>
      <c r="J86" s="1"/>
      <c r="L86" s="114" t="n">
        <f aca="false">SUM(L78:L85)</f>
        <v>100173</v>
      </c>
      <c r="M86" s="1"/>
      <c r="O86" s="1"/>
    </row>
    <row r="87" customFormat="false" ht="15.8" hidden="false" customHeight="false" outlineLevel="0" collapsed="false">
      <c r="D87" s="1"/>
      <c r="F87" s="1"/>
      <c r="G87" s="92"/>
      <c r="J87" s="1"/>
      <c r="K87" s="0" t="s">
        <v>223</v>
      </c>
      <c r="M87" s="1"/>
      <c r="O87" s="1"/>
    </row>
    <row r="88" customFormat="false" ht="15.8" hidden="false" customHeight="false" outlineLevel="0" collapsed="false">
      <c r="D88" s="1"/>
      <c r="F88" s="1"/>
      <c r="G88" s="92"/>
      <c r="J88" s="1"/>
      <c r="L88" s="1" t="n">
        <f aca="false">L86-L79</f>
        <v>77513</v>
      </c>
      <c r="M88" s="1"/>
      <c r="O88" s="1"/>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true"/>
  </sheetPr>
  <dimension ref="A1:IW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3" activeCellId="0" sqref="D73"/>
    </sheetView>
  </sheetViews>
  <sheetFormatPr defaultRowHeight="15.8" zeroHeight="false" outlineLevelRow="0" outlineLevelCol="0"/>
  <cols>
    <col collapsed="false" customWidth="true" hidden="false" outlineLevel="0" max="2" min="1" style="0" width="7.19"/>
    <col collapsed="false" customWidth="true" hidden="false" outlineLevel="0" max="3" min="3" style="0" width="18.57"/>
    <col collapsed="false" customWidth="true" hidden="false" outlineLevel="0" max="4" min="4" style="0" width="10.78"/>
    <col collapsed="false" customWidth="true" hidden="false" outlineLevel="0" max="5" min="5" style="0" width="15.47"/>
    <col collapsed="false" customWidth="true" hidden="false" outlineLevel="0" max="6" min="6" style="0" width="12.67"/>
    <col collapsed="false" customWidth="true" hidden="false" outlineLevel="0" max="7" min="7" style="0" width="7.19"/>
    <col collapsed="false" customWidth="true" hidden="false" outlineLevel="0" max="8" min="8" style="0" width="7.29"/>
    <col collapsed="false" customWidth="true" hidden="false" outlineLevel="0" max="9" min="9" style="0" width="13.87"/>
    <col collapsed="false" customWidth="true" hidden="false" outlineLevel="0" max="10" min="10" style="0" width="10.08"/>
    <col collapsed="false" customWidth="true" hidden="false" outlineLevel="0" max="11" min="11" style="0" width="12.28"/>
    <col collapsed="false" customWidth="true" hidden="false" outlineLevel="0" max="12" min="12" style="0" width="4.49"/>
    <col collapsed="false" customWidth="true" hidden="false" outlineLevel="0" max="13" min="13" style="0" width="10.98"/>
    <col collapsed="false" customWidth="true" hidden="false" outlineLevel="0" max="14" min="14" style="0" width="8.52"/>
    <col collapsed="false" customWidth="true" hidden="false" outlineLevel="0" max="15" min="15" style="0" width="11.78"/>
    <col collapsed="false" customWidth="true" hidden="false" outlineLevel="0" max="16" min="16" style="0" width="8.52"/>
    <col collapsed="false" customWidth="true" hidden="false" outlineLevel="0" max="17" min="17" style="0" width="14.27"/>
    <col collapsed="false" customWidth="true" hidden="false" outlineLevel="0" max="257" min="18" style="0" width="7.19"/>
    <col collapsed="false" customWidth="true" hidden="false" outlineLevel="0" max="1025" min="258" style="0" width="7.16"/>
  </cols>
  <sheetData>
    <row r="1" customFormat="false" ht="15" hidden="false" customHeight="false" outlineLevel="0" collapsed="false">
      <c r="A1" s="92"/>
      <c r="B1" s="92"/>
      <c r="C1" s="92"/>
      <c r="D1" s="1"/>
      <c r="E1" s="92"/>
      <c r="F1" s="1"/>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c r="EY1" s="92"/>
      <c r="EZ1" s="92"/>
      <c r="FA1" s="92"/>
      <c r="FB1" s="92"/>
      <c r="FC1" s="92"/>
      <c r="FD1" s="92"/>
      <c r="FE1" s="92"/>
      <c r="FF1" s="92"/>
      <c r="FG1" s="92"/>
      <c r="FH1" s="92"/>
      <c r="FI1" s="92"/>
      <c r="FJ1" s="92"/>
      <c r="FK1" s="92"/>
      <c r="FL1" s="92"/>
      <c r="FM1" s="92"/>
      <c r="FN1" s="92"/>
      <c r="FO1" s="92"/>
      <c r="FP1" s="92"/>
      <c r="FQ1" s="92"/>
      <c r="FR1" s="92"/>
      <c r="FS1" s="92"/>
      <c r="FT1" s="92"/>
      <c r="FU1" s="92"/>
      <c r="FV1" s="92"/>
      <c r="FW1" s="92"/>
      <c r="FX1" s="92"/>
      <c r="FY1" s="92"/>
      <c r="FZ1" s="92"/>
      <c r="GA1" s="92"/>
      <c r="GB1" s="92"/>
      <c r="GC1" s="92"/>
      <c r="GD1" s="92"/>
      <c r="GE1" s="92"/>
      <c r="GF1" s="92"/>
      <c r="GG1" s="92"/>
      <c r="GH1" s="92"/>
      <c r="GI1" s="92"/>
      <c r="GJ1" s="92"/>
      <c r="GK1" s="92"/>
      <c r="GL1" s="92"/>
      <c r="GM1" s="92"/>
      <c r="GN1" s="92"/>
      <c r="GO1" s="92"/>
      <c r="GP1" s="92"/>
      <c r="GQ1" s="92"/>
      <c r="GR1" s="92"/>
      <c r="GS1" s="92"/>
      <c r="GT1" s="92"/>
      <c r="GU1" s="92"/>
      <c r="GV1" s="92"/>
      <c r="GW1" s="92"/>
      <c r="GX1" s="92"/>
      <c r="GY1" s="92"/>
      <c r="GZ1" s="92"/>
      <c r="HA1" s="92"/>
      <c r="HB1" s="92"/>
      <c r="HC1" s="92"/>
      <c r="HD1" s="92"/>
      <c r="HE1" s="92"/>
      <c r="HF1" s="92"/>
      <c r="HG1" s="92"/>
      <c r="HH1" s="92"/>
      <c r="HI1" s="92"/>
      <c r="HJ1" s="92"/>
      <c r="HK1" s="92"/>
      <c r="HL1" s="92"/>
      <c r="HM1" s="92"/>
      <c r="HN1" s="92"/>
      <c r="HO1" s="92"/>
      <c r="HP1" s="92"/>
      <c r="HQ1" s="92"/>
      <c r="HR1" s="92"/>
      <c r="HS1" s="92"/>
      <c r="HT1" s="92"/>
      <c r="HU1" s="92"/>
      <c r="HV1" s="92"/>
      <c r="HW1" s="92"/>
      <c r="HX1" s="92"/>
      <c r="HY1" s="92"/>
      <c r="HZ1" s="92"/>
      <c r="IA1" s="92"/>
      <c r="IB1" s="92"/>
      <c r="IC1" s="92"/>
      <c r="ID1" s="92"/>
      <c r="IE1" s="92"/>
      <c r="IF1" s="92"/>
      <c r="IG1" s="92"/>
      <c r="IH1" s="92"/>
      <c r="II1" s="92"/>
      <c r="IJ1" s="92"/>
      <c r="IK1" s="92"/>
      <c r="IL1" s="92"/>
      <c r="IM1" s="92"/>
      <c r="IN1" s="92"/>
      <c r="IO1" s="92"/>
      <c r="IP1" s="92"/>
      <c r="IQ1" s="92"/>
      <c r="IR1" s="92"/>
      <c r="IS1" s="92"/>
      <c r="IT1" s="92"/>
      <c r="IU1" s="92"/>
      <c r="IV1" s="92"/>
      <c r="IW1" s="92"/>
    </row>
    <row r="2" customFormat="false" ht="18.55" hidden="false" customHeight="false" outlineLevel="0" collapsed="false">
      <c r="A2" s="92"/>
      <c r="B2" s="92" t="s">
        <v>261</v>
      </c>
      <c r="C2" s="92"/>
      <c r="D2" s="1"/>
      <c r="E2" s="92"/>
      <c r="F2" s="1"/>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c r="GE2" s="92"/>
      <c r="GF2" s="92"/>
      <c r="GG2" s="92"/>
      <c r="GH2" s="92"/>
      <c r="GI2" s="92"/>
      <c r="GJ2" s="92"/>
      <c r="GK2" s="92"/>
      <c r="GL2" s="92"/>
      <c r="GM2" s="92"/>
      <c r="GN2" s="92"/>
      <c r="GO2" s="92"/>
      <c r="GP2" s="92"/>
      <c r="GQ2" s="92"/>
      <c r="GR2" s="92"/>
      <c r="GS2" s="92"/>
      <c r="GT2" s="92"/>
      <c r="GU2" s="92"/>
      <c r="GV2" s="92"/>
      <c r="GW2" s="92"/>
      <c r="GX2" s="92"/>
      <c r="GY2" s="92"/>
      <c r="GZ2" s="92"/>
      <c r="HA2" s="92"/>
      <c r="HB2" s="92"/>
      <c r="HC2" s="92"/>
      <c r="HD2" s="92"/>
      <c r="HE2" s="92"/>
      <c r="HF2" s="92"/>
      <c r="HG2" s="92"/>
      <c r="HH2" s="92"/>
      <c r="HI2" s="92"/>
      <c r="HJ2" s="92"/>
      <c r="HK2" s="92"/>
      <c r="HL2" s="92"/>
      <c r="HM2" s="92"/>
      <c r="HN2" s="92"/>
      <c r="HO2" s="92"/>
      <c r="HP2" s="92"/>
      <c r="HQ2" s="92"/>
      <c r="HR2" s="92"/>
      <c r="HS2" s="92"/>
      <c r="HT2" s="92"/>
      <c r="HU2" s="92"/>
      <c r="HV2" s="92"/>
      <c r="HW2" s="92"/>
      <c r="HX2" s="92"/>
      <c r="HY2" s="92"/>
      <c r="HZ2" s="92"/>
      <c r="IA2" s="92"/>
      <c r="IB2" s="92"/>
      <c r="IC2" s="92"/>
      <c r="ID2" s="92"/>
      <c r="IE2" s="92"/>
      <c r="IF2" s="92"/>
      <c r="IG2" s="92"/>
      <c r="IH2" s="92"/>
      <c r="II2" s="92"/>
      <c r="IJ2" s="92"/>
      <c r="IK2" s="92"/>
      <c r="IL2" s="92"/>
      <c r="IM2" s="92"/>
      <c r="IN2" s="92"/>
      <c r="IO2" s="92"/>
      <c r="IP2" s="92"/>
      <c r="IQ2" s="92"/>
      <c r="IR2" s="92"/>
      <c r="IS2" s="92"/>
      <c r="IT2" s="92"/>
      <c r="IU2" s="92"/>
      <c r="IV2" s="92"/>
      <c r="IW2" s="92"/>
    </row>
    <row r="3" customFormat="false" ht="15" hidden="false" customHeight="false" outlineLevel="0" collapsed="false">
      <c r="A3" s="92"/>
      <c r="B3" s="92"/>
      <c r="C3" s="92"/>
      <c r="D3" s="1"/>
      <c r="E3" s="92"/>
      <c r="F3" s="1"/>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92"/>
      <c r="FC3" s="92"/>
      <c r="FD3" s="92"/>
      <c r="FE3" s="92"/>
      <c r="FF3" s="92"/>
      <c r="FG3" s="92"/>
      <c r="FH3" s="92"/>
      <c r="FI3" s="92"/>
      <c r="FJ3" s="92"/>
      <c r="FK3" s="92"/>
      <c r="FL3" s="92"/>
      <c r="FM3" s="92"/>
      <c r="FN3" s="92"/>
      <c r="FO3" s="92"/>
      <c r="FP3" s="92"/>
      <c r="FQ3" s="92"/>
      <c r="FR3" s="92"/>
      <c r="FS3" s="92"/>
      <c r="FT3" s="92"/>
      <c r="FU3" s="92"/>
      <c r="FV3" s="92"/>
      <c r="FW3" s="92"/>
      <c r="FX3" s="92"/>
      <c r="FY3" s="92"/>
      <c r="FZ3" s="92"/>
      <c r="GA3" s="92"/>
      <c r="GB3" s="92"/>
      <c r="GC3" s="92"/>
      <c r="GD3" s="92"/>
      <c r="GE3" s="92"/>
      <c r="GF3" s="92"/>
      <c r="GG3" s="92"/>
      <c r="GH3" s="92"/>
      <c r="GI3" s="92"/>
      <c r="GJ3" s="92"/>
      <c r="GK3" s="92"/>
      <c r="GL3" s="92"/>
      <c r="GM3" s="92"/>
      <c r="GN3" s="92"/>
      <c r="GO3" s="92"/>
      <c r="GP3" s="92"/>
      <c r="GQ3" s="92"/>
      <c r="GR3" s="92"/>
      <c r="GS3" s="92"/>
      <c r="GT3" s="92"/>
      <c r="GU3" s="92"/>
      <c r="GV3" s="92"/>
      <c r="GW3" s="92"/>
      <c r="GX3" s="92"/>
      <c r="GY3" s="92"/>
      <c r="GZ3" s="92"/>
      <c r="HA3" s="92"/>
      <c r="HB3" s="92"/>
      <c r="HC3" s="92"/>
      <c r="HD3" s="92"/>
      <c r="HE3" s="92"/>
      <c r="HF3" s="92"/>
      <c r="HG3" s="92"/>
      <c r="HH3" s="92"/>
      <c r="HI3" s="92"/>
      <c r="HJ3" s="92"/>
      <c r="HK3" s="92"/>
      <c r="HL3" s="92"/>
      <c r="HM3" s="92"/>
      <c r="HN3" s="92"/>
      <c r="HO3" s="92"/>
      <c r="HP3" s="92"/>
      <c r="HQ3" s="92"/>
      <c r="HR3" s="92"/>
      <c r="HS3" s="92"/>
      <c r="HT3" s="92"/>
      <c r="HU3" s="92"/>
      <c r="HV3" s="92"/>
      <c r="HW3" s="92"/>
      <c r="HX3" s="92"/>
      <c r="HY3" s="92"/>
      <c r="HZ3" s="92"/>
      <c r="IA3" s="92"/>
      <c r="IB3" s="92"/>
      <c r="IC3" s="92"/>
      <c r="ID3" s="92"/>
      <c r="IE3" s="92"/>
      <c r="IF3" s="92"/>
      <c r="IG3" s="92"/>
      <c r="IH3" s="92"/>
      <c r="II3" s="92"/>
      <c r="IJ3" s="92"/>
      <c r="IK3" s="92"/>
      <c r="IL3" s="92"/>
      <c r="IM3" s="92"/>
      <c r="IN3" s="92"/>
      <c r="IO3" s="92"/>
      <c r="IP3" s="92"/>
      <c r="IQ3" s="92"/>
      <c r="IR3" s="92"/>
      <c r="IS3" s="92"/>
      <c r="IT3" s="92"/>
      <c r="IU3" s="92"/>
      <c r="IV3" s="92"/>
      <c r="IW3" s="92"/>
    </row>
    <row r="4" customFormat="false" ht="18.55" hidden="false" customHeight="false" outlineLevel="0" collapsed="false">
      <c r="A4" s="92"/>
      <c r="B4" s="92" t="s">
        <v>262</v>
      </c>
      <c r="C4" s="92"/>
      <c r="D4" s="1"/>
      <c r="E4" s="92"/>
      <c r="F4" s="1"/>
      <c r="G4" s="92"/>
      <c r="H4" s="140" t="s">
        <v>263</v>
      </c>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92"/>
      <c r="CD4" s="92"/>
      <c r="CE4" s="92"/>
      <c r="CF4" s="92"/>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92"/>
      <c r="FC4" s="92"/>
      <c r="FD4" s="92"/>
      <c r="FE4" s="92"/>
      <c r="FF4" s="92"/>
      <c r="FG4" s="92"/>
      <c r="FH4" s="92"/>
      <c r="FI4" s="92"/>
      <c r="FJ4" s="92"/>
      <c r="FK4" s="92"/>
      <c r="FL4" s="92"/>
      <c r="FM4" s="92"/>
      <c r="FN4" s="92"/>
      <c r="FO4" s="92"/>
      <c r="FP4" s="92"/>
      <c r="FQ4" s="92"/>
      <c r="FR4" s="92"/>
      <c r="FS4" s="92"/>
      <c r="FT4" s="92"/>
      <c r="FU4" s="92"/>
      <c r="FV4" s="92"/>
      <c r="FW4" s="92"/>
      <c r="FX4" s="92"/>
      <c r="FY4" s="92"/>
      <c r="FZ4" s="92"/>
      <c r="GA4" s="92"/>
      <c r="GB4" s="92"/>
      <c r="GC4" s="92"/>
      <c r="GD4" s="92"/>
      <c r="GE4" s="92"/>
      <c r="GF4" s="92"/>
      <c r="GG4" s="92"/>
      <c r="GH4" s="92"/>
      <c r="GI4" s="92"/>
      <c r="GJ4" s="92"/>
      <c r="GK4" s="92"/>
      <c r="GL4" s="92"/>
      <c r="GM4" s="92"/>
      <c r="GN4" s="92"/>
      <c r="GO4" s="92"/>
      <c r="GP4" s="92"/>
      <c r="GQ4" s="92"/>
      <c r="GR4" s="92"/>
      <c r="GS4" s="92"/>
      <c r="GT4" s="92"/>
      <c r="GU4" s="92"/>
      <c r="GV4" s="92"/>
      <c r="GW4" s="92"/>
      <c r="GX4" s="92"/>
      <c r="GY4" s="92"/>
      <c r="GZ4" s="92"/>
      <c r="HA4" s="92"/>
      <c r="HB4" s="92"/>
      <c r="HC4" s="92"/>
      <c r="HD4" s="92"/>
      <c r="HE4" s="92"/>
      <c r="HF4" s="92"/>
      <c r="HG4" s="92"/>
      <c r="HH4" s="92"/>
      <c r="HI4" s="92"/>
      <c r="HJ4" s="92"/>
      <c r="HK4" s="92"/>
      <c r="HL4" s="92"/>
      <c r="HM4" s="92"/>
      <c r="HN4" s="92"/>
      <c r="HO4" s="92"/>
      <c r="HP4" s="92"/>
      <c r="HQ4" s="92"/>
      <c r="HR4" s="92"/>
      <c r="HS4" s="92"/>
      <c r="HT4" s="92"/>
      <c r="HU4" s="92"/>
      <c r="HV4" s="92"/>
      <c r="HW4" s="92"/>
      <c r="HX4" s="92"/>
      <c r="HY4" s="92"/>
      <c r="HZ4" s="92"/>
      <c r="IA4" s="92"/>
      <c r="IB4" s="92"/>
      <c r="IC4" s="92"/>
      <c r="ID4" s="92"/>
      <c r="IE4" s="92"/>
      <c r="IF4" s="92"/>
      <c r="IG4" s="92"/>
      <c r="IH4" s="92"/>
      <c r="II4" s="92"/>
      <c r="IJ4" s="92"/>
      <c r="IK4" s="92"/>
      <c r="IL4" s="92"/>
      <c r="IM4" s="92"/>
      <c r="IN4" s="92"/>
      <c r="IO4" s="92"/>
      <c r="IP4" s="92"/>
      <c r="IQ4" s="92"/>
      <c r="IR4" s="92"/>
      <c r="IS4" s="92"/>
      <c r="IT4" s="92"/>
      <c r="IU4" s="92"/>
      <c r="IV4" s="92"/>
      <c r="IW4" s="92"/>
    </row>
    <row r="5" customFormat="false" ht="15" hidden="false" customHeight="false" outlineLevel="0" collapsed="false">
      <c r="A5" s="92"/>
      <c r="B5" s="92"/>
      <c r="C5" s="92" t="s">
        <v>264</v>
      </c>
      <c r="D5" s="1"/>
      <c r="E5" s="92"/>
      <c r="F5" s="1"/>
      <c r="G5" s="92"/>
      <c r="H5" s="141" t="s">
        <v>265</v>
      </c>
      <c r="I5" s="142" t="s">
        <v>9</v>
      </c>
      <c r="J5" s="92"/>
      <c r="K5" s="92"/>
      <c r="L5" s="92" t="s">
        <v>266</v>
      </c>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row>
    <row r="6" customFormat="false" ht="15.8" hidden="false" customHeight="false" outlineLevel="0" collapsed="false">
      <c r="A6" s="92"/>
      <c r="B6" s="92"/>
      <c r="C6" s="143" t="s">
        <v>164</v>
      </c>
      <c r="D6" s="144"/>
      <c r="E6" s="145" t="s">
        <v>165</v>
      </c>
      <c r="F6" s="144"/>
      <c r="G6" s="92"/>
      <c r="H6" s="146" t="n">
        <v>40692</v>
      </c>
      <c r="I6" s="92" t="s">
        <v>267</v>
      </c>
      <c r="J6" s="92"/>
      <c r="K6" s="92"/>
      <c r="L6" s="92"/>
      <c r="M6" s="147" t="s">
        <v>268</v>
      </c>
      <c r="N6" s="148" t="s">
        <v>163</v>
      </c>
      <c r="O6" s="149" t="s">
        <v>269</v>
      </c>
      <c r="P6" s="147" t="s">
        <v>163</v>
      </c>
      <c r="Q6" s="150" t="s">
        <v>270</v>
      </c>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c r="GC6" s="92"/>
      <c r="GD6" s="92"/>
      <c r="GE6" s="92"/>
      <c r="GF6" s="92"/>
      <c r="GG6" s="92"/>
      <c r="GH6" s="92"/>
      <c r="GI6" s="92"/>
      <c r="GJ6" s="92"/>
      <c r="GK6" s="92"/>
      <c r="GL6" s="92"/>
      <c r="GM6" s="92"/>
      <c r="GN6" s="92"/>
      <c r="GO6" s="92"/>
      <c r="GP6" s="92"/>
      <c r="GQ6" s="92"/>
      <c r="GR6" s="92"/>
      <c r="GS6" s="92"/>
      <c r="GT6" s="92"/>
      <c r="GU6" s="92"/>
      <c r="GV6" s="92"/>
      <c r="GW6" s="92"/>
      <c r="GX6" s="92"/>
      <c r="GY6" s="92"/>
      <c r="GZ6" s="92"/>
      <c r="HA6" s="92"/>
      <c r="HB6" s="92"/>
      <c r="HC6" s="92"/>
      <c r="HD6" s="92"/>
      <c r="HE6" s="92"/>
      <c r="HF6" s="92"/>
      <c r="HG6" s="92"/>
      <c r="HH6" s="92"/>
      <c r="HI6" s="92"/>
      <c r="HJ6" s="92"/>
      <c r="HK6" s="92"/>
      <c r="HL6" s="92"/>
      <c r="HM6" s="92"/>
      <c r="HN6" s="92"/>
      <c r="HO6" s="92"/>
      <c r="HP6" s="92"/>
      <c r="HQ6" s="92"/>
      <c r="HR6" s="92"/>
      <c r="HS6" s="92"/>
      <c r="HT6" s="92"/>
      <c r="HU6" s="92"/>
      <c r="HV6" s="92"/>
      <c r="HW6" s="92"/>
      <c r="HX6" s="92"/>
      <c r="HY6" s="92"/>
      <c r="HZ6" s="92"/>
      <c r="IA6" s="92"/>
      <c r="IB6" s="92"/>
      <c r="IC6" s="92"/>
      <c r="ID6" s="92"/>
      <c r="IE6" s="92"/>
      <c r="IF6" s="92"/>
      <c r="IG6" s="92"/>
      <c r="IH6" s="92"/>
      <c r="II6" s="92"/>
      <c r="IJ6" s="92"/>
      <c r="IK6" s="92"/>
      <c r="IL6" s="92"/>
      <c r="IM6" s="92"/>
      <c r="IN6" s="92"/>
      <c r="IO6" s="92"/>
      <c r="IP6" s="92"/>
      <c r="IQ6" s="92"/>
      <c r="IR6" s="92"/>
      <c r="IS6" s="92"/>
      <c r="IT6" s="92"/>
      <c r="IU6" s="92"/>
      <c r="IV6" s="92"/>
      <c r="IW6" s="92"/>
    </row>
    <row r="7" customFormat="false" ht="15.8" hidden="false" customHeight="false" outlineLevel="0" collapsed="false">
      <c r="A7" s="105"/>
      <c r="B7" s="92"/>
      <c r="C7" s="151" t="s">
        <v>166</v>
      </c>
      <c r="D7" s="152" t="n">
        <f aca="false">'12'!J25</f>
        <v>0</v>
      </c>
      <c r="E7" s="126" t="s">
        <v>167</v>
      </c>
      <c r="F7" s="152" t="n">
        <f aca="false">'12'!J43</f>
        <v>0</v>
      </c>
      <c r="G7" s="153"/>
      <c r="H7" s="146"/>
      <c r="I7" s="92"/>
      <c r="J7" s="92"/>
      <c r="K7" s="92"/>
      <c r="L7" s="92"/>
      <c r="M7" s="150" t="s">
        <v>184</v>
      </c>
      <c r="N7" s="154" t="n">
        <v>38000</v>
      </c>
      <c r="O7" s="155" t="s">
        <v>271</v>
      </c>
      <c r="P7" s="150" t="n">
        <v>38324</v>
      </c>
      <c r="Q7" s="150" t="s">
        <v>272</v>
      </c>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c r="BN7" s="92"/>
      <c r="BO7" s="92"/>
      <c r="BP7" s="92"/>
      <c r="BQ7" s="92"/>
      <c r="BR7" s="92"/>
      <c r="BS7" s="92"/>
      <c r="BT7" s="92"/>
      <c r="BU7" s="92"/>
      <c r="BV7" s="92"/>
      <c r="BW7" s="92"/>
      <c r="BX7" s="92"/>
      <c r="BY7" s="92"/>
      <c r="BZ7" s="92"/>
      <c r="CA7" s="92"/>
      <c r="CB7" s="92"/>
      <c r="CC7" s="92"/>
      <c r="CD7" s="92"/>
      <c r="CE7" s="92"/>
      <c r="CF7" s="92"/>
      <c r="CG7" s="92"/>
      <c r="CH7" s="92"/>
      <c r="CI7" s="92"/>
      <c r="CJ7" s="92"/>
      <c r="CK7" s="92"/>
      <c r="CL7" s="92"/>
      <c r="CM7" s="92"/>
      <c r="CN7" s="92"/>
      <c r="CO7" s="92"/>
      <c r="CP7" s="92"/>
      <c r="CQ7" s="92"/>
      <c r="CR7" s="92"/>
      <c r="CS7" s="92"/>
      <c r="CT7" s="92"/>
      <c r="CU7" s="92"/>
      <c r="CV7" s="92"/>
      <c r="CW7" s="92"/>
      <c r="CX7" s="92"/>
      <c r="CY7" s="92"/>
      <c r="CZ7" s="92"/>
      <c r="DA7" s="92"/>
      <c r="DB7" s="92"/>
      <c r="DC7" s="92"/>
      <c r="DD7" s="92"/>
      <c r="DE7" s="92"/>
      <c r="DF7" s="92"/>
      <c r="DG7" s="92"/>
      <c r="DH7" s="92"/>
      <c r="DI7" s="92"/>
      <c r="DJ7" s="92"/>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92"/>
      <c r="FC7" s="92"/>
      <c r="FD7" s="92"/>
      <c r="FE7" s="92"/>
      <c r="FF7" s="92"/>
      <c r="FG7" s="92"/>
      <c r="FH7" s="92"/>
      <c r="FI7" s="92"/>
      <c r="FJ7" s="92"/>
      <c r="FK7" s="92"/>
      <c r="FL7" s="92"/>
      <c r="FM7" s="92"/>
      <c r="FN7" s="92"/>
      <c r="FO7" s="92"/>
      <c r="FP7" s="92"/>
      <c r="FQ7" s="92"/>
      <c r="FR7" s="92"/>
      <c r="FS7" s="92"/>
      <c r="FT7" s="92"/>
      <c r="FU7" s="92"/>
      <c r="FV7" s="92"/>
      <c r="FW7" s="92"/>
      <c r="FX7" s="92"/>
      <c r="FY7" s="92"/>
      <c r="FZ7" s="92"/>
      <c r="GA7" s="92"/>
      <c r="GB7" s="92"/>
      <c r="GC7" s="92"/>
      <c r="GD7" s="92"/>
      <c r="GE7" s="92"/>
      <c r="GF7" s="92"/>
      <c r="GG7" s="92"/>
      <c r="GH7" s="92"/>
      <c r="GI7" s="92"/>
      <c r="GJ7" s="92"/>
      <c r="GK7" s="92"/>
      <c r="GL7" s="92"/>
      <c r="GM7" s="92"/>
      <c r="GN7" s="92"/>
      <c r="GO7" s="92"/>
      <c r="GP7" s="92"/>
      <c r="GQ7" s="92"/>
      <c r="GR7" s="92"/>
      <c r="GS7" s="92"/>
      <c r="GT7" s="92"/>
      <c r="GU7" s="92"/>
      <c r="GV7" s="92"/>
      <c r="GW7" s="92"/>
      <c r="GX7" s="92"/>
      <c r="GY7" s="92"/>
      <c r="GZ7" s="92"/>
      <c r="HA7" s="92"/>
      <c r="HB7" s="92"/>
      <c r="HC7" s="92"/>
      <c r="HD7" s="92"/>
      <c r="HE7" s="92"/>
      <c r="HF7" s="92"/>
      <c r="HG7" s="92"/>
      <c r="HH7" s="92"/>
      <c r="HI7" s="92"/>
      <c r="HJ7" s="92"/>
      <c r="HK7" s="92"/>
      <c r="HL7" s="92"/>
      <c r="HM7" s="92"/>
      <c r="HN7" s="92"/>
      <c r="HO7" s="92"/>
      <c r="HP7" s="92"/>
      <c r="HQ7" s="92"/>
      <c r="HR7" s="92"/>
      <c r="HS7" s="92"/>
      <c r="HT7" s="92"/>
      <c r="HU7" s="92"/>
      <c r="HV7" s="92"/>
      <c r="HW7" s="92"/>
      <c r="HX7" s="92"/>
      <c r="HY7" s="92"/>
      <c r="HZ7" s="92"/>
      <c r="IA7" s="92"/>
      <c r="IB7" s="92"/>
      <c r="IC7" s="92"/>
      <c r="ID7" s="92"/>
      <c r="IE7" s="92"/>
      <c r="IF7" s="92"/>
      <c r="IG7" s="92"/>
      <c r="IH7" s="92"/>
      <c r="II7" s="92"/>
      <c r="IJ7" s="92"/>
      <c r="IK7" s="92"/>
      <c r="IL7" s="92"/>
      <c r="IM7" s="92"/>
      <c r="IN7" s="92"/>
      <c r="IO7" s="92"/>
      <c r="IP7" s="92"/>
      <c r="IQ7" s="92"/>
      <c r="IR7" s="92"/>
      <c r="IS7" s="92"/>
      <c r="IT7" s="92"/>
      <c r="IU7" s="92"/>
      <c r="IV7" s="92"/>
      <c r="IW7" s="92"/>
    </row>
    <row r="8" customFormat="false" ht="15.8" hidden="false" customHeight="false" outlineLevel="0" collapsed="false">
      <c r="A8" s="105"/>
      <c r="B8" s="92"/>
      <c r="C8" s="151" t="s">
        <v>168</v>
      </c>
      <c r="D8" s="152" t="n">
        <f aca="false">'12'!J26</f>
        <v>0</v>
      </c>
      <c r="E8" s="126" t="s">
        <v>169</v>
      </c>
      <c r="F8" s="152" t="n">
        <f aca="false">'12'!J44</f>
        <v>0</v>
      </c>
      <c r="G8" s="153"/>
      <c r="H8" s="146"/>
      <c r="I8" s="92"/>
      <c r="J8" s="92"/>
      <c r="K8" s="92"/>
      <c r="L8" s="92"/>
      <c r="M8" s="150" t="s">
        <v>61</v>
      </c>
      <c r="N8" s="154" t="n">
        <v>324</v>
      </c>
      <c r="O8" s="155"/>
      <c r="P8" s="150"/>
      <c r="Q8" s="150"/>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row>
    <row r="9" customFormat="false" ht="15.8" hidden="false" customHeight="false" outlineLevel="0" collapsed="false">
      <c r="A9" s="105"/>
      <c r="B9" s="92"/>
      <c r="C9" s="151" t="s">
        <v>170</v>
      </c>
      <c r="D9" s="152" t="n">
        <f aca="false">'12'!J27</f>
        <v>0</v>
      </c>
      <c r="E9" s="126" t="s">
        <v>171</v>
      </c>
      <c r="F9" s="152" t="n">
        <f aca="false">'12'!J45</f>
        <v>0</v>
      </c>
      <c r="G9" s="153"/>
      <c r="H9" s="146"/>
      <c r="I9" s="92"/>
      <c r="J9" s="92"/>
      <c r="K9" s="92"/>
      <c r="L9" s="92"/>
      <c r="M9" s="150" t="s">
        <v>66</v>
      </c>
      <c r="N9" s="154" t="n">
        <v>3661</v>
      </c>
      <c r="O9" s="155" t="s">
        <v>273</v>
      </c>
      <c r="P9" s="150" t="n">
        <v>3661</v>
      </c>
      <c r="Q9" s="150" t="s">
        <v>274</v>
      </c>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row>
    <row r="10" customFormat="false" ht="15.8" hidden="false" customHeight="false" outlineLevel="0" collapsed="false">
      <c r="A10" s="105"/>
      <c r="B10" s="92"/>
      <c r="C10" s="151" t="s">
        <v>172</v>
      </c>
      <c r="D10" s="152" t="n">
        <f aca="false">'12'!J28</f>
        <v>0</v>
      </c>
      <c r="E10" s="126" t="s">
        <v>173</v>
      </c>
      <c r="F10" s="152" t="n">
        <f aca="false">'12'!J46</f>
        <v>0</v>
      </c>
      <c r="G10" s="153"/>
      <c r="H10" s="146"/>
      <c r="I10" s="92"/>
      <c r="J10" s="92"/>
      <c r="K10" s="92"/>
      <c r="L10" s="92"/>
      <c r="M10" s="150" t="s">
        <v>66</v>
      </c>
      <c r="N10" s="154"/>
      <c r="O10" s="155" t="s">
        <v>173</v>
      </c>
      <c r="P10" s="150"/>
      <c r="Q10" s="150" t="s">
        <v>275</v>
      </c>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row>
    <row r="11" customFormat="false" ht="15.8" hidden="false" customHeight="false" outlineLevel="0" collapsed="false">
      <c r="A11" s="105"/>
      <c r="B11" s="92"/>
      <c r="C11" s="151" t="s">
        <v>176</v>
      </c>
      <c r="D11" s="152" t="n">
        <f aca="false">'12'!J29</f>
        <v>0</v>
      </c>
      <c r="E11" s="126"/>
      <c r="F11" s="152"/>
      <c r="G11" s="153"/>
      <c r="H11" s="146"/>
      <c r="I11" s="92"/>
      <c r="J11" s="92"/>
      <c r="K11" s="92"/>
      <c r="L11" s="92"/>
      <c r="M11" s="150" t="s">
        <v>66</v>
      </c>
      <c r="N11" s="154"/>
      <c r="O11" s="155" t="s">
        <v>173</v>
      </c>
      <c r="P11" s="150"/>
      <c r="Q11" s="150" t="s">
        <v>276</v>
      </c>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row>
    <row r="12" customFormat="false" ht="15.8" hidden="false" customHeight="false" outlineLevel="0" collapsed="false">
      <c r="A12" s="105"/>
      <c r="B12" s="92"/>
      <c r="C12" s="151" t="s">
        <v>177</v>
      </c>
      <c r="D12" s="152" t="n">
        <f aca="false">'12'!J30</f>
        <v>0</v>
      </c>
      <c r="E12" s="156" t="s">
        <v>277</v>
      </c>
      <c r="F12" s="157" t="n">
        <f aca="false">SUM(F7:F11)</f>
        <v>0</v>
      </c>
      <c r="G12" s="153"/>
      <c r="H12" s="146"/>
      <c r="I12" s="92"/>
      <c r="J12" s="92"/>
      <c r="K12" s="92"/>
      <c r="L12" s="92"/>
      <c r="M12" s="150" t="s">
        <v>47</v>
      </c>
      <c r="N12" s="154" t="n">
        <v>980</v>
      </c>
      <c r="O12" s="155" t="s">
        <v>173</v>
      </c>
      <c r="P12" s="150" t="n">
        <v>980</v>
      </c>
      <c r="Q12" s="150" t="s">
        <v>278</v>
      </c>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row>
    <row r="13" customFormat="false" ht="15.8" hidden="false" customHeight="false" outlineLevel="0" collapsed="false">
      <c r="A13" s="105"/>
      <c r="B13" s="92"/>
      <c r="C13" s="151" t="s">
        <v>178</v>
      </c>
      <c r="D13" s="152" t="n">
        <f aca="false">'12'!J31</f>
        <v>0</v>
      </c>
      <c r="E13" s="126"/>
      <c r="F13" s="152"/>
      <c r="G13" s="153"/>
      <c r="H13" s="146"/>
      <c r="I13" s="92"/>
      <c r="J13" s="92"/>
      <c r="K13" s="92"/>
      <c r="L13" s="92"/>
      <c r="M13" s="150" t="s">
        <v>66</v>
      </c>
      <c r="N13" s="154" t="n">
        <v>4104</v>
      </c>
      <c r="O13" s="158" t="s">
        <v>271</v>
      </c>
      <c r="P13" s="150" t="n">
        <v>4104</v>
      </c>
      <c r="Q13" s="150" t="s">
        <v>279</v>
      </c>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row>
    <row r="14" customFormat="false" ht="15.8" hidden="false" customHeight="false" outlineLevel="0" collapsed="false">
      <c r="A14" s="105"/>
      <c r="B14" s="92"/>
      <c r="C14" s="151" t="s">
        <v>180</v>
      </c>
      <c r="D14" s="152" t="n">
        <f aca="false">'12'!J32</f>
        <v>0</v>
      </c>
      <c r="E14" s="143" t="s">
        <v>179</v>
      </c>
      <c r="F14" s="144"/>
      <c r="G14" s="153"/>
      <c r="H14" s="146"/>
      <c r="I14" s="92"/>
      <c r="J14" s="92"/>
      <c r="K14" s="92"/>
      <c r="L14" s="92"/>
      <c r="M14" s="150" t="s">
        <v>53</v>
      </c>
      <c r="N14" s="154" t="n">
        <v>9060</v>
      </c>
      <c r="O14" s="155" t="s">
        <v>174</v>
      </c>
      <c r="P14" s="150" t="n">
        <v>9060</v>
      </c>
      <c r="Q14" s="150" t="s">
        <v>280</v>
      </c>
      <c r="R14" s="92"/>
      <c r="S14" s="92" t="s">
        <v>281</v>
      </c>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row>
    <row r="15" customFormat="false" ht="15.8" hidden="false" customHeight="false" outlineLevel="0" collapsed="false">
      <c r="A15" s="105"/>
      <c r="B15" s="92"/>
      <c r="C15" s="151" t="s">
        <v>182</v>
      </c>
      <c r="D15" s="152" t="n">
        <f aca="false">'12'!J33</f>
        <v>0</v>
      </c>
      <c r="E15" s="159" t="s">
        <v>181</v>
      </c>
      <c r="F15" s="160" t="n">
        <f aca="false">'12'!J50</f>
        <v>0</v>
      </c>
      <c r="G15" s="92"/>
      <c r="H15" s="146"/>
      <c r="I15" s="92"/>
      <c r="J15" s="92"/>
      <c r="K15" s="92"/>
      <c r="L15" s="92"/>
      <c r="M15" s="150" t="s">
        <v>42</v>
      </c>
      <c r="N15" s="154" t="n">
        <f aca="false">2899*1.08</f>
        <v>3130.92</v>
      </c>
      <c r="O15" s="155" t="s">
        <v>173</v>
      </c>
      <c r="P15" s="150" t="n">
        <v>3131</v>
      </c>
      <c r="Q15" s="150" t="s">
        <v>282</v>
      </c>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row>
    <row r="16" customFormat="false" ht="15.8" hidden="false" customHeight="false" outlineLevel="0" collapsed="false">
      <c r="A16" s="105"/>
      <c r="B16" s="92"/>
      <c r="C16" s="151" t="s">
        <v>184</v>
      </c>
      <c r="D16" s="152" t="n">
        <f aca="false">'12'!J34</f>
        <v>0</v>
      </c>
      <c r="E16" s="161" t="s">
        <v>183</v>
      </c>
      <c r="F16" s="152" t="n">
        <f aca="false">'12'!J51</f>
        <v>0</v>
      </c>
      <c r="G16" s="92"/>
      <c r="H16" s="146"/>
      <c r="I16" s="92"/>
      <c r="J16" s="92"/>
      <c r="K16" s="92"/>
      <c r="L16" s="92"/>
      <c r="M16" s="150"/>
      <c r="N16" s="154"/>
      <c r="O16" s="155"/>
      <c r="P16" s="150"/>
      <c r="Q16" s="150"/>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row>
    <row r="17" customFormat="false" ht="15.8" hidden="false" customHeight="false" outlineLevel="0" collapsed="false">
      <c r="A17" s="105"/>
      <c r="B17" s="92"/>
      <c r="C17" s="151" t="s">
        <v>186</v>
      </c>
      <c r="D17" s="152" t="n">
        <f aca="false">'12'!J35</f>
        <v>0</v>
      </c>
      <c r="E17" s="161" t="s">
        <v>185</v>
      </c>
      <c r="F17" s="152" t="n">
        <f aca="false">'12'!J52</f>
        <v>0</v>
      </c>
      <c r="G17" s="92"/>
      <c r="H17" s="146"/>
      <c r="I17" s="92"/>
      <c r="J17" s="92"/>
      <c r="K17" s="92"/>
      <c r="L17" s="92"/>
      <c r="M17" s="150"/>
      <c r="N17" s="154"/>
      <c r="O17" s="155"/>
      <c r="P17" s="150"/>
      <c r="Q17" s="150"/>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row>
    <row r="18" customFormat="false" ht="15.8" hidden="false" customHeight="false" outlineLevel="0" collapsed="false">
      <c r="A18" s="105"/>
      <c r="B18" s="92"/>
      <c r="C18" s="151" t="s">
        <v>188</v>
      </c>
      <c r="D18" s="152" t="n">
        <f aca="false">'12'!J36</f>
        <v>0</v>
      </c>
      <c r="E18" s="162" t="s">
        <v>199</v>
      </c>
      <c r="F18" s="163" t="n">
        <f aca="false">'12'!J53</f>
        <v>0</v>
      </c>
      <c r="G18" s="92"/>
      <c r="H18" s="146"/>
      <c r="I18" s="92"/>
      <c r="J18" s="92"/>
      <c r="K18" s="92"/>
      <c r="L18" s="92"/>
      <c r="M18" s="150"/>
      <c r="N18" s="154"/>
      <c r="O18" s="155"/>
      <c r="P18" s="150"/>
      <c r="Q18" s="150"/>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row>
    <row r="19" customFormat="false" ht="15.8" hidden="false" customHeight="false" outlineLevel="0" collapsed="false">
      <c r="A19" s="105"/>
      <c r="B19" s="92"/>
      <c r="C19" s="151" t="s">
        <v>190</v>
      </c>
      <c r="D19" s="152" t="n">
        <f aca="false">'12'!J37</f>
        <v>0</v>
      </c>
      <c r="E19" s="156" t="s">
        <v>283</v>
      </c>
      <c r="F19" s="157" t="n">
        <f aca="false">SUM(F15:F18)</f>
        <v>0</v>
      </c>
      <c r="G19" s="92"/>
      <c r="H19" s="146"/>
      <c r="I19" s="92"/>
      <c r="J19" s="92"/>
      <c r="K19" s="92"/>
      <c r="L19" s="92"/>
      <c r="M19" s="150"/>
      <c r="N19" s="154"/>
      <c r="O19" s="155"/>
      <c r="P19" s="150"/>
      <c r="Q19" s="150"/>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row>
    <row r="20" customFormat="false" ht="15.8" hidden="false" customHeight="false" outlineLevel="0" collapsed="false">
      <c r="A20" s="105"/>
      <c r="B20" s="92"/>
      <c r="C20" s="151" t="s">
        <v>191</v>
      </c>
      <c r="D20" s="152" t="n">
        <f aca="false">'12'!J38</f>
        <v>0</v>
      </c>
      <c r="E20" s="126"/>
      <c r="F20" s="152"/>
      <c r="G20" s="92"/>
      <c r="H20" s="146"/>
      <c r="I20" s="92"/>
      <c r="J20" s="92"/>
      <c r="K20" s="92"/>
      <c r="L20" s="92"/>
      <c r="M20" s="150"/>
      <c r="N20" s="154"/>
      <c r="O20" s="155"/>
      <c r="P20" s="150"/>
      <c r="Q20" s="150"/>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row>
    <row r="21" customFormat="false" ht="15.8" hidden="false" customHeight="false" outlineLevel="0" collapsed="false">
      <c r="A21" s="105"/>
      <c r="B21" s="92"/>
      <c r="C21" s="164" t="s">
        <v>192</v>
      </c>
      <c r="D21" s="152" t="n">
        <f aca="false">'12'!J39</f>
        <v>0</v>
      </c>
      <c r="E21" s="165"/>
      <c r="F21" s="166"/>
      <c r="G21" s="92"/>
      <c r="H21" s="146"/>
      <c r="I21" s="92"/>
      <c r="J21" s="92"/>
      <c r="K21" s="92"/>
      <c r="L21" s="92"/>
      <c r="M21" s="150"/>
      <c r="N21" s="154"/>
      <c r="O21" s="155"/>
      <c r="P21" s="150"/>
      <c r="Q21" s="150"/>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row>
    <row r="22" customFormat="false" ht="15.8" hidden="false" customHeight="false" outlineLevel="0" collapsed="false">
      <c r="A22" s="105"/>
      <c r="B22" s="92"/>
      <c r="C22" s="143" t="s">
        <v>75</v>
      </c>
      <c r="D22" s="144" t="n">
        <f aca="false">SUM(D7:D21)</f>
        <v>0</v>
      </c>
      <c r="E22" s="145" t="s">
        <v>75</v>
      </c>
      <c r="F22" s="144" t="n">
        <f aca="false">F12+F19</f>
        <v>0</v>
      </c>
      <c r="G22" s="92"/>
      <c r="H22" s="146"/>
      <c r="I22" s="92"/>
      <c r="J22" s="92"/>
      <c r="K22" s="92"/>
      <c r="L22" s="92"/>
      <c r="M22" s="150"/>
      <c r="N22" s="154"/>
      <c r="O22" s="155"/>
      <c r="P22" s="150"/>
      <c r="Q22" s="150"/>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row>
    <row r="23" customFormat="false" ht="15.8" hidden="false" customHeight="false" outlineLevel="0" collapsed="false">
      <c r="A23" s="105"/>
      <c r="B23" s="92"/>
      <c r="C23" s="92"/>
      <c r="D23" s="1"/>
      <c r="E23" s="92"/>
      <c r="F23" s="1"/>
      <c r="G23" s="92"/>
      <c r="I23" s="92"/>
      <c r="J23" s="92"/>
      <c r="K23" s="92"/>
      <c r="L23" s="92"/>
      <c r="M23" s="150"/>
      <c r="N23" s="154"/>
      <c r="O23" s="155"/>
      <c r="P23" s="150"/>
      <c r="Q23" s="150"/>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row>
    <row r="24" customFormat="false" ht="15.8" hidden="false" customHeight="false" outlineLevel="0" collapsed="false">
      <c r="A24" s="92"/>
      <c r="B24" s="92" t="s">
        <v>284</v>
      </c>
      <c r="C24" s="92"/>
      <c r="D24" s="1"/>
      <c r="E24" s="92"/>
      <c r="F24" s="1"/>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row>
    <row r="25" customFormat="false" ht="15.8" hidden="false" customHeight="false" outlineLevel="0" collapsed="false">
      <c r="A25" s="92"/>
      <c r="B25" s="92"/>
      <c r="C25" s="92" t="s">
        <v>264</v>
      </c>
      <c r="D25" s="1"/>
      <c r="E25" s="92"/>
      <c r="F25" s="1"/>
      <c r="G25" s="92"/>
      <c r="H25" s="92"/>
      <c r="I25" s="92"/>
      <c r="J25" s="92"/>
      <c r="K25" s="92"/>
      <c r="L25" s="92" t="s">
        <v>285</v>
      </c>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row>
    <row r="26" customFormat="false" ht="15.8" hidden="false" customHeight="false" outlineLevel="0" collapsed="false">
      <c r="A26" s="92"/>
      <c r="B26" s="92"/>
      <c r="C26" s="143" t="s">
        <v>286</v>
      </c>
      <c r="D26" s="167"/>
      <c r="E26" s="143" t="s">
        <v>287</v>
      </c>
      <c r="F26" s="144"/>
      <c r="G26" s="92"/>
      <c r="H26" s="92" t="s">
        <v>288</v>
      </c>
      <c r="I26" s="92"/>
      <c r="J26" s="92" t="s">
        <v>289</v>
      </c>
      <c r="K26" s="92"/>
      <c r="L26" s="92"/>
      <c r="M26" s="147" t="s">
        <v>268</v>
      </c>
      <c r="N26" s="148" t="s">
        <v>163</v>
      </c>
      <c r="O26" s="149" t="s">
        <v>269</v>
      </c>
      <c r="P26" s="147" t="s">
        <v>163</v>
      </c>
      <c r="Q26" s="150" t="s">
        <v>270</v>
      </c>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row>
    <row r="27" customFormat="false" ht="15.8" hidden="false" customHeight="false" outlineLevel="0" collapsed="false">
      <c r="A27" s="105"/>
      <c r="B27" s="92"/>
      <c r="C27" s="151" t="s">
        <v>38</v>
      </c>
      <c r="D27" s="168" t="n">
        <f aca="false">'01'!M27+'02'!M25+'03'!M25+'04'!M25+'05'!M25+'06'!M25+'07'!M25+'08'!M25+'09'!M25+'10'!M25+'11'!M25+'12'!M25</f>
        <v>0</v>
      </c>
      <c r="E27" s="169" t="s">
        <v>83</v>
      </c>
      <c r="F27" s="170" t="n">
        <f aca="false">'01'!O27+'02'!O25+'03'!O25+'04'!O25+'05'!O25+'06'!O25+'07'!O25+'08'!O25+'09'!O25+'10'!O25+'11'!O25+'12'!O25</f>
        <v>0</v>
      </c>
      <c r="G27" s="92"/>
      <c r="H27" s="94" t="e">
        <f aca="false">D27/($D$57-$D$55)</f>
        <v>#DIV/0!</v>
      </c>
      <c r="I27" s="92"/>
      <c r="J27" s="171" t="e">
        <f aca="false">F27/($F$57-$F$55)</f>
        <v>#DIV/0!</v>
      </c>
      <c r="K27" s="92"/>
      <c r="L27" s="92"/>
      <c r="M27" s="150" t="s">
        <v>61</v>
      </c>
      <c r="N27" s="154" t="n">
        <v>1050</v>
      </c>
      <c r="O27" s="155" t="s">
        <v>172</v>
      </c>
      <c r="P27" s="150" t="n">
        <v>1050</v>
      </c>
      <c r="Q27" s="150" t="s">
        <v>290</v>
      </c>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row>
    <row r="28" customFormat="false" ht="15.8" hidden="false" customHeight="false" outlineLevel="0" collapsed="false">
      <c r="A28" s="105"/>
      <c r="B28" s="92"/>
      <c r="C28" s="151" t="s">
        <v>39</v>
      </c>
      <c r="D28" s="168" t="n">
        <f aca="false">'01'!M28+'02'!M26+'03'!M26+'04'!M26+'05'!M26+'06'!M26+'07'!M26+'08'!M26+'09'!M26+'10'!M26+'11'!M26+'12'!M26</f>
        <v>0</v>
      </c>
      <c r="E28" s="169"/>
      <c r="F28" s="170"/>
      <c r="G28" s="92"/>
      <c r="H28" s="94" t="e">
        <f aca="false">D28/($D$57-$D$55)</f>
        <v>#DIV/0!</v>
      </c>
      <c r="I28" s="92"/>
      <c r="J28" s="171"/>
      <c r="K28" s="92"/>
      <c r="L28" s="92"/>
      <c r="M28" s="150"/>
      <c r="N28" s="154"/>
      <c r="O28" s="155"/>
      <c r="P28" s="150"/>
      <c r="Q28" s="150"/>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row>
    <row r="29" customFormat="false" ht="15.8" hidden="false" customHeight="false" outlineLevel="0" collapsed="false">
      <c r="A29" s="105"/>
      <c r="B29" s="92"/>
      <c r="C29" s="151" t="s">
        <v>41</v>
      </c>
      <c r="D29" s="168" t="n">
        <f aca="false">'01'!M29+'02'!M27+'03'!M27+'04'!M27+'05'!M27+'06'!M27+'07'!M27+'08'!M27+'09'!M27+'10'!M27+'11'!M27+'12'!M27</f>
        <v>0</v>
      </c>
      <c r="E29" s="169"/>
      <c r="F29" s="170"/>
      <c r="G29" s="92"/>
      <c r="H29" s="94" t="e">
        <f aca="false">D29/($D$57-$D$55)</f>
        <v>#DIV/0!</v>
      </c>
      <c r="I29" s="171"/>
      <c r="J29" s="171"/>
      <c r="K29" s="92"/>
      <c r="L29" s="92"/>
      <c r="M29" s="150"/>
      <c r="N29" s="154"/>
      <c r="O29" s="155"/>
      <c r="P29" s="150"/>
      <c r="Q29" s="150"/>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row>
    <row r="30" customFormat="false" ht="15.8" hidden="false" customHeight="false" outlineLevel="0" collapsed="false">
      <c r="A30" s="105"/>
      <c r="B30" s="92"/>
      <c r="C30" s="151" t="s">
        <v>42</v>
      </c>
      <c r="D30" s="168" t="n">
        <f aca="false">'01'!M30+'02'!M28+'03'!M28+'04'!M28+'05'!M28+'06'!M28+'07'!M28+'08'!M28+'09'!M28+'10'!M28+'11'!M28+'12'!M28</f>
        <v>0</v>
      </c>
      <c r="E30" s="169"/>
      <c r="F30" s="170"/>
      <c r="G30" s="92"/>
      <c r="H30" s="94" t="e">
        <f aca="false">D30/($D$57-$D$55)</f>
        <v>#DIV/0!</v>
      </c>
      <c r="I30" s="92"/>
      <c r="J30" s="171"/>
      <c r="K30" s="92"/>
      <c r="L30" s="92"/>
      <c r="M30" s="150"/>
      <c r="N30" s="154"/>
      <c r="O30" s="155"/>
      <c r="P30" s="150"/>
      <c r="Q30" s="150"/>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row>
    <row r="31" customFormat="false" ht="15.8" hidden="false" customHeight="false" outlineLevel="0" collapsed="false">
      <c r="A31" s="93"/>
      <c r="B31" s="92"/>
      <c r="C31" s="172" t="s">
        <v>43</v>
      </c>
      <c r="D31" s="168" t="n">
        <f aca="false">'01'!M31+'02'!M29+'03'!M29+'04'!M29+'05'!M29+'06'!M29+'07'!M29+'08'!M29+'09'!M29+'10'!M29+'11'!M29+'12'!M29</f>
        <v>0</v>
      </c>
      <c r="E31" s="169"/>
      <c r="F31" s="170"/>
      <c r="G31" s="92"/>
      <c r="H31" s="94" t="e">
        <f aca="false">D31/($D$57-$D$55)</f>
        <v>#DIV/0!</v>
      </c>
      <c r="I31" s="92"/>
      <c r="J31" s="171"/>
      <c r="K31" s="92"/>
      <c r="L31" s="92"/>
      <c r="M31" s="150"/>
      <c r="N31" s="154"/>
      <c r="O31" s="155"/>
      <c r="P31" s="150"/>
      <c r="Q31" s="15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row>
    <row r="32" customFormat="false" ht="15.8" hidden="false" customHeight="false" outlineLevel="0" collapsed="false">
      <c r="A32" s="93"/>
      <c r="B32" s="92"/>
      <c r="C32" s="172" t="s">
        <v>44</v>
      </c>
      <c r="D32" s="168" t="n">
        <f aca="false">'01'!M32+'02'!M30+'03'!M30+'04'!M30+'05'!M30+'06'!M30+'07'!M30+'08'!M30+'09'!M30+'10'!M30+'11'!M30+'12'!M30</f>
        <v>0</v>
      </c>
      <c r="E32" s="169"/>
      <c r="F32" s="170"/>
      <c r="G32" s="92"/>
      <c r="H32" s="94" t="e">
        <f aca="false">D32/($D$57-$D$55)</f>
        <v>#DIV/0!</v>
      </c>
      <c r="I32" s="92"/>
      <c r="J32" s="171"/>
      <c r="K32" s="92"/>
      <c r="L32" s="92"/>
      <c r="M32" s="150"/>
      <c r="N32" s="154"/>
      <c r="O32" s="155"/>
      <c r="P32" s="150"/>
      <c r="Q32" s="15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row>
    <row r="33" customFormat="false" ht="15.8" hidden="false" customHeight="false" outlineLevel="0" collapsed="false">
      <c r="A33" s="105"/>
      <c r="B33" s="92"/>
      <c r="C33" s="172" t="s">
        <v>47</v>
      </c>
      <c r="D33" s="168" t="n">
        <f aca="false">'01'!M33+'02'!M31+'03'!M31+'04'!M31+'05'!M31+'06'!M31+'07'!M31+'08'!M31+'09'!M31+'10'!M31+'11'!M31+'12'!M31</f>
        <v>0</v>
      </c>
      <c r="E33" s="169"/>
      <c r="F33" s="170"/>
      <c r="G33" s="92"/>
      <c r="H33" s="94" t="e">
        <f aca="false">D33/($D$57-$D$55)</f>
        <v>#DIV/0!</v>
      </c>
      <c r="I33" s="92"/>
      <c r="J33" s="171"/>
      <c r="K33" s="92"/>
      <c r="L33" s="92"/>
      <c r="M33" s="150"/>
      <c r="N33" s="154"/>
      <c r="O33" s="155"/>
      <c r="P33" s="150"/>
      <c r="Q33" s="150"/>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row>
    <row r="34" customFormat="false" ht="15.8" hidden="false" customHeight="false" outlineLevel="0" collapsed="false">
      <c r="A34" s="105"/>
      <c r="B34" s="92"/>
      <c r="C34" s="151" t="s">
        <v>49</v>
      </c>
      <c r="D34" s="168" t="n">
        <f aca="false">'01'!M34+'02'!M32+'03'!M32+'04'!M32+'05'!M32+'06'!M32+'07'!M32+'08'!M32+'09'!M32+'10'!M32+'11'!M32+'12'!M32</f>
        <v>0</v>
      </c>
      <c r="E34" s="169"/>
      <c r="F34" s="170"/>
      <c r="G34" s="92"/>
      <c r="H34" s="94" t="e">
        <f aca="false">D34/($D$57-$D$55)</f>
        <v>#DIV/0!</v>
      </c>
      <c r="I34" s="92"/>
      <c r="J34" s="171"/>
      <c r="K34" s="92"/>
      <c r="L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row>
    <row r="35" customFormat="false" ht="15.8" hidden="false" customHeight="false" outlineLevel="0" collapsed="false">
      <c r="A35" s="105"/>
      <c r="B35" s="92"/>
      <c r="C35" s="151" t="s">
        <v>50</v>
      </c>
      <c r="D35" s="168" t="n">
        <f aca="false">'01'!M35+'02'!M33+'03'!M33+'04'!M33+'05'!M33+'06'!M33+'07'!M33+'08'!M33+'09'!M33+'10'!M33+'11'!M33+'12'!M33</f>
        <v>0</v>
      </c>
      <c r="E35" s="169"/>
      <c r="F35" s="170"/>
      <c r="G35" s="92"/>
      <c r="H35" s="94" t="e">
        <f aca="false">D35/($D$57-$D$55)</f>
        <v>#DIV/0!</v>
      </c>
      <c r="I35" s="92"/>
      <c r="J35" s="171"/>
      <c r="K35" s="92"/>
      <c r="L35" s="92" t="s">
        <v>291</v>
      </c>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row>
    <row r="36" customFormat="false" ht="15.8" hidden="false" customHeight="false" outlineLevel="0" collapsed="false">
      <c r="A36" s="93"/>
      <c r="B36" s="92"/>
      <c r="C36" s="172" t="s">
        <v>51</v>
      </c>
      <c r="D36" s="168" t="n">
        <f aca="false">'01'!M36+'02'!M34+'03'!M34+'04'!M34+'05'!M34+'06'!M34+'07'!M34+'08'!M34+'09'!M34+'10'!M34+'11'!M34+'12'!M34</f>
        <v>0</v>
      </c>
      <c r="E36" s="169"/>
      <c r="F36" s="170"/>
      <c r="G36" s="92"/>
      <c r="H36" s="94" t="e">
        <f aca="false">D36/($D$57-$D$55)</f>
        <v>#DIV/0!</v>
      </c>
      <c r="I36" s="92"/>
      <c r="J36" s="171"/>
      <c r="K36" s="92"/>
      <c r="L36" s="92"/>
      <c r="M36" s="147" t="s">
        <v>268</v>
      </c>
      <c r="N36" s="148" t="s">
        <v>163</v>
      </c>
      <c r="O36" s="149" t="s">
        <v>269</v>
      </c>
      <c r="P36" s="147" t="s">
        <v>163</v>
      </c>
      <c r="Q36" s="150" t="s">
        <v>270</v>
      </c>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row>
    <row r="37" customFormat="false" ht="15.8" hidden="false" customHeight="false" outlineLevel="0" collapsed="false">
      <c r="A37" s="105"/>
      <c r="B37" s="92"/>
      <c r="C37" s="151" t="s">
        <v>52</v>
      </c>
      <c r="D37" s="168" t="n">
        <f aca="false">'01'!M37+'02'!M35+'03'!M35+'04'!M35+'05'!M35+'06'!M35+'07'!M35+'08'!M35+'09'!M35+'10'!M35+'11'!M35+'12'!M35</f>
        <v>0</v>
      </c>
      <c r="E37" s="169"/>
      <c r="F37" s="170"/>
      <c r="G37" s="92"/>
      <c r="H37" s="94" t="e">
        <f aca="false">D37/($D$57-$D$55)</f>
        <v>#DIV/0!</v>
      </c>
      <c r="I37" s="92"/>
      <c r="J37" s="171"/>
      <c r="K37" s="92"/>
      <c r="L37" s="92"/>
      <c r="M37" s="0" t="s">
        <v>182</v>
      </c>
      <c r="O37" s="0" t="s">
        <v>53</v>
      </c>
      <c r="Q37" s="92" t="s">
        <v>292</v>
      </c>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row>
    <row r="38" customFormat="false" ht="15.8" hidden="false" customHeight="false" outlineLevel="0" collapsed="false">
      <c r="A38" s="105"/>
      <c r="B38" s="92"/>
      <c r="C38" s="151" t="s">
        <v>53</v>
      </c>
      <c r="D38" s="168" t="n">
        <f aca="false">'01'!M38+'02'!M36+'03'!M36+'04'!M36+'05'!M36+'06'!M36+'07'!M36+'08'!M36+'09'!M36+'10'!M36+'11'!M36+'12'!M36</f>
        <v>0</v>
      </c>
      <c r="E38" s="169" t="s">
        <v>84</v>
      </c>
      <c r="F38" s="170" t="n">
        <f aca="false">'01'!O38+'02'!O36+'03'!O36+'04'!O36+'05'!O36+'06'!O36+'07'!O36+'08'!O36+'09'!O36+'10'!O36+'11'!O36+'12'!O36</f>
        <v>0</v>
      </c>
      <c r="G38" s="92"/>
      <c r="H38" s="94" t="e">
        <f aca="false">D38/($D$57-$D$55)</f>
        <v>#DIV/0!</v>
      </c>
      <c r="I38" s="92"/>
      <c r="J38" s="171" t="e">
        <f aca="false">F38/($F$57-$F$55)</f>
        <v>#DIV/0!</v>
      </c>
      <c r="K38" s="92"/>
      <c r="L38" s="92"/>
      <c r="M38" s="0" t="s">
        <v>182</v>
      </c>
      <c r="O38" s="0" t="s">
        <v>53</v>
      </c>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row>
    <row r="39" customFormat="false" ht="15.8" hidden="false" customHeight="false" outlineLevel="0" collapsed="false">
      <c r="A39" s="105"/>
      <c r="B39" s="92"/>
      <c r="C39" s="151" t="s">
        <v>54</v>
      </c>
      <c r="D39" s="168" t="n">
        <f aca="false">'01'!M39+'02'!M37+'03'!M37+'04'!M37+'05'!M37+'06'!M37+'07'!M37+'08'!M37+'09'!M37+'10'!M37+'11'!M37+'12'!M37</f>
        <v>0</v>
      </c>
      <c r="E39" s="169"/>
      <c r="F39" s="170"/>
      <c r="G39" s="92"/>
      <c r="H39" s="94" t="e">
        <f aca="false">D39/($D$57-$D$55)</f>
        <v>#DIV/0!</v>
      </c>
      <c r="I39" s="92"/>
      <c r="J39" s="171"/>
      <c r="K39" s="92"/>
      <c r="L39" s="92"/>
      <c r="M39" s="0" t="s">
        <v>182</v>
      </c>
      <c r="O39" s="0" t="s">
        <v>53</v>
      </c>
      <c r="Q39" s="92" t="s">
        <v>293</v>
      </c>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row>
    <row r="40" customFormat="false" ht="15.8" hidden="false" customHeight="false" outlineLevel="0" collapsed="false">
      <c r="A40" s="105"/>
      <c r="B40" s="92"/>
      <c r="C40" s="151" t="s">
        <v>55</v>
      </c>
      <c r="D40" s="168" t="n">
        <f aca="false">'01'!M40+'02'!M38+'03'!M38+'04'!M38+'05'!M38+'06'!M38+'07'!M38+'08'!M38+'09'!M38+'10'!M38+'11'!M38+'12'!M38</f>
        <v>0</v>
      </c>
      <c r="E40" s="169"/>
      <c r="F40" s="170"/>
      <c r="G40" s="92"/>
      <c r="H40" s="94" t="e">
        <f aca="false">D40/($D$57-$D$55)</f>
        <v>#DIV/0!</v>
      </c>
      <c r="I40" s="92"/>
      <c r="J40" s="171"/>
      <c r="K40" s="92"/>
      <c r="L40" s="92"/>
      <c r="M40" s="0" t="s">
        <v>182</v>
      </c>
      <c r="O40" s="0" t="s">
        <v>53</v>
      </c>
      <c r="Q40" s="92" t="s">
        <v>294</v>
      </c>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row>
    <row r="41" customFormat="false" ht="15.8" hidden="false" customHeight="false" outlineLevel="0" collapsed="false">
      <c r="A41" s="105"/>
      <c r="B41" s="92"/>
      <c r="C41" s="151" t="s">
        <v>56</v>
      </c>
      <c r="D41" s="168" t="n">
        <f aca="false">'01'!M41+'02'!M39+'03'!M39+'04'!M39+'05'!M39+'06'!M39+'07'!M39+'08'!M39+'09'!M39+'10'!M39+'11'!M39+'12'!M39</f>
        <v>0</v>
      </c>
      <c r="E41" s="169"/>
      <c r="F41" s="170"/>
      <c r="G41" s="92"/>
      <c r="H41" s="94" t="e">
        <f aca="false">D41/($D$57-$D$55)</f>
        <v>#DIV/0!</v>
      </c>
      <c r="I41" s="92"/>
      <c r="J41" s="171"/>
      <c r="K41" s="92"/>
      <c r="L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row>
    <row r="42" customFormat="false" ht="15.8" hidden="false" customHeight="false" outlineLevel="0" collapsed="false">
      <c r="A42" s="105"/>
      <c r="B42" s="92"/>
      <c r="C42" s="151" t="s">
        <v>59</v>
      </c>
      <c r="D42" s="168" t="n">
        <f aca="false">'01'!M42+'02'!M40+'03'!M40+'04'!M40+'05'!M40+'06'!M40+'07'!M40+'08'!M40+'09'!M40+'10'!M40+'11'!M40+'12'!M40</f>
        <v>0</v>
      </c>
      <c r="E42" s="169"/>
      <c r="F42" s="170"/>
      <c r="G42" s="92"/>
      <c r="H42" s="94" t="e">
        <f aca="false">D42/($D$57-$D$55)</f>
        <v>#DIV/0!</v>
      </c>
      <c r="I42" s="92"/>
      <c r="J42" s="171"/>
      <c r="K42" s="92"/>
      <c r="L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row>
    <row r="43" customFormat="false" ht="15.8" hidden="false" customHeight="false" outlineLevel="0" collapsed="false">
      <c r="A43" s="105"/>
      <c r="B43" s="92"/>
      <c r="C43" s="151" t="s">
        <v>60</v>
      </c>
      <c r="D43" s="168" t="n">
        <f aca="false">'01'!M43+'02'!M41+'03'!M41+'04'!M41+'05'!M41+'06'!M41+'07'!M41+'08'!M41+'09'!M41+'10'!M41+'11'!M41+'12'!M41</f>
        <v>0</v>
      </c>
      <c r="E43" s="169" t="s">
        <v>85</v>
      </c>
      <c r="F43" s="170" t="n">
        <f aca="false">'01'!O43+'02'!O41+'03'!O41+'04'!O41+'05'!O41+'06'!O41+'07'!O41+'08'!O41+'09'!O41+'10'!O41+'11'!O41+'12'!O41</f>
        <v>0</v>
      </c>
      <c r="G43" s="92"/>
      <c r="H43" s="94" t="e">
        <f aca="false">D43/($D$57-$D$55)</f>
        <v>#DIV/0!</v>
      </c>
      <c r="I43" s="92"/>
      <c r="J43" s="171" t="e">
        <f aca="false">F43/($F$57-$F$55)</f>
        <v>#DIV/0!</v>
      </c>
      <c r="K43" s="92"/>
      <c r="L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row>
    <row r="44" customFormat="false" ht="15.8" hidden="false" customHeight="false" outlineLevel="0" collapsed="false">
      <c r="A44" s="105"/>
      <c r="B44" s="92"/>
      <c r="C44" s="151" t="s">
        <v>61</v>
      </c>
      <c r="D44" s="168" t="n">
        <f aca="false">'01'!M44+'02'!M42+'03'!M42+'04'!M42+'05'!M42+'06'!M42+'07'!M42+'08'!M42+'09'!M42+'10'!M42+'11'!M42+'12'!M42</f>
        <v>0</v>
      </c>
      <c r="E44" s="169" t="s">
        <v>86</v>
      </c>
      <c r="F44" s="170" t="n">
        <f aca="false">'01'!O44+'02'!O42+'03'!O42+'04'!O42+'05'!O42+'06'!O42+'07'!O42+'08'!O42+'09'!O42+'10'!O42+'11'!O42+'12'!O42</f>
        <v>0</v>
      </c>
      <c r="G44" s="92"/>
      <c r="H44" s="94" t="e">
        <f aca="false">D44/($D$57-$D$55)</f>
        <v>#DIV/0!</v>
      </c>
      <c r="I44" s="92"/>
      <c r="J44" s="171" t="e">
        <f aca="false">F44/($F$57-$F$55)</f>
        <v>#DIV/0!</v>
      </c>
      <c r="K44" s="92"/>
      <c r="L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row>
    <row r="45" customFormat="false" ht="15.8" hidden="false" customHeight="false" outlineLevel="0" collapsed="false">
      <c r="A45" s="105"/>
      <c r="B45" s="92"/>
      <c r="C45" s="151" t="s">
        <v>62</v>
      </c>
      <c r="D45" s="168" t="n">
        <f aca="false">'01'!M45+'02'!M43+'03'!M43+'04'!M43+'05'!M43+'06'!M43+'07'!M43+'08'!M43+'09'!M43+'10'!M43+'11'!M43+'12'!M43</f>
        <v>0</v>
      </c>
      <c r="E45" s="169"/>
      <c r="F45" s="170"/>
      <c r="G45" s="92"/>
      <c r="H45" s="94" t="e">
        <f aca="false">D45/($D$57-$D$55)</f>
        <v>#DIV/0!</v>
      </c>
      <c r="I45" s="92"/>
      <c r="J45" s="171"/>
      <c r="K45" s="92"/>
      <c r="L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row>
    <row r="46" customFormat="false" ht="15.8" hidden="false" customHeight="false" outlineLevel="0" collapsed="false">
      <c r="A46" s="93"/>
      <c r="B46" s="92"/>
      <c r="C46" s="172" t="s">
        <v>63</v>
      </c>
      <c r="D46" s="168" t="n">
        <f aca="false">'01'!M46+'02'!M44+'03'!M44+'04'!M44+'05'!M44+'06'!M44+'07'!M44+'08'!M44+'09'!M44+'10'!M44+'11'!M44+'12'!M44</f>
        <v>0</v>
      </c>
      <c r="E46" s="169"/>
      <c r="F46" s="170"/>
      <c r="G46" s="92"/>
      <c r="H46" s="94" t="e">
        <f aca="false">D46/($D$57-$D$55)</f>
        <v>#DIV/0!</v>
      </c>
      <c r="I46" s="92"/>
      <c r="J46" s="171"/>
      <c r="K46" s="92"/>
      <c r="L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row>
    <row r="47" customFormat="false" ht="15.8" hidden="false" customHeight="false" outlineLevel="0" collapsed="false">
      <c r="A47" s="105"/>
      <c r="B47" s="92"/>
      <c r="C47" s="151" t="s">
        <v>65</v>
      </c>
      <c r="D47" s="168" t="n">
        <f aca="false">'01'!M47+'02'!M45+'03'!M45+'04'!M45+'05'!M45+'06'!M45+'07'!M45+'08'!M45+'09'!M45+'10'!M45+'11'!M45+'12'!M45</f>
        <v>0</v>
      </c>
      <c r="E47" s="169"/>
      <c r="F47" s="170"/>
      <c r="G47" s="92"/>
      <c r="H47" s="94" t="e">
        <f aca="false">D47/($D$57-$D$55)</f>
        <v>#DIV/0!</v>
      </c>
      <c r="I47" s="92"/>
      <c r="J47" s="171"/>
      <c r="K47" s="92"/>
      <c r="L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row>
    <row r="48" customFormat="false" ht="15.8" hidden="false" customHeight="false" outlineLevel="0" collapsed="false">
      <c r="A48" s="105"/>
      <c r="B48" s="92"/>
      <c r="C48" s="151" t="s">
        <v>66</v>
      </c>
      <c r="D48" s="168" t="n">
        <f aca="false">'01'!M48+'02'!M46+'03'!M46+'04'!M46+'05'!M46+'06'!M46+'07'!M46+'08'!M46+'09'!M46+'10'!M46+'11'!M46+'12'!M46</f>
        <v>0</v>
      </c>
      <c r="E48" s="169"/>
      <c r="F48" s="170"/>
      <c r="G48" s="92"/>
      <c r="H48" s="94" t="e">
        <f aca="false">D48/($D$57-$D$55)</f>
        <v>#DIV/0!</v>
      </c>
      <c r="I48" s="92"/>
      <c r="J48" s="171"/>
      <c r="K48" s="92"/>
      <c r="L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row>
    <row r="49" customFormat="false" ht="15.8" hidden="false" customHeight="false" outlineLevel="0" collapsed="false">
      <c r="A49" s="105"/>
      <c r="B49" s="92"/>
      <c r="C49" s="151" t="s">
        <v>67</v>
      </c>
      <c r="D49" s="168" t="n">
        <f aca="false">'01'!M49+'02'!M47+'03'!M47+'04'!M47+'05'!M47+'06'!M47+'07'!M47+'08'!M47+'09'!M47+'10'!M47+'11'!M47+'12'!M47</f>
        <v>0</v>
      </c>
      <c r="E49" s="169" t="s">
        <v>87</v>
      </c>
      <c r="F49" s="170" t="n">
        <f aca="false">'01'!O49+'02'!O47+'03'!O47+'04'!O47+'05'!O47+'06'!O47+'07'!O47+'08'!O47+'09'!O47+'10'!O47+'11'!O47+'12'!O47</f>
        <v>0</v>
      </c>
      <c r="G49" s="92"/>
      <c r="H49" s="94" t="e">
        <f aca="false">D49/($D$57-$D$55)</f>
        <v>#DIV/0!</v>
      </c>
      <c r="I49" s="92"/>
      <c r="J49" s="171" t="e">
        <f aca="false">F49/($F$57-$F$55)</f>
        <v>#DIV/0!</v>
      </c>
      <c r="K49" s="92"/>
      <c r="L49" s="92"/>
      <c r="Q49" s="92"/>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row>
    <row r="50" customFormat="false" ht="15.8" hidden="false" customHeight="false" outlineLevel="0" collapsed="false">
      <c r="A50" s="93"/>
      <c r="B50" s="92"/>
      <c r="C50" s="172" t="s">
        <v>68</v>
      </c>
      <c r="D50" s="168" t="n">
        <f aca="false">'01'!M50+'02'!M48+'03'!M48+'04'!M48+'05'!M48+'06'!M48+'07'!M48+'08'!M48+'09'!M48+'10'!M48+'11'!M48+'12'!M48</f>
        <v>0</v>
      </c>
      <c r="E50" s="173" t="s">
        <v>88</v>
      </c>
      <c r="F50" s="170" t="n">
        <f aca="false">'01'!O50+'02'!O48+'03'!O48+'04'!O48+'05'!O48+'06'!O48+'07'!O48+'08'!O48+'09'!O48+'10'!O48+'11'!O48+'12'!O48</f>
        <v>0</v>
      </c>
      <c r="G50" s="92"/>
      <c r="H50" s="94" t="e">
        <f aca="false">D50/($D$57-$D$55)</f>
        <v>#DIV/0!</v>
      </c>
      <c r="I50" s="92"/>
      <c r="J50" s="171" t="e">
        <f aca="false">F50/($F$57-$F$55)</f>
        <v>#DIV/0!</v>
      </c>
      <c r="K50" s="92"/>
      <c r="L50" s="92"/>
      <c r="Q50" s="92"/>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row>
    <row r="51" customFormat="false" ht="15.8" hidden="false" customHeight="false" outlineLevel="0" collapsed="false">
      <c r="A51" s="93"/>
      <c r="B51" s="92"/>
      <c r="C51" s="172" t="s">
        <v>69</v>
      </c>
      <c r="D51" s="168" t="n">
        <f aca="false">'01'!M51+'02'!M49+'03'!M49+'04'!M49+'05'!M49+'06'!M49+'07'!M49+'08'!M49+'09'!M49+'10'!M49+'11'!M49+'12'!M49</f>
        <v>0</v>
      </c>
      <c r="E51" s="169"/>
      <c r="F51" s="170"/>
      <c r="G51" s="92"/>
      <c r="H51" s="94" t="e">
        <f aca="false">D51/($D$57-$D$55)</f>
        <v>#DIV/0!</v>
      </c>
      <c r="I51" s="92"/>
      <c r="J51" s="171"/>
      <c r="K51" s="92"/>
      <c r="L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row>
    <row r="52" customFormat="false" ht="15.8" hidden="false" customHeight="false" outlineLevel="0" collapsed="false">
      <c r="A52" s="105"/>
      <c r="B52" s="92"/>
      <c r="C52" s="151" t="s">
        <v>72</v>
      </c>
      <c r="D52" s="168" t="n">
        <f aca="false">'01'!M52+'02'!M50+'03'!M50+'04'!M50+'05'!M50+'06'!M50+'07'!M50+'08'!M50+'09'!M50+'10'!M50+'11'!M50+'12'!M50</f>
        <v>0</v>
      </c>
      <c r="E52" s="169" t="s">
        <v>90</v>
      </c>
      <c r="F52" s="170" t="n">
        <f aca="false">'01'!O52+'02'!O50+'03'!O50+'04'!O50+'05'!O50+'06'!O50+'07'!O50+'08'!O50+'09'!O50+'10'!O50+'11'!O50+'12'!O50</f>
        <v>0</v>
      </c>
      <c r="G52" s="92"/>
      <c r="H52" s="94" t="e">
        <f aca="false">D52/($D$57-$D$55)</f>
        <v>#DIV/0!</v>
      </c>
      <c r="I52" s="92"/>
      <c r="J52" s="171" t="e">
        <f aca="false">F52/($F$57-$F$55)</f>
        <v>#DIV/0!</v>
      </c>
      <c r="K52" s="92"/>
      <c r="L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row>
    <row r="53" customFormat="false" ht="15.8" hidden="false" customHeight="false" outlineLevel="0" collapsed="false">
      <c r="A53" s="105"/>
      <c r="B53" s="92"/>
      <c r="C53" s="151" t="s">
        <v>73</v>
      </c>
      <c r="D53" s="168" t="n">
        <f aca="false">'01'!M53+'02'!M51+'03'!M51+'04'!M51+'05'!M51+'06'!M51+'07'!M51+'08'!M51+'09'!M51+'10'!M51+'11'!M51+'12'!M51</f>
        <v>0</v>
      </c>
      <c r="E53" s="169" t="s">
        <v>91</v>
      </c>
      <c r="F53" s="170" t="n">
        <f aca="false">'01'!O53+'02'!O51+'03'!O51+'04'!O51+'05'!O51+'06'!O51+'07'!O51+'08'!O51+'09'!O51+'10'!O51+'11'!O51+'12'!O51</f>
        <v>0</v>
      </c>
      <c r="G53" s="92"/>
      <c r="H53" s="94" t="e">
        <f aca="false">D53/($D$57-$D$55)</f>
        <v>#DIV/0!</v>
      </c>
      <c r="I53" s="92"/>
      <c r="J53" s="171" t="e">
        <f aca="false">F53/($F$57-$F$55)</f>
        <v>#DIV/0!</v>
      </c>
      <c r="K53" s="92"/>
      <c r="L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row>
    <row r="54" customFormat="false" ht="15.8" hidden="false" customHeight="false" outlineLevel="0" collapsed="false">
      <c r="A54" s="93"/>
      <c r="B54" s="92"/>
      <c r="C54" s="172" t="s">
        <v>74</v>
      </c>
      <c r="D54" s="168" t="n">
        <f aca="false">'01'!M54+'02'!M52+'03'!M52+'04'!M52+'05'!M52+'06'!M52+'07'!M52+'08'!M52+'09'!M52+'10'!M52+'11'!M52+'12'!M52</f>
        <v>0</v>
      </c>
      <c r="E54" s="169"/>
      <c r="F54" s="170"/>
      <c r="G54" s="92"/>
      <c r="H54" s="94" t="e">
        <f aca="false">D54/($D$57-$D$55)</f>
        <v>#DIV/0!</v>
      </c>
      <c r="I54" s="92"/>
      <c r="J54" s="171"/>
      <c r="K54" s="92"/>
      <c r="L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row>
    <row r="55" customFormat="false" ht="15.8" hidden="false" customHeight="false" outlineLevel="0" collapsed="false">
      <c r="A55" s="92"/>
      <c r="B55" s="92"/>
      <c r="C55" s="151" t="s">
        <v>295</v>
      </c>
      <c r="D55" s="168" t="n">
        <f aca="false">IF(('01'!J55+'02'!J53+'03'!J53+'04'!J53+'05'!J53+'06'!J53+'07'!J53+'08'!J53+'09'!J53+'10'!J53+'11'!J53+'12'!J53)&gt;0,('01'!J55+'02'!J53+'03'!J53+'04'!J53+'05'!J53+'06'!J53+'07'!J53+'08'!J53+'09'!J53+'10'!J53+'11'!J53+'12'!J53),0)</f>
        <v>0</v>
      </c>
      <c r="E55" s="169" t="s">
        <v>296</v>
      </c>
      <c r="F55" s="170" t="n">
        <f aca="false">IF(('01'!J55+'02'!J53+'03'!J53+'04'!J53+'05'!J53+'06'!J53+'07'!J53+'08'!J53+'09'!J53+'10'!J53+'11'!J53+'12'!J53)&lt;0,-('01'!J55+'02'!J53+'03'!J53+'04'!J53+'05'!J53+'06'!J53+'07'!J53+'08'!J53+'09'!J53+'10'!J53+'11'!J53+'12'!J53),0)</f>
        <v>0</v>
      </c>
      <c r="G55" s="92"/>
      <c r="H55" s="94" t="s">
        <v>297</v>
      </c>
      <c r="I55" s="92"/>
      <c r="J55" s="171" t="s">
        <v>297</v>
      </c>
      <c r="K55" s="92"/>
      <c r="L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row>
    <row r="56" customFormat="false" ht="15.8" hidden="false" customHeight="false" outlineLevel="0" collapsed="false">
      <c r="A56" s="92"/>
      <c r="B56" s="92"/>
      <c r="C56" s="151" t="s">
        <v>298</v>
      </c>
      <c r="D56" s="174" t="n">
        <f aca="false">IF((SUM($D27:$D55)&lt;SUM($F27:$F54)),SUM($F27:$F54)-SUM($D27:$D55),0)</f>
        <v>0</v>
      </c>
      <c r="E56" s="122" t="s">
        <v>298</v>
      </c>
      <c r="F56" s="170" t="n">
        <f aca="false">IF((SUM($D27:$D55)&gt;SUM($F27:$F54)),SUM($D27:$D55)-SUM($F27:$F55),0)</f>
        <v>0</v>
      </c>
      <c r="G56" s="92"/>
      <c r="H56" s="175" t="e">
        <f aca="false">D56/($D$57-$D$55)</f>
        <v>#DIV/0!</v>
      </c>
      <c r="I56" s="165"/>
      <c r="J56" s="176" t="e">
        <f aca="false">F56/($F$57-$F$55)</f>
        <v>#DIV/0!</v>
      </c>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row>
    <row r="57" customFormat="false" ht="15.8" hidden="false" customHeight="false" outlineLevel="0" collapsed="false">
      <c r="A57" s="92"/>
      <c r="B57" s="92"/>
      <c r="C57" s="143" t="s">
        <v>75</v>
      </c>
      <c r="D57" s="144" t="n">
        <f aca="false">SUM(D27:D56)</f>
        <v>0</v>
      </c>
      <c r="E57" s="145" t="s">
        <v>75</v>
      </c>
      <c r="F57" s="144" t="n">
        <f aca="false">SUM(F27:F56)</f>
        <v>0</v>
      </c>
      <c r="G57" s="92"/>
      <c r="H57" s="171" t="e">
        <f aca="false">D57/$D$57</f>
        <v>#DIV/0!</v>
      </c>
      <c r="I57" s="92"/>
      <c r="J57" s="171" t="e">
        <f aca="false">F57/$F$57</f>
        <v>#DIV/0!</v>
      </c>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row>
    <row r="58" customFormat="false" ht="15.8" hidden="false" customHeight="false" outlineLevel="0" collapsed="false">
      <c r="A58" s="92"/>
      <c r="B58" s="92"/>
      <c r="C58" s="92"/>
      <c r="D58" s="1"/>
      <c r="E58" s="92"/>
      <c r="F58" s="1"/>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row>
    <row r="59" customFormat="false" ht="15.8" hidden="false" customHeight="false" outlineLevel="0" collapsed="false">
      <c r="A59" s="92"/>
      <c r="B59" s="92"/>
      <c r="C59" s="92"/>
      <c r="D59" s="1"/>
      <c r="E59" s="92"/>
      <c r="F59" s="1"/>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row>
    <row r="60" customFormat="false" ht="15.8" hidden="false" customHeight="false" outlineLevel="0" collapsed="false">
      <c r="A60" s="92"/>
      <c r="B60" s="92" t="s">
        <v>299</v>
      </c>
      <c r="C60" s="92"/>
      <c r="D60" s="1"/>
      <c r="E60" s="92"/>
      <c r="F60" s="1"/>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row>
    <row r="61" customFormat="false" ht="15.8" hidden="false" customHeight="false" outlineLevel="0" collapsed="false">
      <c r="A61" s="92"/>
      <c r="B61" s="92"/>
      <c r="C61" s="92" t="s">
        <v>70</v>
      </c>
      <c r="D61" s="1"/>
      <c r="E61" s="92" t="s">
        <v>178</v>
      </c>
      <c r="F61" s="1"/>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row>
    <row r="62" customFormat="false" ht="15.8" hidden="false" customHeight="false" outlineLevel="0" collapsed="false">
      <c r="A62" s="92"/>
      <c r="B62" s="92"/>
      <c r="C62" s="92" t="s">
        <v>178</v>
      </c>
      <c r="D62" s="1"/>
      <c r="E62" s="92" t="s">
        <v>89</v>
      </c>
      <c r="F62" s="1"/>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row>
    <row r="63" customFormat="false" ht="15.8" hidden="false" customHeight="false" outlineLevel="0" collapsed="false">
      <c r="A63" s="92"/>
      <c r="B63" s="92"/>
      <c r="C63" s="92" t="s">
        <v>180</v>
      </c>
      <c r="D63" s="1"/>
      <c r="E63" s="92" t="s">
        <v>85</v>
      </c>
      <c r="F63" s="1"/>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row>
    <row r="64" customFormat="false" ht="15.8" hidden="false" customHeight="false" outlineLevel="0" collapsed="false">
      <c r="A64" s="92"/>
      <c r="B64" s="92"/>
      <c r="C64" s="92" t="s">
        <v>74</v>
      </c>
      <c r="D64" s="39"/>
      <c r="E64" s="92" t="s">
        <v>300</v>
      </c>
      <c r="F64" s="1"/>
      <c r="G64" s="92"/>
      <c r="H64" s="92"/>
      <c r="I64" s="92" t="s">
        <v>301</v>
      </c>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row>
    <row r="65" customFormat="false" ht="15.8" hidden="false" customHeight="false" outlineLevel="0" collapsed="false">
      <c r="A65" s="92"/>
      <c r="B65" s="92"/>
      <c r="C65" s="92" t="s">
        <v>74</v>
      </c>
      <c r="D65" s="39"/>
      <c r="E65" s="92" t="s">
        <v>190</v>
      </c>
      <c r="F65" s="39"/>
      <c r="G65" s="92"/>
      <c r="H65" s="92"/>
      <c r="I65" s="92" t="n">
        <v>10000</v>
      </c>
      <c r="J65" s="92" t="s">
        <v>302</v>
      </c>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row>
    <row r="66" customFormat="false" ht="15.8" hidden="false" customHeight="false" outlineLevel="0" collapsed="false">
      <c r="A66" s="92"/>
      <c r="B66" s="92"/>
      <c r="C66" s="92" t="s">
        <v>53</v>
      </c>
      <c r="D66" s="39"/>
      <c r="E66" s="92" t="s">
        <v>171</v>
      </c>
      <c r="F66" s="1"/>
      <c r="G66" s="92"/>
      <c r="H66" s="92"/>
      <c r="I66" s="140" t="s">
        <v>303</v>
      </c>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row>
    <row r="67" customFormat="false" ht="15.8" hidden="false" customHeight="false" outlineLevel="0" collapsed="false">
      <c r="A67" s="92"/>
      <c r="B67" s="92"/>
      <c r="C67" s="92" t="s">
        <v>53</v>
      </c>
      <c r="D67" s="39"/>
      <c r="E67" s="92" t="s">
        <v>182</v>
      </c>
      <c r="F67" s="1"/>
      <c r="G67" s="92"/>
      <c r="H67" s="92"/>
      <c r="I67" s="140" t="n">
        <v>18900</v>
      </c>
      <c r="J67" s="92" t="s">
        <v>304</v>
      </c>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row>
    <row r="68" customFormat="false" ht="15.8" hidden="false" customHeight="false" outlineLevel="0" collapsed="false">
      <c r="A68" s="92"/>
      <c r="B68" s="92"/>
      <c r="C68" s="92"/>
      <c r="D68" s="39"/>
      <c r="E68" s="92"/>
      <c r="F68" s="1"/>
      <c r="G68" s="92"/>
      <c r="H68" s="92"/>
      <c r="I68" s="92" t="s">
        <v>305</v>
      </c>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row>
    <row r="69" customFormat="false" ht="15.8" hidden="false" customHeight="false" outlineLevel="0" collapsed="false">
      <c r="A69" s="92"/>
      <c r="B69" s="92"/>
      <c r="C69" s="92" t="s">
        <v>184</v>
      </c>
      <c r="D69" s="39"/>
      <c r="E69" s="92" t="s">
        <v>53</v>
      </c>
      <c r="F69" s="1"/>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row>
    <row r="70" customFormat="false" ht="15.8" hidden="false" customHeight="false" outlineLevel="0" collapsed="false">
      <c r="A70" s="92"/>
      <c r="B70" s="92"/>
      <c r="C70" s="92"/>
      <c r="D70" s="39"/>
      <c r="E70" s="92"/>
      <c r="F70" s="1"/>
      <c r="G70" s="92"/>
      <c r="H70" s="92"/>
      <c r="I70" s="92" t="s">
        <v>306</v>
      </c>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row>
    <row r="71" customFormat="false" ht="15.8" hidden="false" customHeight="false" outlineLevel="0" collapsed="false">
      <c r="A71" s="92"/>
      <c r="B71" s="92"/>
      <c r="C71" s="177" t="s">
        <v>307</v>
      </c>
      <c r="D71" s="132" t="n">
        <f aca="false">SUM(D64:D70)</f>
        <v>0</v>
      </c>
      <c r="E71" s="177" t="s">
        <v>308</v>
      </c>
      <c r="F71" s="132" t="n">
        <f aca="false">SUM(F64:F70)</f>
        <v>0</v>
      </c>
      <c r="G71" s="92"/>
      <c r="H71" s="92"/>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row>
    <row r="72" customFormat="false" ht="15.8" hidden="false" customHeight="false" outlineLevel="0" collapsed="false">
      <c r="A72" s="92"/>
      <c r="B72" s="92"/>
      <c r="C72" s="126"/>
      <c r="D72" s="114"/>
      <c r="E72" s="126"/>
      <c r="F72" s="114"/>
      <c r="G72" s="92"/>
      <c r="H72" s="92"/>
      <c r="I72" s="92" t="s">
        <v>309</v>
      </c>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row>
    <row r="73" customFormat="false" ht="15.8" hidden="false" customHeight="false" outlineLevel="0" collapsed="false">
      <c r="A73" s="92"/>
      <c r="B73" s="92"/>
      <c r="C73" s="92" t="s">
        <v>295</v>
      </c>
      <c r="D73" s="1" t="n">
        <f aca="false">D55-D56-F55-D65-D67-D64-D68-D69+F62-D61</f>
        <v>0</v>
      </c>
      <c r="E73" s="92"/>
      <c r="F73" s="1"/>
      <c r="G73" s="92"/>
      <c r="H73" s="92"/>
      <c r="I73" s="92" t="n">
        <v>18000</v>
      </c>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row>
    <row r="74" customFormat="false" ht="15.8" hidden="false" customHeight="false" outlineLevel="0" collapsed="false">
      <c r="A74" s="92"/>
      <c r="B74" s="92"/>
      <c r="C74" s="92"/>
      <c r="D74" s="1"/>
      <c r="E74" s="92"/>
      <c r="F74" s="1"/>
      <c r="G74" s="92"/>
      <c r="H74" s="92"/>
      <c r="I74" s="92" t="s">
        <v>310</v>
      </c>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row>
    <row r="75" customFormat="false" ht="15.8" hidden="false" customHeight="false" outlineLevel="0" collapsed="false">
      <c r="A75" s="92"/>
      <c r="B75" s="92"/>
      <c r="C75" s="92"/>
      <c r="D75" s="1"/>
      <c r="E75" s="92"/>
      <c r="F75" s="1"/>
      <c r="G75" s="92"/>
      <c r="H75" s="92"/>
      <c r="I75" s="92" t="n">
        <v>16200</v>
      </c>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row>
    <row r="76" customFormat="false" ht="15.8" hidden="false" customHeight="false" outlineLevel="0" collapsed="false">
      <c r="A76" s="92"/>
      <c r="B76" s="92"/>
      <c r="C76" s="92"/>
      <c r="D76" s="1"/>
      <c r="E76" s="92"/>
      <c r="F76" s="1"/>
      <c r="G76" s="92"/>
      <c r="H76" s="92"/>
      <c r="I76" s="92"/>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row>
    <row r="77" customFormat="false" ht="15.8" hidden="false" customHeight="false" outlineLevel="0" collapsed="false">
      <c r="A77" s="92"/>
      <c r="B77" s="92"/>
      <c r="C77" s="92" t="s">
        <v>311</v>
      </c>
      <c r="D77" s="1"/>
      <c r="E77" s="92"/>
      <c r="F77" s="1"/>
      <c r="G77" s="92"/>
      <c r="H77" s="92"/>
      <c r="I77" s="92"/>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row>
    <row r="78" customFormat="false" ht="15.8" hidden="false" customHeight="false" outlineLevel="0" collapsed="false">
      <c r="A78" s="92"/>
      <c r="B78" s="92"/>
      <c r="C78" s="92"/>
      <c r="D78" s="1"/>
      <c r="E78" s="92"/>
      <c r="F78" s="1"/>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row>
    <row r="79" customFormat="false" ht="15.8" hidden="false" customHeight="false" outlineLevel="0" collapsed="false">
      <c r="A79" s="92"/>
      <c r="B79" s="92"/>
      <c r="C79" s="92" t="s">
        <v>312</v>
      </c>
      <c r="D79" s="1" t="n">
        <f aca="false">F27</f>
        <v>0</v>
      </c>
      <c r="E79" s="94" t="e">
        <f aca="false">D79/$D$57</f>
        <v>#DIV/0!</v>
      </c>
      <c r="F79" s="1"/>
      <c r="G79" s="92"/>
      <c r="H79" s="92"/>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row>
    <row r="80" customFormat="false" ht="15.8" hidden="false" customHeight="false" outlineLevel="0" collapsed="false">
      <c r="A80" s="92"/>
      <c r="B80" s="92"/>
      <c r="C80" s="165" t="s">
        <v>37</v>
      </c>
      <c r="D80" s="178" t="n">
        <f aca="false">D27+D38</f>
        <v>0</v>
      </c>
      <c r="E80" s="94" t="e">
        <f aca="false">D80/$D$57</f>
        <v>#DIV/0!</v>
      </c>
      <c r="F80" s="1"/>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row>
    <row r="81" customFormat="false" ht="15.8" hidden="false" customHeight="false" outlineLevel="0" collapsed="false">
      <c r="A81" s="92"/>
      <c r="B81" s="92"/>
      <c r="C81" s="92" t="s">
        <v>313</v>
      </c>
      <c r="D81" s="1" t="n">
        <f aca="false">D79-D80</f>
        <v>0</v>
      </c>
      <c r="E81" s="94" t="e">
        <f aca="false">D81/$D$57</f>
        <v>#DIV/0!</v>
      </c>
      <c r="F81" s="1"/>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row>
    <row r="82" customFormat="false" ht="15.8" hidden="false" customHeight="false" outlineLevel="0" collapsed="false">
      <c r="A82" s="92"/>
      <c r="B82" s="92"/>
      <c r="C82" s="92"/>
      <c r="D82" s="1"/>
      <c r="E82" s="94"/>
      <c r="F82" s="1"/>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row>
    <row r="83" customFormat="false" ht="15.8" hidden="false" customHeight="false" outlineLevel="0" collapsed="false">
      <c r="A83" s="92"/>
      <c r="B83" s="92"/>
      <c r="C83" s="165" t="s">
        <v>314</v>
      </c>
      <c r="D83" s="178" t="n">
        <f aca="false">D28+D29+D30+D37+D39+D40+D42+D43+D44+D47+D48+D49+D64+D67+D68+D41</f>
        <v>0</v>
      </c>
      <c r="E83" s="94" t="e">
        <f aca="false">D83/$D$57</f>
        <v>#DIV/0!</v>
      </c>
      <c r="F83" s="1"/>
      <c r="G83" s="92"/>
      <c r="H83" s="92"/>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row>
    <row r="84" customFormat="false" ht="15.8" hidden="false" customHeight="false" outlineLevel="0" collapsed="false">
      <c r="A84" s="92"/>
      <c r="B84" s="92"/>
      <c r="C84" s="92" t="s">
        <v>315</v>
      </c>
      <c r="D84" s="1" t="n">
        <f aca="false">D81-D83</f>
        <v>0</v>
      </c>
      <c r="E84" s="94" t="e">
        <f aca="false">D84/$D$57</f>
        <v>#DIV/0!</v>
      </c>
      <c r="F84" s="1"/>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row>
    <row r="85" customFormat="false" ht="15.8" hidden="false" customHeight="false" outlineLevel="0" collapsed="false">
      <c r="A85" s="92"/>
      <c r="B85" s="92"/>
      <c r="C85" s="92"/>
      <c r="D85" s="1"/>
      <c r="E85" s="94"/>
      <c r="F85" s="1"/>
      <c r="G85" s="92"/>
      <c r="H85" s="92"/>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row>
    <row r="86" customFormat="false" ht="15.8" hidden="false" customHeight="false" outlineLevel="0" collapsed="false">
      <c r="A86" s="92"/>
      <c r="B86" s="92"/>
      <c r="C86" s="92" t="s">
        <v>316</v>
      </c>
      <c r="D86" s="1" t="n">
        <f aca="false">F38+F43+F44+F49+F52</f>
        <v>0</v>
      </c>
      <c r="E86" s="94" t="e">
        <f aca="false">D86/$D$57</f>
        <v>#DIV/0!</v>
      </c>
      <c r="F86" s="1"/>
      <c r="G86" s="92"/>
      <c r="H86" s="92"/>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2"/>
      <c r="EN86" s="92"/>
      <c r="EO86" s="92"/>
      <c r="EP86" s="92"/>
      <c r="EQ86" s="92"/>
      <c r="ER86" s="92"/>
      <c r="ES86" s="92"/>
      <c r="ET86" s="92"/>
      <c r="EU86" s="92"/>
      <c r="EV86" s="92"/>
      <c r="EW86" s="92"/>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2"/>
      <c r="FV86" s="92"/>
      <c r="FW86" s="92"/>
      <c r="FX86" s="92"/>
      <c r="FY86" s="92"/>
      <c r="FZ86" s="92"/>
      <c r="GA86" s="92"/>
      <c r="GB86" s="92"/>
      <c r="GC86" s="92"/>
      <c r="GD86" s="92"/>
      <c r="GE86" s="92"/>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2"/>
      <c r="HE86" s="92"/>
      <c r="HF86" s="92"/>
      <c r="HG86" s="92"/>
      <c r="HH86" s="92"/>
      <c r="HI86" s="92"/>
      <c r="HJ86" s="92"/>
      <c r="HK86" s="92"/>
      <c r="HL86" s="92"/>
      <c r="HM86" s="92"/>
      <c r="HN86" s="92"/>
      <c r="HO86" s="92"/>
      <c r="HP86" s="92"/>
      <c r="HQ86" s="92"/>
      <c r="HR86" s="92"/>
      <c r="HS86" s="92"/>
      <c r="HT86" s="92"/>
      <c r="HU86" s="92"/>
      <c r="HV86" s="92"/>
      <c r="HW86" s="92"/>
      <c r="HX86" s="92"/>
      <c r="HY86" s="92"/>
      <c r="HZ86" s="92"/>
      <c r="IA86" s="92"/>
      <c r="IB86" s="92"/>
      <c r="IC86" s="92"/>
      <c r="ID86" s="92"/>
      <c r="IE86" s="92"/>
      <c r="IF86" s="92"/>
      <c r="IG86" s="92"/>
      <c r="IH86" s="92"/>
      <c r="II86" s="92"/>
      <c r="IJ86" s="92"/>
      <c r="IK86" s="92"/>
      <c r="IL86" s="92"/>
      <c r="IM86" s="92"/>
      <c r="IN86" s="92"/>
      <c r="IO86" s="92"/>
      <c r="IP86" s="92"/>
      <c r="IQ86" s="92"/>
      <c r="IR86" s="92"/>
      <c r="IS86" s="92"/>
      <c r="IT86" s="92"/>
      <c r="IU86" s="92"/>
      <c r="IV86" s="92"/>
      <c r="IW86" s="92"/>
    </row>
    <row r="87" customFormat="false" ht="15.8" hidden="false" customHeight="false" outlineLevel="0" collapsed="false">
      <c r="A87" s="92"/>
      <c r="B87" s="92"/>
      <c r="C87" s="165" t="s">
        <v>317</v>
      </c>
      <c r="D87" s="178" t="n">
        <f aca="false">D32+D34+D35+D45+D31+D33</f>
        <v>0</v>
      </c>
      <c r="E87" s="94" t="e">
        <f aca="false">D87/$D$57</f>
        <v>#DIV/0!</v>
      </c>
      <c r="F87" s="1"/>
      <c r="G87" s="92"/>
      <c r="H87" s="92"/>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2"/>
      <c r="EN87" s="92"/>
      <c r="EO87" s="92"/>
      <c r="EP87" s="92"/>
      <c r="EQ87" s="92"/>
      <c r="ER87" s="92"/>
      <c r="ES87" s="92"/>
      <c r="ET87" s="92"/>
      <c r="EU87" s="92"/>
      <c r="EV87" s="92"/>
      <c r="EW87" s="92"/>
      <c r="EX87" s="92"/>
      <c r="EY87" s="92"/>
      <c r="EZ87" s="92"/>
      <c r="FA87" s="92"/>
      <c r="FB87" s="92"/>
      <c r="FC87" s="92"/>
      <c r="FD87" s="92"/>
      <c r="FE87" s="92"/>
      <c r="FF87" s="92"/>
      <c r="FG87" s="92"/>
      <c r="FH87" s="92"/>
      <c r="FI87" s="92"/>
      <c r="FJ87" s="92"/>
      <c r="FK87" s="92"/>
      <c r="FL87" s="92"/>
      <c r="FM87" s="92"/>
      <c r="FN87" s="92"/>
      <c r="FO87" s="92"/>
      <c r="FP87" s="92"/>
      <c r="FQ87" s="92"/>
      <c r="FR87" s="92"/>
      <c r="FS87" s="92"/>
      <c r="FT87" s="92"/>
      <c r="FU87" s="92"/>
      <c r="FV87" s="92"/>
      <c r="FW87" s="92"/>
      <c r="FX87" s="92"/>
      <c r="FY87" s="92"/>
      <c r="FZ87" s="92"/>
      <c r="GA87" s="92"/>
      <c r="GB87" s="92"/>
      <c r="GC87" s="92"/>
      <c r="GD87" s="92"/>
      <c r="GE87" s="92"/>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2"/>
      <c r="HE87" s="92"/>
      <c r="HF87" s="92"/>
      <c r="HG87" s="92"/>
      <c r="HH87" s="92"/>
      <c r="HI87" s="92"/>
      <c r="HJ87" s="92"/>
      <c r="HK87" s="92"/>
      <c r="HL87" s="92"/>
      <c r="HM87" s="92"/>
      <c r="HN87" s="92"/>
      <c r="HO87" s="92"/>
      <c r="HP87" s="92"/>
      <c r="HQ87" s="92"/>
      <c r="HR87" s="92"/>
      <c r="HS87" s="92"/>
      <c r="HT87" s="92"/>
      <c r="HU87" s="92"/>
      <c r="HV87" s="92"/>
      <c r="HW87" s="92"/>
      <c r="HX87" s="92"/>
      <c r="HY87" s="92"/>
      <c r="HZ87" s="92"/>
      <c r="IA87" s="92"/>
      <c r="IB87" s="92"/>
      <c r="IC87" s="92"/>
      <c r="ID87" s="92"/>
      <c r="IE87" s="92"/>
      <c r="IF87" s="92"/>
      <c r="IG87" s="92"/>
      <c r="IH87" s="92"/>
      <c r="II87" s="92"/>
      <c r="IJ87" s="92"/>
      <c r="IK87" s="92"/>
      <c r="IL87" s="92"/>
      <c r="IM87" s="92"/>
      <c r="IN87" s="92"/>
      <c r="IO87" s="92"/>
      <c r="IP87" s="92"/>
      <c r="IQ87" s="92"/>
      <c r="IR87" s="92"/>
      <c r="IS87" s="92"/>
      <c r="IT87" s="92"/>
      <c r="IU87" s="92"/>
      <c r="IV87" s="92"/>
      <c r="IW87" s="92"/>
    </row>
    <row r="88" customFormat="false" ht="15.8" hidden="false" customHeight="false" outlineLevel="0" collapsed="false">
      <c r="A88" s="92"/>
      <c r="B88" s="92"/>
      <c r="C88" s="92" t="s">
        <v>318</v>
      </c>
      <c r="D88" s="1" t="n">
        <f aca="false">D84+D86-D87</f>
        <v>0</v>
      </c>
      <c r="E88" s="94" t="e">
        <f aca="false">D88/$D$57</f>
        <v>#DIV/0!</v>
      </c>
      <c r="F88" s="1"/>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2"/>
      <c r="EN88" s="92"/>
      <c r="EO88" s="92"/>
      <c r="EP88" s="92"/>
      <c r="EQ88" s="92"/>
      <c r="ER88" s="92"/>
      <c r="ES88" s="92"/>
      <c r="ET88" s="92"/>
      <c r="EU88" s="92"/>
      <c r="EV88" s="92"/>
      <c r="EW88" s="92"/>
      <c r="EX88" s="92"/>
      <c r="EY88" s="92"/>
      <c r="EZ88" s="92"/>
      <c r="FA88" s="92"/>
      <c r="FB88" s="92"/>
      <c r="FC88" s="92"/>
      <c r="FD88" s="92"/>
      <c r="FE88" s="92"/>
      <c r="FF88" s="92"/>
      <c r="FG88" s="92"/>
      <c r="FH88" s="92"/>
      <c r="FI88" s="92"/>
      <c r="FJ88" s="92"/>
      <c r="FK88" s="92"/>
      <c r="FL88" s="92"/>
      <c r="FM88" s="92"/>
      <c r="FN88" s="92"/>
      <c r="FO88" s="92"/>
      <c r="FP88" s="92"/>
      <c r="FQ88" s="92"/>
      <c r="FR88" s="92"/>
      <c r="FS88" s="92"/>
      <c r="FT88" s="92"/>
      <c r="FU88" s="92"/>
      <c r="FV88" s="92"/>
      <c r="FW88" s="92"/>
      <c r="FX88" s="92"/>
      <c r="FY88" s="92"/>
      <c r="FZ88" s="92"/>
      <c r="GA88" s="92"/>
      <c r="GB88" s="92"/>
      <c r="GC88" s="92"/>
      <c r="GD88" s="92"/>
      <c r="GE88" s="92"/>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2"/>
      <c r="HE88" s="92"/>
      <c r="HF88" s="92"/>
      <c r="HG88" s="92"/>
      <c r="HH88" s="92"/>
      <c r="HI88" s="92"/>
      <c r="HJ88" s="92"/>
      <c r="HK88" s="92"/>
      <c r="HL88" s="92"/>
      <c r="HM88" s="92"/>
      <c r="HN88" s="92"/>
      <c r="HO88" s="92"/>
      <c r="HP88" s="92"/>
      <c r="HQ88" s="92"/>
      <c r="HR88" s="92"/>
      <c r="HS88" s="92"/>
      <c r="HT88" s="92"/>
      <c r="HU88" s="92"/>
      <c r="HV88" s="92"/>
      <c r="HW88" s="92"/>
      <c r="HX88" s="92"/>
      <c r="HY88" s="92"/>
      <c r="HZ88" s="92"/>
      <c r="IA88" s="92"/>
      <c r="IB88" s="92"/>
      <c r="IC88" s="92"/>
      <c r="ID88" s="92"/>
      <c r="IE88" s="92"/>
      <c r="IF88" s="92"/>
      <c r="IG88" s="92"/>
      <c r="IH88" s="92"/>
      <c r="II88" s="92"/>
      <c r="IJ88" s="92"/>
      <c r="IK88" s="92"/>
      <c r="IL88" s="92"/>
      <c r="IM88" s="92"/>
      <c r="IN88" s="92"/>
      <c r="IO88" s="92"/>
      <c r="IP88" s="92"/>
      <c r="IQ88" s="92"/>
      <c r="IR88" s="92"/>
      <c r="IS88" s="92"/>
      <c r="IT88" s="92"/>
      <c r="IU88" s="92"/>
      <c r="IV88" s="92"/>
      <c r="IW88" s="92"/>
    </row>
    <row r="89" customFormat="false" ht="15.8" hidden="false" customHeight="false" outlineLevel="0" collapsed="false">
      <c r="A89" s="92"/>
      <c r="B89" s="92"/>
      <c r="C89" s="92"/>
      <c r="D89" s="1"/>
      <c r="E89" s="94"/>
      <c r="F89" s="1"/>
      <c r="G89" s="92"/>
      <c r="H89" s="92"/>
      <c r="I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2"/>
      <c r="EN89" s="92"/>
      <c r="EO89" s="92"/>
      <c r="EP89" s="92"/>
      <c r="EQ89" s="92"/>
      <c r="ER89" s="92"/>
      <c r="ES89" s="92"/>
      <c r="ET89" s="92"/>
      <c r="EU89" s="92"/>
      <c r="EV89" s="92"/>
      <c r="EW89" s="92"/>
      <c r="EX89" s="92"/>
      <c r="EY89" s="92"/>
      <c r="EZ89" s="92"/>
      <c r="FA89" s="92"/>
      <c r="FB89" s="92"/>
      <c r="FC89" s="92"/>
      <c r="FD89" s="92"/>
      <c r="FE89" s="92"/>
      <c r="FF89" s="92"/>
      <c r="FG89" s="92"/>
      <c r="FH89" s="92"/>
      <c r="FI89" s="92"/>
      <c r="FJ89" s="92"/>
      <c r="FK89" s="92"/>
      <c r="FL89" s="92"/>
      <c r="FM89" s="92"/>
      <c r="FN89" s="92"/>
      <c r="FO89" s="92"/>
      <c r="FP89" s="92"/>
      <c r="FQ89" s="92"/>
      <c r="FR89" s="92"/>
      <c r="FS89" s="92"/>
      <c r="FT89" s="92"/>
      <c r="FU89" s="92"/>
      <c r="FV89" s="92"/>
      <c r="FW89" s="92"/>
      <c r="FX89" s="92"/>
      <c r="FY89" s="92"/>
      <c r="FZ89" s="92"/>
      <c r="GA89" s="92"/>
      <c r="GB89" s="92"/>
      <c r="GC89" s="92"/>
      <c r="GD89" s="92"/>
      <c r="GE89" s="92"/>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2"/>
      <c r="HE89" s="92"/>
      <c r="HF89" s="92"/>
      <c r="HG89" s="92"/>
      <c r="HH89" s="92"/>
      <c r="HI89" s="92"/>
      <c r="HJ89" s="92"/>
      <c r="HK89" s="92"/>
      <c r="HL89" s="92"/>
      <c r="HM89" s="92"/>
      <c r="HN89" s="92"/>
      <c r="HO89" s="92"/>
      <c r="HP89" s="92"/>
      <c r="HQ89" s="92"/>
      <c r="HR89" s="92"/>
      <c r="HS89" s="92"/>
      <c r="HT89" s="92"/>
      <c r="HU89" s="92"/>
      <c r="HV89" s="92"/>
      <c r="HW89" s="92"/>
      <c r="HX89" s="92"/>
      <c r="HY89" s="92"/>
      <c r="HZ89" s="92"/>
      <c r="IA89" s="92"/>
      <c r="IB89" s="92"/>
      <c r="IC89" s="92"/>
      <c r="ID89" s="92"/>
      <c r="IE89" s="92"/>
      <c r="IF89" s="92"/>
      <c r="IG89" s="92"/>
      <c r="IH89" s="92"/>
      <c r="II89" s="92"/>
      <c r="IJ89" s="92"/>
      <c r="IK89" s="92"/>
      <c r="IL89" s="92"/>
      <c r="IM89" s="92"/>
      <c r="IN89" s="92"/>
      <c r="IO89" s="92"/>
      <c r="IP89" s="92"/>
      <c r="IQ89" s="92"/>
      <c r="IR89" s="92"/>
      <c r="IS89" s="92"/>
      <c r="IT89" s="92"/>
      <c r="IU89" s="92"/>
      <c r="IV89" s="92"/>
      <c r="IW89" s="92"/>
    </row>
    <row r="90" customFormat="false" ht="15.8" hidden="false" customHeight="false" outlineLevel="0" collapsed="false">
      <c r="A90" s="92"/>
      <c r="B90" s="92"/>
      <c r="C90" s="92" t="s">
        <v>91</v>
      </c>
      <c r="D90" s="1" t="n">
        <f aca="false">F53+F50+F56</f>
        <v>0</v>
      </c>
      <c r="E90" s="94" t="e">
        <f aca="false">D90/$D$57</f>
        <v>#DIV/0!</v>
      </c>
      <c r="F90" s="1"/>
      <c r="G90" s="92"/>
      <c r="H90" s="92"/>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2"/>
      <c r="EN90" s="92"/>
      <c r="EO90" s="92"/>
      <c r="EP90" s="92"/>
      <c r="EQ90" s="92"/>
      <c r="ER90" s="92"/>
      <c r="ES90" s="92"/>
      <c r="ET90" s="92"/>
      <c r="EU90" s="92"/>
      <c r="EV90" s="92"/>
      <c r="EW90" s="92"/>
      <c r="EX90" s="92"/>
      <c r="EY90" s="92"/>
      <c r="EZ90" s="92"/>
      <c r="FA90" s="92"/>
      <c r="FB90" s="92"/>
      <c r="FC90" s="92"/>
      <c r="FD90" s="92"/>
      <c r="FE90" s="92"/>
      <c r="FF90" s="92"/>
      <c r="FG90" s="92"/>
      <c r="FH90" s="92"/>
      <c r="FI90" s="92"/>
      <c r="FJ90" s="92"/>
      <c r="FK90" s="92"/>
      <c r="FL90" s="92"/>
      <c r="FM90" s="92"/>
      <c r="FN90" s="92"/>
      <c r="FO90" s="92"/>
      <c r="FP90" s="92"/>
      <c r="FQ90" s="92"/>
      <c r="FR90" s="92"/>
      <c r="FS90" s="92"/>
      <c r="FT90" s="92"/>
      <c r="FU90" s="92"/>
      <c r="FV90" s="92"/>
      <c r="FW90" s="92"/>
      <c r="FX90" s="92"/>
      <c r="FY90" s="92"/>
      <c r="FZ90" s="92"/>
      <c r="GA90" s="92"/>
      <c r="GB90" s="92"/>
      <c r="GC90" s="92"/>
      <c r="GD90" s="92"/>
      <c r="GE90" s="92"/>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2"/>
      <c r="HE90" s="92"/>
      <c r="HF90" s="92"/>
      <c r="HG90" s="92"/>
      <c r="HH90" s="92"/>
      <c r="HI90" s="92"/>
      <c r="HJ90" s="92"/>
      <c r="HK90" s="92"/>
      <c r="HL90" s="92"/>
      <c r="HM90" s="92"/>
      <c r="HN90" s="92"/>
      <c r="HO90" s="92"/>
      <c r="HP90" s="92"/>
      <c r="HQ90" s="92"/>
      <c r="HR90" s="92"/>
      <c r="HS90" s="92"/>
      <c r="HT90" s="92"/>
      <c r="HU90" s="92"/>
      <c r="HV90" s="92"/>
      <c r="HW90" s="92"/>
      <c r="HX90" s="92"/>
      <c r="HY90" s="92"/>
      <c r="HZ90" s="92"/>
      <c r="IA90" s="92"/>
      <c r="IB90" s="92"/>
      <c r="IC90" s="92"/>
      <c r="ID90" s="92"/>
      <c r="IE90" s="92"/>
      <c r="IF90" s="92"/>
      <c r="IG90" s="92"/>
      <c r="IH90" s="92"/>
      <c r="II90" s="92"/>
      <c r="IJ90" s="92"/>
      <c r="IK90" s="92"/>
      <c r="IL90" s="92"/>
      <c r="IM90" s="92"/>
      <c r="IN90" s="92"/>
      <c r="IO90" s="92"/>
      <c r="IP90" s="92"/>
      <c r="IQ90" s="92"/>
      <c r="IR90" s="92"/>
      <c r="IS90" s="92"/>
      <c r="IT90" s="92"/>
      <c r="IU90" s="92"/>
      <c r="IV90" s="92"/>
      <c r="IW90" s="92"/>
    </row>
    <row r="91" customFormat="false" ht="15.8" hidden="false" customHeight="false" outlineLevel="0" collapsed="false">
      <c r="A91" s="92"/>
      <c r="B91" s="92"/>
      <c r="C91" s="165" t="s">
        <v>73</v>
      </c>
      <c r="D91" s="178" t="n">
        <f aca="false">D54+D56*2+D53+D50+D51</f>
        <v>0</v>
      </c>
      <c r="E91" s="94" t="e">
        <f aca="false">D91/$D$57</f>
        <v>#DIV/0!</v>
      </c>
      <c r="F91" s="1"/>
      <c r="G91" s="92"/>
      <c r="H91" s="92"/>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2"/>
      <c r="EN91" s="92"/>
      <c r="EO91" s="92"/>
      <c r="EP91" s="92"/>
      <c r="EQ91" s="92"/>
      <c r="ER91" s="92"/>
      <c r="ES91" s="92"/>
      <c r="ET91" s="92"/>
      <c r="EU91" s="92"/>
      <c r="EV91" s="92"/>
      <c r="EW91" s="92"/>
      <c r="EX91" s="92"/>
      <c r="EY91" s="92"/>
      <c r="EZ91" s="92"/>
      <c r="FA91" s="92"/>
      <c r="FB91" s="92"/>
      <c r="FC91" s="92"/>
      <c r="FD91" s="92"/>
      <c r="FE91" s="92"/>
      <c r="FF91" s="92"/>
      <c r="FG91" s="92"/>
      <c r="FH91" s="92"/>
      <c r="FI91" s="92"/>
      <c r="FJ91" s="92"/>
      <c r="FK91" s="92"/>
      <c r="FL91" s="92"/>
      <c r="FM91" s="92"/>
      <c r="FN91" s="92"/>
      <c r="FO91" s="92"/>
      <c r="FP91" s="92"/>
      <c r="FQ91" s="92"/>
      <c r="FR91" s="92"/>
      <c r="FS91" s="92"/>
      <c r="FT91" s="92"/>
      <c r="FU91" s="92"/>
      <c r="FV91" s="92"/>
      <c r="FW91" s="92"/>
      <c r="FX91" s="92"/>
      <c r="FY91" s="92"/>
      <c r="FZ91" s="92"/>
      <c r="GA91" s="92"/>
      <c r="GB91" s="92"/>
      <c r="GC91" s="92"/>
      <c r="GD91" s="92"/>
      <c r="GE91" s="92"/>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2"/>
      <c r="HE91" s="92"/>
      <c r="HF91" s="92"/>
      <c r="HG91" s="92"/>
      <c r="HH91" s="92"/>
      <c r="HI91" s="92"/>
      <c r="HJ91" s="92"/>
      <c r="HK91" s="92"/>
      <c r="HL91" s="92"/>
      <c r="HM91" s="92"/>
      <c r="HN91" s="92"/>
      <c r="HO91" s="92"/>
      <c r="HP91" s="92"/>
      <c r="HQ91" s="92"/>
      <c r="HR91" s="92"/>
      <c r="HS91" s="92"/>
      <c r="HT91" s="92"/>
      <c r="HU91" s="92"/>
      <c r="HV91" s="92"/>
      <c r="HW91" s="92"/>
      <c r="HX91" s="92"/>
      <c r="HY91" s="92"/>
      <c r="HZ91" s="92"/>
      <c r="IA91" s="92"/>
      <c r="IB91" s="92"/>
      <c r="IC91" s="92"/>
      <c r="ID91" s="92"/>
      <c r="IE91" s="92"/>
      <c r="IF91" s="92"/>
      <c r="IG91" s="92"/>
      <c r="IH91" s="92"/>
      <c r="II91" s="92"/>
      <c r="IJ91" s="92"/>
      <c r="IK91" s="92"/>
      <c r="IL91" s="92"/>
      <c r="IM91" s="92"/>
      <c r="IN91" s="92"/>
      <c r="IO91" s="92"/>
      <c r="IP91" s="92"/>
      <c r="IQ91" s="92"/>
      <c r="IR91" s="92"/>
      <c r="IS91" s="92"/>
      <c r="IT91" s="92"/>
      <c r="IU91" s="92"/>
      <c r="IV91" s="92"/>
      <c r="IW91" s="92"/>
    </row>
    <row r="92" customFormat="false" ht="15.8" hidden="false" customHeight="false" outlineLevel="0" collapsed="false">
      <c r="A92" s="92"/>
      <c r="B92" s="92"/>
      <c r="C92" s="92" t="s">
        <v>295</v>
      </c>
      <c r="D92" s="1" t="n">
        <f aca="false">D88+D90-D91</f>
        <v>0</v>
      </c>
      <c r="E92" s="94" t="e">
        <f aca="false">D92/$D$57</f>
        <v>#DIV/0!</v>
      </c>
      <c r="F92" s="1"/>
      <c r="G92" s="92"/>
      <c r="H92" s="92"/>
      <c r="I92" s="92" t="s">
        <v>319</v>
      </c>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2"/>
      <c r="EN92" s="92"/>
      <c r="EO92" s="92"/>
      <c r="EP92" s="92"/>
      <c r="EQ92" s="92"/>
      <c r="ER92" s="92"/>
      <c r="ES92" s="92"/>
      <c r="ET92" s="92"/>
      <c r="EU92" s="92"/>
      <c r="EV92" s="92"/>
      <c r="EW92" s="92"/>
      <c r="EX92" s="92"/>
      <c r="EY92" s="92"/>
      <c r="EZ92" s="92"/>
      <c r="FA92" s="92"/>
      <c r="FB92" s="92"/>
      <c r="FC92" s="92"/>
      <c r="FD92" s="92"/>
      <c r="FE92" s="92"/>
      <c r="FF92" s="92"/>
      <c r="FG92" s="92"/>
      <c r="FH92" s="92"/>
      <c r="FI92" s="92"/>
      <c r="FJ92" s="92"/>
      <c r="FK92" s="92"/>
      <c r="FL92" s="92"/>
      <c r="FM92" s="92"/>
      <c r="FN92" s="92"/>
      <c r="FO92" s="92"/>
      <c r="FP92" s="92"/>
      <c r="FQ92" s="92"/>
      <c r="FR92" s="92"/>
      <c r="FS92" s="92"/>
      <c r="FT92" s="92"/>
      <c r="FU92" s="92"/>
      <c r="FV92" s="92"/>
      <c r="FW92" s="92"/>
      <c r="FX92" s="92"/>
      <c r="FY92" s="92"/>
      <c r="FZ92" s="92"/>
      <c r="GA92" s="92"/>
      <c r="GB92" s="92"/>
      <c r="GC92" s="92"/>
      <c r="GD92" s="92"/>
      <c r="GE92" s="92"/>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2"/>
      <c r="HE92" s="92"/>
      <c r="HF92" s="92"/>
      <c r="HG92" s="92"/>
      <c r="HH92" s="92"/>
      <c r="HI92" s="92"/>
      <c r="HJ92" s="92"/>
      <c r="HK92" s="92"/>
      <c r="HL92" s="92"/>
      <c r="HM92" s="92"/>
      <c r="HN92" s="92"/>
      <c r="HO92" s="92"/>
      <c r="HP92" s="92"/>
      <c r="HQ92" s="92"/>
      <c r="HR92" s="92"/>
      <c r="HS92" s="92"/>
      <c r="HT92" s="92"/>
      <c r="HU92" s="92"/>
      <c r="HV92" s="92"/>
      <c r="HW92" s="92"/>
      <c r="HX92" s="92"/>
      <c r="HY92" s="92"/>
      <c r="HZ92" s="92"/>
      <c r="IA92" s="92"/>
      <c r="IB92" s="92"/>
      <c r="IC92" s="92"/>
      <c r="ID92" s="92"/>
      <c r="IE92" s="92"/>
      <c r="IF92" s="92"/>
      <c r="IG92" s="92"/>
      <c r="IH92" s="92"/>
      <c r="II92" s="92"/>
      <c r="IJ92" s="92"/>
      <c r="IK92" s="92"/>
      <c r="IL92" s="92"/>
      <c r="IM92" s="92"/>
      <c r="IN92" s="92"/>
      <c r="IO92" s="92"/>
      <c r="IP92" s="92"/>
      <c r="IQ92" s="92"/>
      <c r="IR92" s="92"/>
      <c r="IS92" s="92"/>
      <c r="IT92" s="92"/>
      <c r="IU92" s="92"/>
      <c r="IV92" s="92"/>
      <c r="IW92" s="92"/>
    </row>
    <row r="93" customFormat="false" ht="15.8" hidden="false" customHeight="false" outlineLevel="0" collapsed="false">
      <c r="A93" s="92"/>
      <c r="B93" s="92"/>
      <c r="C93" s="92"/>
      <c r="D93" s="1"/>
      <c r="E93" s="171"/>
      <c r="F93" s="1"/>
      <c r="G93" s="92"/>
      <c r="H93" s="92"/>
      <c r="I93" s="179" t="s">
        <v>164</v>
      </c>
      <c r="J93" s="180"/>
      <c r="K93" s="179" t="s">
        <v>165</v>
      </c>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2"/>
      <c r="EN93" s="92"/>
      <c r="EO93" s="92"/>
      <c r="EP93" s="92"/>
      <c r="EQ93" s="92"/>
      <c r="ER93" s="92"/>
      <c r="ES93" s="92"/>
      <c r="ET93" s="92"/>
      <c r="EU93" s="92"/>
      <c r="EV93" s="92"/>
      <c r="EW93" s="92"/>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row>
    <row r="94" customFormat="false" ht="15.8" hidden="false" customHeight="false" outlineLevel="0" collapsed="false">
      <c r="A94" s="92"/>
      <c r="B94" s="92"/>
      <c r="C94" s="126" t="s">
        <v>320</v>
      </c>
      <c r="D94" s="114"/>
      <c r="E94" s="181"/>
      <c r="F94" s="1"/>
      <c r="G94" s="92"/>
      <c r="H94" s="92"/>
      <c r="I94" s="161" t="s">
        <v>166</v>
      </c>
      <c r="J94" s="113" t="n">
        <v>4260</v>
      </c>
      <c r="K94" s="161" t="s">
        <v>167</v>
      </c>
      <c r="L94" s="92"/>
      <c r="M94" s="92"/>
      <c r="N94" s="92"/>
      <c r="O94" s="92"/>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2"/>
      <c r="EN94" s="92"/>
      <c r="EO94" s="92"/>
      <c r="EP94" s="92"/>
      <c r="EQ94" s="92"/>
      <c r="ER94" s="92"/>
      <c r="ES94" s="92"/>
      <c r="ET94" s="92"/>
      <c r="EU94" s="92"/>
      <c r="EV94" s="92"/>
      <c r="EW94" s="92"/>
      <c r="EX94" s="92"/>
      <c r="EY94" s="92"/>
      <c r="EZ94" s="92"/>
      <c r="FA94" s="92"/>
      <c r="FB94" s="92"/>
      <c r="FC94" s="92"/>
      <c r="FD94" s="92"/>
      <c r="FE94" s="92"/>
      <c r="FF94" s="92"/>
      <c r="FG94" s="92"/>
      <c r="FH94" s="92"/>
      <c r="FI94" s="92"/>
      <c r="FJ94" s="92"/>
      <c r="FK94" s="92"/>
      <c r="FL94" s="92"/>
      <c r="FM94" s="92"/>
      <c r="FN94" s="92"/>
      <c r="FO94" s="92"/>
      <c r="FP94" s="92"/>
      <c r="FQ94" s="92"/>
      <c r="FR94" s="92"/>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row>
    <row r="95" customFormat="false" ht="15.8" hidden="false" customHeight="false" outlineLevel="0" collapsed="false">
      <c r="A95" s="92"/>
      <c r="B95" s="92"/>
      <c r="C95" s="126"/>
      <c r="D95" s="114"/>
      <c r="E95" s="181"/>
      <c r="F95" s="1"/>
      <c r="G95" s="92"/>
      <c r="H95" s="92"/>
      <c r="I95" s="161" t="s">
        <v>168</v>
      </c>
      <c r="J95" s="113" t="n">
        <v>914829</v>
      </c>
      <c r="K95" s="161" t="s">
        <v>169</v>
      </c>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2"/>
      <c r="EN95" s="92"/>
      <c r="EO95" s="92"/>
      <c r="EP95" s="92"/>
      <c r="EQ95" s="92"/>
      <c r="ER95" s="92"/>
      <c r="ES95" s="92"/>
      <c r="ET95" s="92"/>
      <c r="EU95" s="92"/>
      <c r="EV95" s="92"/>
      <c r="EW95" s="92"/>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row>
    <row r="96" customFormat="false" ht="15.8" hidden="false" customHeight="false" outlineLevel="0" collapsed="false">
      <c r="A96" s="92"/>
      <c r="B96" s="92"/>
      <c r="C96" s="92"/>
      <c r="D96" s="1"/>
      <c r="E96" s="92"/>
      <c r="F96" s="1"/>
      <c r="G96" s="92"/>
      <c r="H96" s="92"/>
      <c r="I96" s="161" t="s">
        <v>170</v>
      </c>
      <c r="J96" s="113" t="n">
        <v>301979</v>
      </c>
      <c r="K96" s="161" t="s">
        <v>171</v>
      </c>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2"/>
      <c r="EN96" s="92"/>
      <c r="EO96" s="92"/>
      <c r="EP96" s="92"/>
      <c r="EQ96" s="92"/>
      <c r="ER96" s="92"/>
      <c r="ES96" s="92"/>
      <c r="ET96" s="92"/>
      <c r="EU96" s="92"/>
      <c r="EV96" s="92"/>
      <c r="EW96" s="92"/>
      <c r="EX96" s="92"/>
      <c r="EY96" s="92"/>
      <c r="EZ96" s="92"/>
      <c r="FA96" s="92"/>
      <c r="FB96" s="92"/>
      <c r="FC96" s="92"/>
      <c r="FD96" s="92"/>
      <c r="FE96" s="92"/>
      <c r="FF96" s="92"/>
      <c r="FG96" s="92"/>
      <c r="FH96" s="92"/>
      <c r="FI96" s="92"/>
      <c r="FJ96" s="92"/>
      <c r="FK96" s="92"/>
      <c r="FL96" s="92"/>
      <c r="FM96" s="92"/>
      <c r="FN96" s="92"/>
      <c r="FO96" s="92"/>
      <c r="FP96" s="92"/>
      <c r="FQ96" s="92"/>
      <c r="FR96" s="92"/>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row>
    <row r="97" customFormat="false" ht="15.8" hidden="false" customHeight="false" outlineLevel="0" collapsed="false">
      <c r="A97" s="92"/>
      <c r="B97" s="92"/>
      <c r="C97" s="143" t="s">
        <v>164</v>
      </c>
      <c r="D97" s="144"/>
      <c r="E97" s="145" t="s">
        <v>165</v>
      </c>
      <c r="F97" s="144"/>
      <c r="G97" s="92"/>
      <c r="H97" s="92"/>
      <c r="I97" s="161" t="s">
        <v>172</v>
      </c>
      <c r="J97" s="113" t="n">
        <v>501525</v>
      </c>
      <c r="K97" s="161" t="s">
        <v>173</v>
      </c>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2"/>
      <c r="EN97" s="92"/>
      <c r="EO97" s="92"/>
      <c r="EP97" s="92"/>
      <c r="EQ97" s="92"/>
      <c r="ER97" s="92"/>
      <c r="ES97" s="92"/>
      <c r="ET97" s="92"/>
      <c r="EU97" s="92"/>
      <c r="EV97" s="92"/>
      <c r="EW97" s="92"/>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row>
    <row r="98" customFormat="false" ht="15.8" hidden="false" customHeight="false" outlineLevel="0" collapsed="false">
      <c r="A98" s="92"/>
      <c r="B98" s="92"/>
      <c r="C98" s="151" t="s">
        <v>166</v>
      </c>
      <c r="D98" s="152" t="n">
        <f aca="false">D7</f>
        <v>0</v>
      </c>
      <c r="E98" s="126" t="s">
        <v>167</v>
      </c>
      <c r="F98" s="152" t="n">
        <f aca="false">F7</f>
        <v>0</v>
      </c>
      <c r="G98" s="92"/>
      <c r="H98" s="92"/>
      <c r="I98" s="161" t="s">
        <v>176</v>
      </c>
      <c r="J98" s="113" t="n">
        <v>104</v>
      </c>
      <c r="K98" s="182" t="s">
        <v>175</v>
      </c>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2"/>
      <c r="EN98" s="92"/>
      <c r="EO98" s="92"/>
      <c r="EP98" s="92"/>
      <c r="EQ98" s="92"/>
      <c r="ER98" s="92"/>
      <c r="ES98" s="92"/>
      <c r="ET98" s="92"/>
      <c r="EU98" s="92"/>
      <c r="EV98" s="92"/>
      <c r="EW98" s="92"/>
      <c r="EX98" s="92"/>
      <c r="EY98" s="92"/>
      <c r="EZ98" s="92"/>
      <c r="FA98" s="92"/>
      <c r="FB98" s="92"/>
      <c r="FC98" s="92"/>
      <c r="FD98" s="92"/>
      <c r="FE98" s="92"/>
      <c r="FF98" s="92"/>
      <c r="FG98" s="92"/>
      <c r="FH98" s="92"/>
      <c r="FI98" s="92"/>
      <c r="FJ98" s="92"/>
      <c r="FK98" s="92"/>
      <c r="FL98" s="92"/>
      <c r="FM98" s="92"/>
      <c r="FN98" s="92"/>
      <c r="FO98" s="92"/>
      <c r="FP98" s="92"/>
      <c r="FQ98" s="92"/>
      <c r="FR98" s="92"/>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row>
    <row r="99" customFormat="false" ht="15.8" hidden="false" customHeight="false" outlineLevel="0" collapsed="false">
      <c r="A99" s="92"/>
      <c r="B99" s="92"/>
      <c r="C99" s="151" t="s">
        <v>168</v>
      </c>
      <c r="D99" s="152" t="n">
        <f aca="false">D8</f>
        <v>0</v>
      </c>
      <c r="E99" s="126" t="s">
        <v>169</v>
      </c>
      <c r="F99" s="152" t="n">
        <f aca="false">F8</f>
        <v>0</v>
      </c>
      <c r="G99" s="92"/>
      <c r="H99" s="92"/>
      <c r="I99" s="161" t="s">
        <v>177</v>
      </c>
      <c r="J99" s="113" t="n">
        <v>89127</v>
      </c>
      <c r="K99" s="161"/>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2"/>
      <c r="EN99" s="92"/>
      <c r="EO99" s="92"/>
      <c r="EP99" s="92"/>
      <c r="EQ99" s="92"/>
      <c r="ER99" s="92"/>
      <c r="ES99" s="92"/>
      <c r="ET99" s="92"/>
      <c r="EU99" s="92"/>
      <c r="EV99" s="92"/>
      <c r="EW99" s="92"/>
      <c r="EX99" s="92"/>
      <c r="EY99" s="92"/>
      <c r="EZ99" s="92"/>
      <c r="FA99" s="92"/>
      <c r="FB99" s="92"/>
      <c r="FC99" s="92"/>
      <c r="FD99" s="92"/>
      <c r="FE99" s="92"/>
      <c r="FF99" s="92"/>
      <c r="FG99" s="92"/>
      <c r="FH99" s="92"/>
      <c r="FI99" s="92"/>
      <c r="FJ99" s="92"/>
      <c r="FK99" s="92"/>
      <c r="FL99" s="92"/>
      <c r="FM99" s="92"/>
      <c r="FN99" s="92"/>
      <c r="FO99" s="92"/>
      <c r="FP99" s="92"/>
      <c r="FQ99" s="92"/>
      <c r="FR99" s="92"/>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row>
    <row r="100" customFormat="false" ht="15.8" hidden="false" customHeight="false" outlineLevel="0" collapsed="false">
      <c r="A100" s="92"/>
      <c r="B100" s="92"/>
      <c r="C100" s="151" t="s">
        <v>170</v>
      </c>
      <c r="D100" s="152" t="n">
        <f aca="false">D9</f>
        <v>0</v>
      </c>
      <c r="E100" s="126" t="s">
        <v>171</v>
      </c>
      <c r="F100" s="152" t="n">
        <f aca="false">F9</f>
        <v>0</v>
      </c>
      <c r="G100" s="92"/>
      <c r="H100" s="92"/>
      <c r="I100" s="161" t="s">
        <v>178</v>
      </c>
      <c r="J100" s="113" t="n">
        <v>1221860</v>
      </c>
      <c r="K100" s="161" t="s">
        <v>179</v>
      </c>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2"/>
      <c r="EN100" s="92"/>
      <c r="EO100" s="92"/>
      <c r="EP100" s="92"/>
      <c r="EQ100" s="92"/>
      <c r="ER100" s="92"/>
      <c r="ES100" s="92"/>
      <c r="ET100" s="92"/>
      <c r="EU100" s="92"/>
      <c r="EV100" s="92"/>
      <c r="EW100" s="92"/>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row>
    <row r="101" customFormat="false" ht="15.8" hidden="false" customHeight="false" outlineLevel="0" collapsed="false">
      <c r="A101" s="92"/>
      <c r="B101" s="92"/>
      <c r="C101" s="151" t="s">
        <v>172</v>
      </c>
      <c r="D101" s="152" t="n">
        <f aca="false">D10</f>
        <v>0</v>
      </c>
      <c r="E101" s="126" t="s">
        <v>173</v>
      </c>
      <c r="F101" s="152" t="n">
        <f aca="false">F10</f>
        <v>0</v>
      </c>
      <c r="G101" s="92"/>
      <c r="H101" s="92"/>
      <c r="I101" s="161" t="s">
        <v>180</v>
      </c>
      <c r="J101" s="113" t="n">
        <v>145963</v>
      </c>
      <c r="K101" s="179" t="s">
        <v>181</v>
      </c>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2"/>
      <c r="EN101" s="92"/>
      <c r="EO101" s="92"/>
      <c r="EP101" s="92"/>
      <c r="EQ101" s="92"/>
      <c r="ER101" s="92"/>
      <c r="ES101" s="92"/>
      <c r="ET101" s="92"/>
      <c r="EU101" s="92"/>
      <c r="EV101" s="92"/>
      <c r="EW101" s="92"/>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row>
    <row r="102" customFormat="false" ht="15.8" hidden="false" customHeight="false" outlineLevel="0" collapsed="false">
      <c r="A102" s="92"/>
      <c r="B102" s="92"/>
      <c r="C102" s="151" t="s">
        <v>176</v>
      </c>
      <c r="D102" s="152" t="n">
        <f aca="false">D11</f>
        <v>0</v>
      </c>
      <c r="E102" s="126"/>
      <c r="F102" s="152"/>
      <c r="G102" s="92"/>
      <c r="H102" s="92"/>
      <c r="I102" s="161" t="s">
        <v>182</v>
      </c>
      <c r="J102" s="113" t="n">
        <v>0</v>
      </c>
      <c r="K102" s="161" t="s">
        <v>183</v>
      </c>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2"/>
      <c r="EN102" s="92"/>
      <c r="EO102" s="92"/>
      <c r="EP102" s="92"/>
      <c r="EQ102" s="92"/>
      <c r="ER102" s="92"/>
      <c r="ES102" s="92"/>
      <c r="ET102" s="92"/>
      <c r="EU102" s="92"/>
      <c r="EV102" s="92"/>
      <c r="EW102" s="92"/>
      <c r="EX102" s="92"/>
      <c r="EY102" s="92"/>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row>
    <row r="103" customFormat="false" ht="15.8" hidden="false" customHeight="false" outlineLevel="0" collapsed="false">
      <c r="A103" s="92"/>
      <c r="B103" s="92"/>
      <c r="C103" s="151" t="s">
        <v>177</v>
      </c>
      <c r="D103" s="152" t="n">
        <f aca="false">D12</f>
        <v>0</v>
      </c>
      <c r="E103" s="156" t="s">
        <v>277</v>
      </c>
      <c r="F103" s="157" t="n">
        <f aca="false">SUM(F98:F102)</f>
        <v>0</v>
      </c>
      <c r="G103" s="92"/>
      <c r="H103" s="92"/>
      <c r="I103" s="161" t="s">
        <v>184</v>
      </c>
      <c r="J103" s="113" t="n">
        <v>6668</v>
      </c>
      <c r="K103" s="161" t="s">
        <v>185</v>
      </c>
      <c r="L103" s="11"/>
      <c r="M103" s="92" t="s">
        <v>197</v>
      </c>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2"/>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92"/>
      <c r="DH103" s="92"/>
      <c r="DI103" s="92"/>
      <c r="DJ103" s="92"/>
      <c r="DK103" s="92"/>
      <c r="DL103" s="92"/>
      <c r="DM103" s="92"/>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2"/>
      <c r="EN103" s="92"/>
      <c r="EO103" s="92"/>
      <c r="EP103" s="92"/>
      <c r="EQ103" s="92"/>
      <c r="ER103" s="92"/>
      <c r="ES103" s="92"/>
      <c r="ET103" s="92"/>
      <c r="EU103" s="92"/>
      <c r="EV103" s="92"/>
      <c r="EW103" s="92"/>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row>
    <row r="104" customFormat="false" ht="15.8" hidden="false" customHeight="false" outlineLevel="0" collapsed="false">
      <c r="A104" s="92"/>
      <c r="B104" s="92"/>
      <c r="C104" s="151" t="s">
        <v>178</v>
      </c>
      <c r="D104" s="152" t="n">
        <f aca="false">D13-F61+D62</f>
        <v>0</v>
      </c>
      <c r="E104" s="126"/>
      <c r="F104" s="152"/>
      <c r="G104" s="92"/>
      <c r="H104" s="92"/>
      <c r="I104" s="161" t="s">
        <v>186</v>
      </c>
      <c r="J104" s="113" t="n">
        <v>7200</v>
      </c>
      <c r="K104" s="161" t="s">
        <v>187</v>
      </c>
      <c r="L104" s="183" t="n">
        <v>55026</v>
      </c>
      <c r="M104" s="92" t="n">
        <f aca="false">J94+J95+J96+J97+J99+J100+J101</f>
        <v>3179543</v>
      </c>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c r="AT104" s="92"/>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2"/>
      <c r="EN104" s="92"/>
      <c r="EO104" s="92"/>
      <c r="EP104" s="92"/>
      <c r="EQ104" s="92"/>
      <c r="ER104" s="92"/>
      <c r="ES104" s="92"/>
      <c r="ET104" s="92"/>
      <c r="EU104" s="92"/>
      <c r="EV104" s="92"/>
      <c r="EW104" s="92"/>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row>
    <row r="105" customFormat="false" ht="15.8" hidden="false" customHeight="false" outlineLevel="0" collapsed="false">
      <c r="A105" s="92"/>
      <c r="B105" s="92"/>
      <c r="C105" s="151" t="s">
        <v>180</v>
      </c>
      <c r="D105" s="152" t="n">
        <f aca="false">D14+D63</f>
        <v>0</v>
      </c>
      <c r="E105" s="143" t="s">
        <v>179</v>
      </c>
      <c r="F105" s="144"/>
      <c r="G105" s="92"/>
      <c r="H105" s="92"/>
      <c r="I105" s="161" t="s">
        <v>188</v>
      </c>
      <c r="J105" s="113" t="n">
        <v>0</v>
      </c>
      <c r="K105" s="161" t="s">
        <v>189</v>
      </c>
      <c r="L105" s="183" t="n">
        <v>0</v>
      </c>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c r="AT105" s="92"/>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row>
    <row r="106" customFormat="false" ht="15.8" hidden="false" customHeight="false" outlineLevel="0" collapsed="false">
      <c r="A106" s="92"/>
      <c r="B106" s="92"/>
      <c r="C106" s="151" t="s">
        <v>182</v>
      </c>
      <c r="D106" s="152" t="n">
        <f aca="false">D15</f>
        <v>0</v>
      </c>
      <c r="E106" s="159" t="s">
        <v>181</v>
      </c>
      <c r="F106" s="160" t="n">
        <f aca="false">F15</f>
        <v>0</v>
      </c>
      <c r="G106" s="92"/>
      <c r="H106" s="92"/>
      <c r="I106" s="161" t="s">
        <v>190</v>
      </c>
      <c r="J106" s="1" t="n">
        <v>30844</v>
      </c>
      <c r="K106" s="159"/>
      <c r="L106" s="183" t="n">
        <v>0</v>
      </c>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c r="AT106" s="92"/>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2"/>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2"/>
      <c r="CZ106" s="92"/>
      <c r="DA106" s="92"/>
      <c r="DB106" s="92"/>
      <c r="DC106" s="92"/>
      <c r="DD106" s="92"/>
      <c r="DE106" s="92"/>
      <c r="DF106" s="92"/>
      <c r="DG106" s="92"/>
      <c r="DH106" s="92"/>
      <c r="DI106" s="92"/>
      <c r="DJ106" s="92"/>
      <c r="DK106" s="92"/>
      <c r="DL106" s="92"/>
      <c r="DM106" s="92"/>
      <c r="DN106" s="92"/>
      <c r="DO106" s="92"/>
      <c r="DP106" s="92"/>
      <c r="DQ106" s="92"/>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2"/>
      <c r="EN106" s="92"/>
      <c r="EO106" s="92"/>
      <c r="EP106" s="92"/>
      <c r="EQ106" s="92"/>
      <c r="ER106" s="92"/>
      <c r="ES106" s="92"/>
      <c r="ET106" s="92"/>
      <c r="EU106" s="92"/>
      <c r="EV106" s="92"/>
      <c r="EW106" s="92"/>
      <c r="EX106" s="92"/>
      <c r="EY106" s="92"/>
      <c r="EZ106" s="92"/>
      <c r="FA106" s="92"/>
      <c r="FB106" s="92"/>
      <c r="FC106" s="92"/>
      <c r="FD106" s="92"/>
      <c r="FE106" s="92"/>
      <c r="FF106" s="92"/>
      <c r="FG106" s="92"/>
      <c r="FH106" s="92"/>
      <c r="FI106" s="92"/>
      <c r="FJ106" s="92"/>
      <c r="FK106" s="92"/>
      <c r="FL106" s="92"/>
      <c r="FM106" s="92"/>
      <c r="FN106" s="92"/>
      <c r="FO106" s="92"/>
      <c r="FP106" s="92"/>
      <c r="FQ106" s="92"/>
      <c r="FR106" s="92"/>
      <c r="FS106" s="92"/>
      <c r="FT106" s="92"/>
      <c r="FU106" s="92"/>
      <c r="FV106" s="92"/>
      <c r="FW106" s="92"/>
      <c r="FX106" s="92"/>
      <c r="FY106" s="92"/>
      <c r="FZ106" s="92"/>
      <c r="GA106" s="92"/>
      <c r="GB106" s="92"/>
      <c r="GC106" s="92"/>
      <c r="GD106" s="92"/>
      <c r="GE106" s="92"/>
      <c r="GF106" s="92"/>
      <c r="GG106" s="92"/>
      <c r="GH106" s="92"/>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2"/>
      <c r="HN106" s="92"/>
      <c r="HO106" s="92"/>
      <c r="HP106" s="92"/>
      <c r="HQ106" s="92"/>
      <c r="HR106" s="92"/>
      <c r="HS106" s="92"/>
      <c r="HT106" s="92"/>
      <c r="HU106" s="92"/>
      <c r="HV106" s="92"/>
      <c r="HW106" s="92"/>
      <c r="HX106" s="92"/>
      <c r="HY106" s="92"/>
      <c r="HZ106" s="92"/>
      <c r="IA106" s="92"/>
      <c r="IB106" s="92"/>
      <c r="IC106" s="92"/>
      <c r="ID106" s="92"/>
      <c r="IE106" s="92"/>
      <c r="IF106" s="92"/>
      <c r="IG106" s="92"/>
      <c r="IH106" s="92"/>
      <c r="II106" s="92"/>
      <c r="IJ106" s="92"/>
      <c r="IK106" s="92"/>
      <c r="IL106" s="92"/>
      <c r="IM106" s="92"/>
      <c r="IN106" s="92"/>
      <c r="IO106" s="92"/>
      <c r="IP106" s="92"/>
      <c r="IQ106" s="92"/>
      <c r="IR106" s="92"/>
      <c r="IS106" s="92"/>
      <c r="IT106" s="92"/>
      <c r="IU106" s="92"/>
      <c r="IV106" s="92"/>
      <c r="IW106" s="92"/>
    </row>
    <row r="107" customFormat="false" ht="15.8" hidden="false" customHeight="false" outlineLevel="0" collapsed="false">
      <c r="A107" s="92"/>
      <c r="B107" s="92"/>
      <c r="C107" s="151" t="s">
        <v>184</v>
      </c>
      <c r="D107" s="152" t="n">
        <f aca="false">D16</f>
        <v>0</v>
      </c>
      <c r="E107" s="161" t="s">
        <v>183</v>
      </c>
      <c r="F107" s="152" t="n">
        <f aca="false">F16+F64</f>
        <v>0</v>
      </c>
      <c r="G107" s="92"/>
      <c r="H107" s="92"/>
      <c r="I107" s="161" t="s">
        <v>191</v>
      </c>
      <c r="J107" s="113" t="n">
        <v>1332170</v>
      </c>
      <c r="K107" s="161"/>
      <c r="L107" s="183" t="n">
        <v>59541</v>
      </c>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c r="AT107" s="92"/>
      <c r="AU107" s="92"/>
      <c r="AV107" s="92"/>
      <c r="AW107" s="92"/>
      <c r="AX107" s="92"/>
      <c r="AY107" s="92"/>
      <c r="AZ107" s="92"/>
      <c r="BA107" s="92"/>
      <c r="BB107" s="92"/>
      <c r="BC107" s="92"/>
      <c r="BD107" s="92"/>
      <c r="BE107" s="92"/>
      <c r="BF107" s="92"/>
      <c r="BG107" s="92"/>
      <c r="BH107" s="92"/>
      <c r="BI107" s="92"/>
      <c r="BJ107" s="92"/>
      <c r="BK107" s="92"/>
      <c r="BL107" s="92"/>
      <c r="BM107" s="92"/>
      <c r="BN107" s="92"/>
      <c r="BO107" s="92"/>
      <c r="BP107" s="92"/>
      <c r="BQ107" s="92"/>
      <c r="BR107" s="92"/>
      <c r="BS107" s="92"/>
      <c r="BT107" s="92"/>
      <c r="BU107" s="92"/>
      <c r="BV107" s="92"/>
      <c r="BW107" s="92"/>
      <c r="BX107" s="92"/>
      <c r="BY107" s="92"/>
      <c r="BZ107" s="92"/>
      <c r="CA107" s="92"/>
      <c r="CB107" s="92"/>
      <c r="CC107" s="92"/>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2"/>
      <c r="CZ107" s="92"/>
      <c r="DA107" s="92"/>
      <c r="DB107" s="92"/>
      <c r="DC107" s="92"/>
      <c r="DD107" s="92"/>
      <c r="DE107" s="92"/>
      <c r="DF107" s="92"/>
      <c r="DG107" s="92"/>
      <c r="DH107" s="92"/>
      <c r="DI107" s="92"/>
      <c r="DJ107" s="92"/>
      <c r="DK107" s="92"/>
      <c r="DL107" s="92"/>
      <c r="DM107" s="92"/>
      <c r="DN107" s="92"/>
      <c r="DO107" s="92"/>
      <c r="DP107" s="92"/>
      <c r="DQ107" s="92"/>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2"/>
      <c r="EN107" s="92"/>
      <c r="EO107" s="92"/>
      <c r="EP107" s="92"/>
      <c r="EQ107" s="92"/>
      <c r="ER107" s="92"/>
      <c r="ES107" s="92"/>
      <c r="ET107" s="92"/>
      <c r="EU107" s="92"/>
      <c r="EV107" s="92"/>
      <c r="EW107" s="92"/>
      <c r="EX107" s="92"/>
      <c r="EY107" s="92"/>
      <c r="EZ107" s="92"/>
      <c r="FA107" s="92"/>
      <c r="FB107" s="92"/>
      <c r="FC107" s="92"/>
      <c r="FD107" s="92"/>
      <c r="FE107" s="92"/>
      <c r="FF107" s="92"/>
      <c r="FG107" s="92"/>
      <c r="FH107" s="92"/>
      <c r="FI107" s="92"/>
      <c r="FJ107" s="92"/>
      <c r="FK107" s="92"/>
      <c r="FL107" s="92"/>
      <c r="FM107" s="92"/>
      <c r="FN107" s="92"/>
      <c r="FO107" s="92"/>
      <c r="FP107" s="92"/>
      <c r="FQ107" s="92"/>
      <c r="FR107" s="92"/>
      <c r="FS107" s="92"/>
      <c r="FT107" s="92"/>
      <c r="FU107" s="92"/>
      <c r="FV107" s="92"/>
      <c r="FW107" s="92"/>
      <c r="FX107" s="92"/>
      <c r="FY107" s="92"/>
      <c r="FZ107" s="92"/>
      <c r="GA107" s="92"/>
      <c r="GB107" s="92"/>
      <c r="GC107" s="92"/>
      <c r="GD107" s="92"/>
      <c r="GE107" s="92"/>
      <c r="GF107" s="92"/>
      <c r="GG107" s="92"/>
      <c r="GH107" s="92"/>
      <c r="GI107" s="92"/>
      <c r="GJ107" s="92"/>
      <c r="GK107" s="92"/>
      <c r="GL107" s="92"/>
      <c r="GM107" s="92"/>
      <c r="GN107" s="92"/>
      <c r="GO107" s="92"/>
      <c r="GP107" s="92"/>
      <c r="GQ107" s="92"/>
      <c r="GR107" s="92"/>
      <c r="GS107" s="92"/>
      <c r="GT107" s="92"/>
      <c r="GU107" s="92"/>
      <c r="GV107" s="92"/>
      <c r="GW107" s="92"/>
      <c r="GX107" s="92"/>
      <c r="GY107" s="92"/>
      <c r="GZ107" s="92"/>
      <c r="HA107" s="92"/>
      <c r="HB107" s="92"/>
      <c r="HC107" s="92"/>
      <c r="HD107" s="92"/>
      <c r="HE107" s="92"/>
      <c r="HF107" s="92"/>
      <c r="HG107" s="92"/>
      <c r="HH107" s="92"/>
      <c r="HI107" s="92"/>
      <c r="HJ107" s="92"/>
      <c r="HK107" s="92"/>
      <c r="HL107" s="92"/>
      <c r="HM107" s="92"/>
      <c r="HN107" s="92"/>
      <c r="HO107" s="92"/>
      <c r="HP107" s="92"/>
      <c r="HQ107" s="92"/>
      <c r="HR107" s="92"/>
      <c r="HS107" s="92"/>
      <c r="HT107" s="92"/>
      <c r="HU107" s="92"/>
      <c r="HV107" s="92"/>
      <c r="HW107" s="92"/>
      <c r="HX107" s="92"/>
      <c r="HY107" s="92"/>
      <c r="HZ107" s="92"/>
      <c r="IA107" s="92"/>
      <c r="IB107" s="92"/>
      <c r="IC107" s="92"/>
      <c r="ID107" s="92"/>
      <c r="IE107" s="92"/>
      <c r="IF107" s="92"/>
      <c r="IG107" s="92"/>
      <c r="IH107" s="92"/>
      <c r="II107" s="92"/>
      <c r="IJ107" s="92"/>
      <c r="IK107" s="92"/>
      <c r="IL107" s="92"/>
      <c r="IM107" s="92"/>
      <c r="IN107" s="92"/>
      <c r="IO107" s="92"/>
      <c r="IP107" s="92"/>
      <c r="IQ107" s="92"/>
      <c r="IR107" s="92"/>
      <c r="IS107" s="92"/>
      <c r="IT107" s="92"/>
      <c r="IU107" s="92"/>
      <c r="IV107" s="92"/>
      <c r="IW107" s="92"/>
    </row>
    <row r="108" customFormat="false" ht="15.8" hidden="false" customHeight="false" outlineLevel="0" collapsed="false">
      <c r="A108" s="92"/>
      <c r="B108" s="92"/>
      <c r="C108" s="151" t="s">
        <v>186</v>
      </c>
      <c r="D108" s="152" t="n">
        <f aca="false">D17</f>
        <v>0</v>
      </c>
      <c r="E108" s="161" t="s">
        <v>185</v>
      </c>
      <c r="F108" s="152" t="n">
        <f aca="false">F17</f>
        <v>0</v>
      </c>
      <c r="G108" s="92"/>
      <c r="H108" s="92"/>
      <c r="I108" s="161" t="s">
        <v>192</v>
      </c>
      <c r="J108" s="113" t="n">
        <v>118000</v>
      </c>
      <c r="K108" s="161"/>
      <c r="L108" s="184" t="n">
        <f aca="false">SUM(L104:L107)</f>
        <v>114567</v>
      </c>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c r="AT108" s="92"/>
      <c r="AU108" s="92"/>
      <c r="AV108" s="92"/>
      <c r="AW108" s="92"/>
      <c r="AX108" s="92"/>
      <c r="AY108" s="92"/>
      <c r="AZ108" s="92"/>
      <c r="BA108" s="92"/>
      <c r="BB108" s="92"/>
      <c r="BC108" s="92"/>
      <c r="BD108" s="92"/>
      <c r="BE108" s="92"/>
      <c r="BF108" s="92"/>
      <c r="BG108" s="92"/>
      <c r="BH108" s="92"/>
      <c r="BI108" s="92"/>
      <c r="BJ108" s="92"/>
      <c r="BK108" s="92"/>
      <c r="BL108" s="92"/>
      <c r="BM108" s="92"/>
      <c r="BN108" s="92"/>
      <c r="BO108" s="92"/>
      <c r="BP108" s="92"/>
      <c r="BQ108" s="92"/>
      <c r="BR108" s="92"/>
      <c r="BS108" s="92"/>
      <c r="BT108" s="92"/>
      <c r="BU108" s="92"/>
      <c r="BV108" s="92"/>
      <c r="BW108" s="92"/>
      <c r="BX108" s="92"/>
      <c r="BY108" s="92"/>
      <c r="BZ108" s="92"/>
      <c r="CA108" s="92"/>
      <c r="CB108" s="92"/>
      <c r="CC108" s="92"/>
      <c r="CD108" s="92"/>
      <c r="CE108" s="92"/>
      <c r="CF108" s="92"/>
      <c r="CG108" s="92"/>
      <c r="CH108" s="92"/>
      <c r="CI108" s="92"/>
      <c r="CJ108" s="92"/>
      <c r="CK108" s="92"/>
      <c r="CL108" s="92"/>
      <c r="CM108" s="92"/>
      <c r="CN108" s="92"/>
      <c r="CO108" s="92"/>
      <c r="CP108" s="92"/>
      <c r="CQ108" s="92"/>
      <c r="CR108" s="92"/>
      <c r="CS108" s="92"/>
      <c r="CT108" s="92"/>
      <c r="CU108" s="92"/>
      <c r="CV108" s="92"/>
      <c r="CW108" s="92"/>
      <c r="CX108" s="92"/>
      <c r="CY108" s="92"/>
      <c r="CZ108" s="92"/>
      <c r="DA108" s="92"/>
      <c r="DB108" s="92"/>
      <c r="DC108" s="92"/>
      <c r="DD108" s="92"/>
      <c r="DE108" s="92"/>
      <c r="DF108" s="92"/>
      <c r="DG108" s="92"/>
      <c r="DH108" s="92"/>
      <c r="DI108" s="92"/>
      <c r="DJ108" s="92"/>
      <c r="DK108" s="92"/>
      <c r="DL108" s="92"/>
      <c r="DM108" s="92"/>
      <c r="DN108" s="92"/>
      <c r="DO108" s="92"/>
      <c r="DP108" s="92"/>
      <c r="DQ108" s="92"/>
      <c r="DR108" s="92"/>
      <c r="DS108" s="92"/>
      <c r="DT108" s="92"/>
      <c r="DU108" s="92"/>
      <c r="DV108" s="92"/>
      <c r="DW108" s="92"/>
      <c r="DX108" s="92"/>
      <c r="DY108" s="92"/>
      <c r="DZ108" s="92"/>
      <c r="EA108" s="92"/>
      <c r="EB108" s="92"/>
      <c r="EC108" s="92"/>
      <c r="ED108" s="92"/>
      <c r="EE108" s="92"/>
      <c r="EF108" s="92"/>
      <c r="EG108" s="92"/>
      <c r="EH108" s="92"/>
      <c r="EI108" s="92"/>
      <c r="EJ108" s="92"/>
      <c r="EK108" s="92"/>
      <c r="EL108" s="92"/>
      <c r="EM108" s="92"/>
      <c r="EN108" s="92"/>
      <c r="EO108" s="92"/>
      <c r="EP108" s="92"/>
      <c r="EQ108" s="92"/>
      <c r="ER108" s="92"/>
      <c r="ES108" s="92"/>
      <c r="ET108" s="92"/>
      <c r="EU108" s="92"/>
      <c r="EV108" s="92"/>
      <c r="EW108" s="92"/>
      <c r="EX108" s="92"/>
      <c r="EY108" s="92"/>
      <c r="EZ108" s="92"/>
      <c r="FA108" s="92"/>
      <c r="FB108" s="92"/>
      <c r="FC108" s="92"/>
      <c r="FD108" s="92"/>
      <c r="FE108" s="92"/>
      <c r="FF108" s="92"/>
      <c r="FG108" s="92"/>
      <c r="FH108" s="92"/>
      <c r="FI108" s="92"/>
      <c r="FJ108" s="92"/>
      <c r="FK108" s="92"/>
      <c r="FL108" s="92"/>
      <c r="FM108" s="92"/>
      <c r="FN108" s="92"/>
      <c r="FO108" s="92"/>
      <c r="FP108" s="92"/>
      <c r="FQ108" s="92"/>
      <c r="FR108" s="92"/>
      <c r="FS108" s="92"/>
      <c r="FT108" s="92"/>
      <c r="FU108" s="92"/>
      <c r="FV108" s="92"/>
      <c r="FW108" s="92"/>
      <c r="FX108" s="92"/>
      <c r="FY108" s="92"/>
      <c r="FZ108" s="92"/>
      <c r="GA108" s="92"/>
      <c r="GB108" s="92"/>
      <c r="GC108" s="92"/>
      <c r="GD108" s="92"/>
      <c r="GE108" s="92"/>
      <c r="GF108" s="92"/>
      <c r="GG108" s="92"/>
      <c r="GH108" s="92"/>
      <c r="GI108" s="92"/>
      <c r="GJ108" s="92"/>
      <c r="GK108" s="92"/>
      <c r="GL108" s="92"/>
      <c r="GM108" s="92"/>
      <c r="GN108" s="92"/>
      <c r="GO108" s="92"/>
      <c r="GP108" s="92"/>
      <c r="GQ108" s="92"/>
      <c r="GR108" s="92"/>
      <c r="GS108" s="92"/>
      <c r="GT108" s="92"/>
      <c r="GU108" s="92"/>
      <c r="GV108" s="92"/>
      <c r="GW108" s="92"/>
      <c r="GX108" s="92"/>
      <c r="GY108" s="92"/>
      <c r="GZ108" s="92"/>
      <c r="HA108" s="92"/>
      <c r="HB108" s="92"/>
      <c r="HC108" s="92"/>
      <c r="HD108" s="92"/>
      <c r="HE108" s="92"/>
      <c r="HF108" s="92"/>
      <c r="HG108" s="92"/>
      <c r="HH108" s="92"/>
      <c r="HI108" s="92"/>
      <c r="HJ108" s="92"/>
      <c r="HK108" s="92"/>
      <c r="HL108" s="92"/>
      <c r="HM108" s="92"/>
      <c r="HN108" s="92"/>
      <c r="HO108" s="92"/>
      <c r="HP108" s="92"/>
      <c r="HQ108" s="92"/>
      <c r="HR108" s="92"/>
      <c r="HS108" s="92"/>
      <c r="HT108" s="92"/>
      <c r="HU108" s="92"/>
      <c r="HV108" s="92"/>
      <c r="HW108" s="92"/>
      <c r="HX108" s="92"/>
      <c r="HY108" s="92"/>
      <c r="HZ108" s="92"/>
      <c r="IA108" s="92"/>
      <c r="IB108" s="92"/>
      <c r="IC108" s="92"/>
      <c r="ID108" s="92"/>
      <c r="IE108" s="92"/>
      <c r="IF108" s="92"/>
      <c r="IG108" s="92"/>
      <c r="IH108" s="92"/>
      <c r="II108" s="92"/>
      <c r="IJ108" s="92"/>
      <c r="IK108" s="92"/>
      <c r="IL108" s="92"/>
      <c r="IM108" s="92"/>
      <c r="IN108" s="92"/>
      <c r="IO108" s="92"/>
      <c r="IP108" s="92"/>
      <c r="IQ108" s="92"/>
      <c r="IR108" s="92"/>
      <c r="IS108" s="92"/>
      <c r="IT108" s="92"/>
      <c r="IU108" s="92"/>
      <c r="IV108" s="92"/>
      <c r="IW108" s="92"/>
    </row>
    <row r="109" customFormat="false" ht="15.8" hidden="false" customHeight="false" outlineLevel="0" collapsed="false">
      <c r="A109" s="92"/>
      <c r="B109" s="92"/>
      <c r="C109" s="151" t="s">
        <v>188</v>
      </c>
      <c r="D109" s="152" t="n">
        <f aca="false">D18</f>
        <v>0</v>
      </c>
      <c r="E109" s="162" t="s">
        <v>199</v>
      </c>
      <c r="F109" s="163" t="n">
        <f aca="false">F18-D61-D64</f>
        <v>0</v>
      </c>
      <c r="G109" s="92"/>
      <c r="H109" s="92"/>
      <c r="I109" s="185" t="s">
        <v>75</v>
      </c>
      <c r="J109" s="186" t="n">
        <f aca="false">SUM(J94:J108)</f>
        <v>4674529</v>
      </c>
      <c r="K109" s="185" t="s">
        <v>75</v>
      </c>
      <c r="L109" s="183"/>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c r="AT109" s="92"/>
      <c r="AU109" s="92"/>
      <c r="AV109" s="92"/>
      <c r="AW109" s="92"/>
      <c r="AX109" s="92"/>
      <c r="AY109" s="92"/>
      <c r="AZ109" s="92"/>
      <c r="BA109" s="92"/>
      <c r="BB109" s="92"/>
      <c r="BC109" s="92"/>
      <c r="BD109" s="92"/>
      <c r="BE109" s="92"/>
      <c r="BF109" s="92"/>
      <c r="BG109" s="92"/>
      <c r="BH109" s="92"/>
      <c r="BI109" s="92"/>
      <c r="BJ109" s="92"/>
      <c r="BK109" s="92"/>
      <c r="BL109" s="92"/>
      <c r="BM109" s="92"/>
      <c r="BN109" s="92"/>
      <c r="BO109" s="92"/>
      <c r="BP109" s="92"/>
      <c r="BQ109" s="92"/>
      <c r="BR109" s="92"/>
      <c r="BS109" s="92"/>
      <c r="BT109" s="92"/>
      <c r="BU109" s="92"/>
      <c r="BV109" s="92"/>
      <c r="BW109" s="92"/>
      <c r="BX109" s="92"/>
      <c r="BY109" s="92"/>
      <c r="BZ109" s="92"/>
      <c r="CA109" s="92"/>
      <c r="CB109" s="92"/>
      <c r="CC109" s="92"/>
      <c r="CD109" s="92"/>
      <c r="CE109" s="92"/>
      <c r="CF109" s="92"/>
      <c r="CG109" s="92"/>
      <c r="CH109" s="92"/>
      <c r="CI109" s="92"/>
      <c r="CJ109" s="92"/>
      <c r="CK109" s="92"/>
      <c r="CL109" s="92"/>
      <c r="CM109" s="92"/>
      <c r="CN109" s="92"/>
      <c r="CO109" s="92"/>
      <c r="CP109" s="92"/>
      <c r="CQ109" s="92"/>
      <c r="CR109" s="92"/>
      <c r="CS109" s="92"/>
      <c r="CT109" s="92"/>
      <c r="CU109" s="92"/>
      <c r="CV109" s="92"/>
      <c r="CW109" s="92"/>
      <c r="CX109" s="92"/>
      <c r="CY109" s="92"/>
      <c r="CZ109" s="92"/>
      <c r="DA109" s="92"/>
      <c r="DB109" s="92"/>
      <c r="DC109" s="92"/>
      <c r="DD109" s="92"/>
      <c r="DE109" s="92"/>
      <c r="DF109" s="92"/>
      <c r="DG109" s="92"/>
      <c r="DH109" s="92"/>
      <c r="DI109" s="92"/>
      <c r="DJ109" s="92"/>
      <c r="DK109" s="92"/>
      <c r="DL109" s="92"/>
      <c r="DM109" s="92"/>
      <c r="DN109" s="92"/>
      <c r="DO109" s="92"/>
      <c r="DP109" s="92"/>
      <c r="DQ109" s="92"/>
      <c r="DR109" s="92"/>
      <c r="DS109" s="92"/>
      <c r="DT109" s="92"/>
      <c r="DU109" s="92"/>
      <c r="DV109" s="92"/>
      <c r="DW109" s="92"/>
      <c r="DX109" s="92"/>
      <c r="DY109" s="92"/>
      <c r="DZ109" s="92"/>
      <c r="EA109" s="92"/>
      <c r="EB109" s="92"/>
      <c r="EC109" s="92"/>
      <c r="ED109" s="92"/>
      <c r="EE109" s="92"/>
      <c r="EF109" s="92"/>
      <c r="EG109" s="92"/>
      <c r="EH109" s="92"/>
      <c r="EI109" s="92"/>
      <c r="EJ109" s="92"/>
      <c r="EK109" s="92"/>
      <c r="EL109" s="92"/>
      <c r="EM109" s="92"/>
      <c r="EN109" s="92"/>
      <c r="EO109" s="92"/>
      <c r="EP109" s="92"/>
      <c r="EQ109" s="92"/>
      <c r="ER109" s="92"/>
      <c r="ES109" s="92"/>
      <c r="ET109" s="92"/>
      <c r="EU109" s="92"/>
      <c r="EV109" s="92"/>
      <c r="EW109" s="92"/>
      <c r="EX109" s="92"/>
      <c r="EY109" s="92"/>
      <c r="EZ109" s="92"/>
      <c r="FA109" s="92"/>
      <c r="FB109" s="92"/>
      <c r="FC109" s="92"/>
      <c r="FD109" s="92"/>
      <c r="FE109" s="92"/>
      <c r="FF109" s="92"/>
      <c r="FG109" s="92"/>
      <c r="FH109" s="92"/>
      <c r="FI109" s="92"/>
      <c r="FJ109" s="92"/>
      <c r="FK109" s="92"/>
      <c r="FL109" s="92"/>
      <c r="FM109" s="92"/>
      <c r="FN109" s="92"/>
      <c r="FO109" s="92"/>
      <c r="FP109" s="92"/>
      <c r="FQ109" s="92"/>
      <c r="FR109" s="92"/>
      <c r="FS109" s="92"/>
      <c r="FT109" s="92"/>
      <c r="FU109" s="92"/>
      <c r="FV109" s="92"/>
      <c r="FW109" s="92"/>
      <c r="FX109" s="92"/>
      <c r="FY109" s="92"/>
      <c r="FZ109" s="92"/>
      <c r="GA109" s="92"/>
      <c r="GB109" s="92"/>
      <c r="GC109" s="92"/>
      <c r="GD109" s="92"/>
      <c r="GE109" s="92"/>
      <c r="GF109" s="92"/>
      <c r="GG109" s="92"/>
      <c r="GH109" s="92"/>
      <c r="GI109" s="92"/>
      <c r="GJ109" s="92"/>
      <c r="GK109" s="92"/>
      <c r="GL109" s="92"/>
      <c r="GM109" s="92"/>
      <c r="GN109" s="92"/>
      <c r="GO109" s="92"/>
      <c r="GP109" s="92"/>
      <c r="GQ109" s="92"/>
      <c r="GR109" s="92"/>
      <c r="GS109" s="92"/>
      <c r="GT109" s="92"/>
      <c r="GU109" s="92"/>
      <c r="GV109" s="92"/>
      <c r="GW109" s="92"/>
      <c r="GX109" s="92"/>
      <c r="GY109" s="92"/>
      <c r="GZ109" s="92"/>
      <c r="HA109" s="92"/>
      <c r="HB109" s="92"/>
      <c r="HC109" s="92"/>
      <c r="HD109" s="92"/>
      <c r="HE109" s="92"/>
      <c r="HF109" s="92"/>
      <c r="HG109" s="92"/>
      <c r="HH109" s="92"/>
      <c r="HI109" s="92"/>
      <c r="HJ109" s="92"/>
      <c r="HK109" s="92"/>
      <c r="HL109" s="92"/>
      <c r="HM109" s="92"/>
      <c r="HN109" s="92"/>
      <c r="HO109" s="92"/>
      <c r="HP109" s="92"/>
      <c r="HQ109" s="92"/>
      <c r="HR109" s="92"/>
      <c r="HS109" s="92"/>
      <c r="HT109" s="92"/>
      <c r="HU109" s="92"/>
      <c r="HV109" s="92"/>
      <c r="HW109" s="92"/>
      <c r="HX109" s="92"/>
      <c r="HY109" s="92"/>
      <c r="HZ109" s="92"/>
      <c r="IA109" s="92"/>
      <c r="IB109" s="92"/>
      <c r="IC109" s="92"/>
      <c r="ID109" s="92"/>
      <c r="IE109" s="92"/>
      <c r="IF109" s="92"/>
      <c r="IG109" s="92"/>
      <c r="IH109" s="92"/>
      <c r="II109" s="92"/>
      <c r="IJ109" s="92"/>
      <c r="IK109" s="92"/>
      <c r="IL109" s="92"/>
      <c r="IM109" s="92"/>
      <c r="IN109" s="92"/>
      <c r="IO109" s="92"/>
      <c r="IP109" s="92"/>
      <c r="IQ109" s="92"/>
      <c r="IR109" s="92"/>
      <c r="IS109" s="92"/>
      <c r="IT109" s="92"/>
      <c r="IU109" s="92"/>
      <c r="IV109" s="92"/>
      <c r="IW109" s="92"/>
    </row>
    <row r="110" customFormat="false" ht="15.8" hidden="false" customHeight="false" outlineLevel="0" collapsed="false">
      <c r="A110" s="92"/>
      <c r="B110" s="92"/>
      <c r="C110" s="151" t="s">
        <v>190</v>
      </c>
      <c r="D110" s="152" t="n">
        <f aca="false">D19-F65</f>
        <v>0</v>
      </c>
      <c r="E110" s="156" t="s">
        <v>283</v>
      </c>
      <c r="F110" s="157" t="n">
        <f aca="false">SUM(F106:F109)</f>
        <v>0</v>
      </c>
      <c r="G110" s="92"/>
      <c r="H110" s="92"/>
      <c r="I110" s="92"/>
      <c r="J110" s="92"/>
      <c r="K110" s="92"/>
      <c r="L110" s="183"/>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c r="AR110" s="92"/>
      <c r="AS110" s="92"/>
      <c r="AT110" s="92"/>
      <c r="AU110" s="92"/>
      <c r="AV110" s="92"/>
      <c r="AW110" s="92"/>
      <c r="AX110" s="92"/>
      <c r="AY110" s="92"/>
      <c r="AZ110" s="92"/>
      <c r="BA110" s="92"/>
      <c r="BB110" s="92"/>
      <c r="BC110" s="92"/>
      <c r="BD110" s="92"/>
      <c r="BE110" s="92"/>
      <c r="BF110" s="92"/>
      <c r="BG110" s="92"/>
      <c r="BH110" s="92"/>
      <c r="BI110" s="92"/>
      <c r="BJ110" s="92"/>
      <c r="BK110" s="92"/>
      <c r="BL110" s="92"/>
      <c r="BM110" s="92"/>
      <c r="BN110" s="92"/>
      <c r="BO110" s="92"/>
      <c r="BP110" s="92"/>
      <c r="BQ110" s="92"/>
      <c r="BR110" s="92"/>
      <c r="BS110" s="92"/>
      <c r="BT110" s="92"/>
      <c r="BU110" s="92"/>
      <c r="BV110" s="92"/>
      <c r="BW110" s="92"/>
      <c r="BX110" s="92"/>
      <c r="BY110" s="92"/>
      <c r="BZ110" s="92"/>
      <c r="CA110" s="92"/>
      <c r="CB110" s="92"/>
      <c r="CC110" s="92"/>
      <c r="CD110" s="92"/>
      <c r="CE110" s="92"/>
      <c r="CF110" s="92"/>
      <c r="CG110" s="92"/>
      <c r="CH110" s="92"/>
      <c r="CI110" s="92"/>
      <c r="CJ110" s="92"/>
      <c r="CK110" s="92"/>
      <c r="CL110" s="92"/>
      <c r="CM110" s="92"/>
      <c r="CN110" s="92"/>
      <c r="CO110" s="92"/>
      <c r="CP110" s="92"/>
      <c r="CQ110" s="92"/>
      <c r="CR110" s="92"/>
      <c r="CS110" s="92"/>
      <c r="CT110" s="92"/>
      <c r="CU110" s="92"/>
      <c r="CV110" s="92"/>
      <c r="CW110" s="92"/>
      <c r="CX110" s="92"/>
      <c r="CY110" s="92"/>
      <c r="CZ110" s="92"/>
      <c r="DA110" s="92"/>
      <c r="DB110" s="92"/>
      <c r="DC110" s="92"/>
      <c r="DD110" s="92"/>
      <c r="DE110" s="92"/>
      <c r="DF110" s="92"/>
      <c r="DG110" s="92"/>
      <c r="DH110" s="92"/>
      <c r="DI110" s="92"/>
      <c r="DJ110" s="92"/>
      <c r="DK110" s="92"/>
      <c r="DL110" s="92"/>
      <c r="DM110" s="92"/>
      <c r="DN110" s="92"/>
      <c r="DO110" s="92"/>
      <c r="DP110" s="92"/>
      <c r="DQ110" s="92"/>
      <c r="DR110" s="92"/>
      <c r="DS110" s="92"/>
      <c r="DT110" s="92"/>
      <c r="DU110" s="92"/>
      <c r="DV110" s="92"/>
      <c r="DW110" s="92"/>
      <c r="DX110" s="92"/>
      <c r="DY110" s="92"/>
      <c r="DZ110" s="92"/>
      <c r="EA110" s="92"/>
      <c r="EB110" s="92"/>
      <c r="EC110" s="92"/>
      <c r="ED110" s="92"/>
      <c r="EE110" s="92"/>
      <c r="EF110" s="92"/>
      <c r="EG110" s="92"/>
      <c r="EH110" s="92"/>
      <c r="EI110" s="92"/>
      <c r="EJ110" s="92"/>
      <c r="EK110" s="92"/>
      <c r="EL110" s="92"/>
      <c r="EM110" s="92"/>
      <c r="EN110" s="92"/>
      <c r="EO110" s="92"/>
      <c r="EP110" s="92"/>
      <c r="EQ110" s="92"/>
      <c r="ER110" s="92"/>
      <c r="ES110" s="92"/>
      <c r="ET110" s="92"/>
      <c r="EU110" s="92"/>
      <c r="EV110" s="92"/>
      <c r="EW110" s="92"/>
      <c r="EX110" s="92"/>
      <c r="EY110" s="92"/>
      <c r="EZ110" s="92"/>
      <c r="FA110" s="92"/>
      <c r="FB110" s="92"/>
      <c r="FC110" s="92"/>
      <c r="FD110" s="92"/>
      <c r="FE110" s="92"/>
      <c r="FF110" s="92"/>
      <c r="FG110" s="92"/>
      <c r="FH110" s="92"/>
      <c r="FI110" s="92"/>
      <c r="FJ110" s="92"/>
      <c r="FK110" s="92"/>
      <c r="FL110" s="92"/>
      <c r="FM110" s="92"/>
      <c r="FN110" s="92"/>
      <c r="FO110" s="92"/>
      <c r="FP110" s="92"/>
      <c r="FQ110" s="92"/>
      <c r="FR110" s="92"/>
      <c r="FS110" s="92"/>
      <c r="FT110" s="92"/>
      <c r="FU110" s="92"/>
      <c r="FV110" s="92"/>
      <c r="FW110" s="92"/>
      <c r="FX110" s="92"/>
      <c r="FY110" s="92"/>
      <c r="FZ110" s="92"/>
      <c r="GA110" s="92"/>
      <c r="GB110" s="92"/>
      <c r="GC110" s="92"/>
      <c r="GD110" s="92"/>
      <c r="GE110" s="92"/>
      <c r="GF110" s="92"/>
      <c r="GG110" s="92"/>
      <c r="GH110" s="92"/>
      <c r="GI110" s="92"/>
      <c r="GJ110" s="92"/>
      <c r="GK110" s="92"/>
      <c r="GL110" s="92"/>
      <c r="GM110" s="92"/>
      <c r="GN110" s="92"/>
      <c r="GO110" s="92"/>
      <c r="GP110" s="92"/>
      <c r="GQ110" s="92"/>
      <c r="GR110" s="92"/>
      <c r="GS110" s="92"/>
      <c r="GT110" s="92"/>
      <c r="GU110" s="92"/>
      <c r="GV110" s="92"/>
      <c r="GW110" s="92"/>
      <c r="GX110" s="92"/>
      <c r="GY110" s="92"/>
      <c r="GZ110" s="92"/>
      <c r="HA110" s="92"/>
      <c r="HB110" s="92"/>
      <c r="HC110" s="92"/>
      <c r="HD110" s="92"/>
      <c r="HE110" s="92"/>
      <c r="HF110" s="92"/>
      <c r="HG110" s="92"/>
      <c r="HH110" s="92"/>
      <c r="HI110" s="92"/>
      <c r="HJ110" s="92"/>
      <c r="HK110" s="92"/>
      <c r="HL110" s="92"/>
      <c r="HM110" s="92"/>
      <c r="HN110" s="92"/>
      <c r="HO110" s="92"/>
      <c r="HP110" s="92"/>
      <c r="HQ110" s="92"/>
      <c r="HR110" s="92"/>
      <c r="HS110" s="92"/>
      <c r="HT110" s="92"/>
      <c r="HU110" s="92"/>
      <c r="HV110" s="92"/>
      <c r="HW110" s="92"/>
      <c r="HX110" s="92"/>
      <c r="HY110" s="92"/>
      <c r="HZ110" s="92"/>
      <c r="IA110" s="92"/>
      <c r="IB110" s="92"/>
      <c r="IC110" s="92"/>
      <c r="ID110" s="92"/>
      <c r="IE110" s="92"/>
      <c r="IF110" s="92"/>
      <c r="IG110" s="92"/>
      <c r="IH110" s="92"/>
      <c r="II110" s="92"/>
      <c r="IJ110" s="92"/>
      <c r="IK110" s="92"/>
      <c r="IL110" s="92"/>
      <c r="IM110" s="92"/>
      <c r="IN110" s="92"/>
      <c r="IO110" s="92"/>
      <c r="IP110" s="92"/>
      <c r="IQ110" s="92"/>
      <c r="IR110" s="92"/>
      <c r="IS110" s="92"/>
      <c r="IT110" s="92"/>
      <c r="IU110" s="92"/>
      <c r="IV110" s="92"/>
      <c r="IW110" s="92"/>
    </row>
    <row r="111" customFormat="false" ht="15.8" hidden="false" customHeight="false" outlineLevel="0" collapsed="false">
      <c r="A111" s="92"/>
      <c r="B111" s="92"/>
      <c r="C111" s="151" t="s">
        <v>191</v>
      </c>
      <c r="D111" s="152" t="n">
        <f aca="false">D20</f>
        <v>0</v>
      </c>
      <c r="E111" s="126"/>
      <c r="F111" s="152"/>
      <c r="G111" s="92"/>
      <c r="H111" s="92"/>
      <c r="I111" s="92"/>
      <c r="J111" s="92"/>
      <c r="K111" s="92"/>
      <c r="L111" s="11" t="n">
        <v>3000000</v>
      </c>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c r="AT111" s="92"/>
      <c r="AU111" s="92"/>
      <c r="AV111" s="92"/>
      <c r="AW111" s="92"/>
      <c r="AX111" s="92"/>
      <c r="AY111" s="92"/>
      <c r="AZ111" s="92"/>
      <c r="BA111" s="92"/>
      <c r="BB111" s="92"/>
      <c r="BC111" s="92"/>
      <c r="BD111" s="92"/>
      <c r="BE111" s="92"/>
      <c r="BF111" s="92"/>
      <c r="BG111" s="92"/>
      <c r="BH111" s="92"/>
      <c r="BI111" s="92"/>
      <c r="BJ111" s="92"/>
      <c r="BK111" s="92"/>
      <c r="BL111" s="92"/>
      <c r="BM111" s="92"/>
      <c r="BN111" s="92"/>
      <c r="BO111" s="92"/>
      <c r="BP111" s="92"/>
      <c r="BQ111" s="92"/>
      <c r="BR111" s="92"/>
      <c r="BS111" s="92"/>
      <c r="BT111" s="92"/>
      <c r="BU111" s="92"/>
      <c r="BV111" s="92"/>
      <c r="BW111" s="92"/>
      <c r="BX111" s="92"/>
      <c r="BY111" s="92"/>
      <c r="BZ111" s="92"/>
      <c r="CA111" s="92"/>
      <c r="CB111" s="92"/>
      <c r="CC111" s="92"/>
      <c r="CD111" s="92"/>
      <c r="CE111" s="92"/>
      <c r="CF111" s="92"/>
      <c r="CG111" s="92"/>
      <c r="CH111" s="92"/>
      <c r="CI111" s="92"/>
      <c r="CJ111" s="92"/>
      <c r="CK111" s="92"/>
      <c r="CL111" s="92"/>
      <c r="CM111" s="92"/>
      <c r="CN111" s="92"/>
      <c r="CO111" s="92"/>
      <c r="CP111" s="92"/>
      <c r="CQ111" s="92"/>
      <c r="CR111" s="92"/>
      <c r="CS111" s="92"/>
      <c r="CT111" s="92"/>
      <c r="CU111" s="92"/>
      <c r="CV111" s="92"/>
      <c r="CW111" s="92"/>
      <c r="CX111" s="92"/>
      <c r="CY111" s="92"/>
      <c r="CZ111" s="92"/>
      <c r="DA111" s="92"/>
      <c r="DB111" s="92"/>
      <c r="DC111" s="92"/>
      <c r="DD111" s="92"/>
      <c r="DE111" s="92"/>
      <c r="DF111" s="92"/>
      <c r="DG111" s="92"/>
      <c r="DH111" s="92"/>
      <c r="DI111" s="92"/>
      <c r="DJ111" s="92"/>
      <c r="DK111" s="92"/>
      <c r="DL111" s="92"/>
      <c r="DM111" s="92"/>
      <c r="DN111" s="92"/>
      <c r="DO111" s="92"/>
      <c r="DP111" s="92"/>
      <c r="DQ111" s="92"/>
      <c r="DR111" s="92"/>
      <c r="DS111" s="92"/>
      <c r="DT111" s="92"/>
      <c r="DU111" s="92"/>
      <c r="DV111" s="92"/>
      <c r="DW111" s="92"/>
      <c r="DX111" s="92"/>
      <c r="DY111" s="92"/>
      <c r="DZ111" s="92"/>
      <c r="EA111" s="92"/>
      <c r="EB111" s="92"/>
      <c r="EC111" s="92"/>
      <c r="ED111" s="92"/>
      <c r="EE111" s="92"/>
      <c r="EF111" s="92"/>
      <c r="EG111" s="92"/>
      <c r="EH111" s="92"/>
      <c r="EI111" s="92"/>
      <c r="EJ111" s="92"/>
      <c r="EK111" s="92"/>
      <c r="EL111" s="92"/>
      <c r="EM111" s="92"/>
      <c r="EN111" s="92"/>
      <c r="EO111" s="92"/>
      <c r="EP111" s="92"/>
      <c r="EQ111" s="92"/>
      <c r="ER111" s="92"/>
      <c r="ES111" s="92"/>
      <c r="ET111" s="92"/>
      <c r="EU111" s="92"/>
      <c r="EV111" s="92"/>
      <c r="EW111" s="92"/>
      <c r="EX111" s="92"/>
      <c r="EY111" s="92"/>
      <c r="EZ111" s="92"/>
      <c r="FA111" s="92"/>
      <c r="FB111" s="92"/>
      <c r="FC111" s="92"/>
      <c r="FD111" s="92"/>
      <c r="FE111" s="92"/>
      <c r="FF111" s="92"/>
      <c r="FG111" s="92"/>
      <c r="FH111" s="92"/>
      <c r="FI111" s="92"/>
      <c r="FJ111" s="92"/>
      <c r="FK111" s="92"/>
      <c r="FL111" s="92"/>
      <c r="FM111" s="92"/>
      <c r="FN111" s="92"/>
      <c r="FO111" s="92"/>
      <c r="FP111" s="92"/>
      <c r="FQ111" s="92"/>
      <c r="FR111" s="92"/>
      <c r="FS111" s="92"/>
      <c r="FT111" s="92"/>
      <c r="FU111" s="92"/>
      <c r="FV111" s="92"/>
      <c r="FW111" s="92"/>
      <c r="FX111" s="92"/>
      <c r="FY111" s="92"/>
      <c r="FZ111" s="92"/>
      <c r="GA111" s="92"/>
      <c r="GB111" s="92"/>
      <c r="GC111" s="92"/>
      <c r="GD111" s="92"/>
      <c r="GE111" s="92"/>
      <c r="GF111" s="92"/>
      <c r="GG111" s="92"/>
      <c r="GH111" s="92"/>
      <c r="GI111" s="92"/>
      <c r="GJ111" s="92"/>
      <c r="GK111" s="92"/>
      <c r="GL111" s="92"/>
      <c r="GM111" s="92"/>
      <c r="GN111" s="92"/>
      <c r="GO111" s="92"/>
      <c r="GP111" s="92"/>
      <c r="GQ111" s="92"/>
      <c r="GR111" s="92"/>
      <c r="GS111" s="92"/>
      <c r="GT111" s="92"/>
      <c r="GU111" s="92"/>
      <c r="GV111" s="92"/>
      <c r="GW111" s="92"/>
      <c r="GX111" s="92"/>
      <c r="GY111" s="92"/>
      <c r="GZ111" s="92"/>
      <c r="HA111" s="92"/>
      <c r="HB111" s="92"/>
      <c r="HC111" s="92"/>
      <c r="HD111" s="92"/>
      <c r="HE111" s="92"/>
      <c r="HF111" s="92"/>
      <c r="HG111" s="92"/>
      <c r="HH111" s="92"/>
      <c r="HI111" s="92"/>
      <c r="HJ111" s="92"/>
      <c r="HK111" s="92"/>
      <c r="HL111" s="92"/>
      <c r="HM111" s="92"/>
      <c r="HN111" s="92"/>
      <c r="HO111" s="92"/>
      <c r="HP111" s="92"/>
      <c r="HQ111" s="92"/>
      <c r="HR111" s="92"/>
      <c r="HS111" s="92"/>
      <c r="HT111" s="92"/>
      <c r="HU111" s="92"/>
      <c r="HV111" s="92"/>
      <c r="HW111" s="92"/>
      <c r="HX111" s="92"/>
      <c r="HY111" s="92"/>
      <c r="HZ111" s="92"/>
      <c r="IA111" s="92"/>
      <c r="IB111" s="92"/>
      <c r="IC111" s="92"/>
      <c r="ID111" s="92"/>
      <c r="IE111" s="92"/>
      <c r="IF111" s="92"/>
      <c r="IG111" s="92"/>
      <c r="IH111" s="92"/>
      <c r="II111" s="92"/>
      <c r="IJ111" s="92"/>
      <c r="IK111" s="92"/>
      <c r="IL111" s="92"/>
      <c r="IM111" s="92"/>
      <c r="IN111" s="92"/>
      <c r="IO111" s="92"/>
      <c r="IP111" s="92"/>
      <c r="IQ111" s="92"/>
      <c r="IR111" s="92"/>
      <c r="IS111" s="92"/>
      <c r="IT111" s="92"/>
      <c r="IU111" s="92"/>
      <c r="IV111" s="92"/>
      <c r="IW111" s="92"/>
    </row>
    <row r="112" customFormat="false" ht="15.8" hidden="false" customHeight="false" outlineLevel="0" collapsed="false">
      <c r="A112" s="92"/>
      <c r="B112" s="92"/>
      <c r="C112" s="164" t="s">
        <v>192</v>
      </c>
      <c r="D112" s="152" t="n">
        <f aca="false">D21</f>
        <v>0</v>
      </c>
      <c r="E112" s="165"/>
      <c r="F112" s="166"/>
      <c r="G112" s="92"/>
      <c r="H112" s="92"/>
      <c r="I112" s="92"/>
      <c r="J112" s="92"/>
      <c r="K112" s="92"/>
      <c r="L112" s="183" t="n">
        <v>926099</v>
      </c>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c r="AT112" s="92"/>
      <c r="AU112" s="92"/>
      <c r="AV112" s="92"/>
      <c r="AW112" s="92"/>
      <c r="AX112" s="92"/>
      <c r="AY112" s="92"/>
      <c r="AZ112" s="92"/>
      <c r="BA112" s="92"/>
      <c r="BB112" s="92"/>
      <c r="BC112" s="92"/>
      <c r="BD112" s="92"/>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2"/>
      <c r="CA112" s="92"/>
      <c r="CB112" s="92"/>
      <c r="CC112" s="92"/>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2"/>
      <c r="CZ112" s="92"/>
      <c r="DA112" s="92"/>
      <c r="DB112" s="92"/>
      <c r="DC112" s="92"/>
      <c r="DD112" s="92"/>
      <c r="DE112" s="92"/>
      <c r="DF112" s="92"/>
      <c r="DG112" s="92"/>
      <c r="DH112" s="92"/>
      <c r="DI112" s="92"/>
      <c r="DJ112" s="92"/>
      <c r="DK112" s="92"/>
      <c r="DL112" s="92"/>
      <c r="DM112" s="92"/>
      <c r="DN112" s="92"/>
      <c r="DO112" s="92"/>
      <c r="DP112" s="92"/>
      <c r="DQ112" s="92"/>
      <c r="DR112" s="92"/>
      <c r="DS112" s="92"/>
      <c r="DT112" s="92"/>
      <c r="DU112" s="92"/>
      <c r="DV112" s="92"/>
      <c r="DW112" s="92"/>
      <c r="DX112" s="92"/>
      <c r="DY112" s="92"/>
      <c r="DZ112" s="92"/>
      <c r="EA112" s="92"/>
      <c r="EB112" s="92"/>
      <c r="EC112" s="92"/>
      <c r="ED112" s="92"/>
      <c r="EE112" s="92"/>
      <c r="EF112" s="92"/>
      <c r="EG112" s="92"/>
      <c r="EH112" s="92"/>
      <c r="EI112" s="92"/>
      <c r="EJ112" s="92"/>
      <c r="EK112" s="92"/>
      <c r="EL112" s="92"/>
      <c r="EM112" s="92"/>
      <c r="EN112" s="92"/>
      <c r="EO112" s="92"/>
      <c r="EP112" s="92"/>
      <c r="EQ112" s="92"/>
      <c r="ER112" s="92"/>
      <c r="ES112" s="92"/>
      <c r="ET112" s="92"/>
      <c r="EU112" s="92"/>
      <c r="EV112" s="92"/>
      <c r="EW112" s="92"/>
      <c r="EX112" s="92"/>
      <c r="EY112" s="92"/>
      <c r="EZ112" s="92"/>
      <c r="FA112" s="92"/>
      <c r="FB112" s="92"/>
      <c r="FC112" s="92"/>
      <c r="FD112" s="92"/>
      <c r="FE112" s="92"/>
      <c r="FF112" s="92"/>
      <c r="FG112" s="92"/>
      <c r="FH112" s="92"/>
      <c r="FI112" s="92"/>
      <c r="FJ112" s="92"/>
      <c r="FK112" s="92"/>
      <c r="FL112" s="92"/>
      <c r="FM112" s="92"/>
      <c r="FN112" s="92"/>
      <c r="FO112" s="92"/>
      <c r="FP112" s="92"/>
      <c r="FQ112" s="92"/>
      <c r="FR112" s="92"/>
      <c r="FS112" s="92"/>
      <c r="FT112" s="92"/>
      <c r="FU112" s="92"/>
      <c r="FV112" s="92"/>
      <c r="FW112" s="92"/>
      <c r="FX112" s="92"/>
      <c r="FY112" s="92"/>
      <c r="FZ112" s="92"/>
      <c r="GA112" s="92"/>
      <c r="GB112" s="92"/>
      <c r="GC112" s="92"/>
      <c r="GD112" s="92"/>
      <c r="GE112" s="92"/>
      <c r="GF112" s="92"/>
      <c r="GG112" s="92"/>
      <c r="GH112" s="92"/>
      <c r="GI112" s="92"/>
      <c r="GJ112" s="92"/>
      <c r="GK112" s="92"/>
      <c r="GL112" s="92"/>
      <c r="GM112" s="92"/>
      <c r="GN112" s="92"/>
      <c r="GO112" s="92"/>
      <c r="GP112" s="92"/>
      <c r="GQ112" s="92"/>
      <c r="GR112" s="92"/>
      <c r="GS112" s="92"/>
      <c r="GT112" s="92"/>
      <c r="GU112" s="92"/>
      <c r="GV112" s="92"/>
      <c r="GW112" s="92"/>
      <c r="GX112" s="92"/>
      <c r="GY112" s="92"/>
      <c r="GZ112" s="92"/>
      <c r="HA112" s="92"/>
      <c r="HB112" s="92"/>
      <c r="HC112" s="92"/>
      <c r="HD112" s="92"/>
      <c r="HE112" s="92"/>
      <c r="HF112" s="92"/>
      <c r="HG112" s="92"/>
      <c r="HH112" s="92"/>
      <c r="HI112" s="92"/>
      <c r="HJ112" s="92"/>
      <c r="HK112" s="92"/>
      <c r="HL112" s="92"/>
      <c r="HM112" s="92"/>
      <c r="HN112" s="92"/>
      <c r="HO112" s="92"/>
      <c r="HP112" s="92"/>
      <c r="HQ112" s="92"/>
      <c r="HR112" s="92"/>
      <c r="HS112" s="92"/>
      <c r="HT112" s="92"/>
      <c r="HU112" s="92"/>
      <c r="HV112" s="92"/>
      <c r="HW112" s="92"/>
      <c r="HX112" s="92"/>
      <c r="HY112" s="92"/>
      <c r="HZ112" s="92"/>
      <c r="IA112" s="92"/>
      <c r="IB112" s="92"/>
      <c r="IC112" s="92"/>
      <c r="ID112" s="92"/>
      <c r="IE112" s="92"/>
      <c r="IF112" s="92"/>
      <c r="IG112" s="92"/>
      <c r="IH112" s="92"/>
      <c r="II112" s="92"/>
      <c r="IJ112" s="92"/>
      <c r="IK112" s="92"/>
      <c r="IL112" s="92"/>
      <c r="IM112" s="92"/>
      <c r="IN112" s="92"/>
      <c r="IO112" s="92"/>
      <c r="IP112" s="92"/>
      <c r="IQ112" s="92"/>
      <c r="IR112" s="92"/>
      <c r="IS112" s="92"/>
      <c r="IT112" s="92"/>
      <c r="IU112" s="92"/>
      <c r="IV112" s="92"/>
      <c r="IW112" s="92"/>
    </row>
    <row r="113" customFormat="false" ht="15.8" hidden="false" customHeight="false" outlineLevel="0" collapsed="false">
      <c r="A113" s="92"/>
      <c r="B113" s="92"/>
      <c r="C113" s="143" t="s">
        <v>75</v>
      </c>
      <c r="D113" s="144" t="n">
        <f aca="false">SUM(D98:D112)</f>
        <v>0</v>
      </c>
      <c r="E113" s="145" t="s">
        <v>75</v>
      </c>
      <c r="F113" s="144" t="n">
        <f aca="false">F103+F110</f>
        <v>0</v>
      </c>
      <c r="G113" s="92"/>
      <c r="H113" s="92"/>
      <c r="I113" s="92"/>
      <c r="J113" s="92"/>
      <c r="K113" s="92"/>
      <c r="L113" s="183" t="n">
        <v>977715</v>
      </c>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c r="AR113" s="92"/>
      <c r="AS113" s="92"/>
      <c r="AT113" s="92"/>
      <c r="AU113" s="92"/>
      <c r="AV113" s="92"/>
      <c r="AW113" s="92"/>
      <c r="AX113" s="92"/>
      <c r="AY113" s="92"/>
      <c r="AZ113" s="92"/>
      <c r="BA113" s="92"/>
      <c r="BB113" s="92"/>
      <c r="BC113" s="92"/>
      <c r="BD113" s="92"/>
      <c r="BE113" s="92"/>
      <c r="BF113" s="92"/>
      <c r="BG113" s="92"/>
      <c r="BH113" s="92"/>
      <c r="BI113" s="92"/>
      <c r="BJ113" s="92"/>
      <c r="BK113" s="92"/>
      <c r="BL113" s="92"/>
      <c r="BM113" s="92"/>
      <c r="BN113" s="92"/>
      <c r="BO113" s="92"/>
      <c r="BP113" s="92"/>
      <c r="BQ113" s="92"/>
      <c r="BR113" s="92"/>
      <c r="BS113" s="92"/>
      <c r="BT113" s="92"/>
      <c r="BU113" s="92"/>
      <c r="BV113" s="92"/>
      <c r="BW113" s="92"/>
      <c r="BX113" s="92"/>
      <c r="BY113" s="92"/>
      <c r="BZ113" s="92"/>
      <c r="CA113" s="92"/>
      <c r="CB113" s="92"/>
      <c r="CC113" s="92"/>
      <c r="CD113" s="92"/>
      <c r="CE113" s="92"/>
      <c r="CF113" s="92"/>
      <c r="CG113" s="92"/>
      <c r="CH113" s="92"/>
      <c r="CI113" s="92"/>
      <c r="CJ113" s="92"/>
      <c r="CK113" s="92"/>
      <c r="CL113" s="92"/>
      <c r="CM113" s="92"/>
      <c r="CN113" s="92"/>
      <c r="CO113" s="92"/>
      <c r="CP113" s="92"/>
      <c r="CQ113" s="92"/>
      <c r="CR113" s="92"/>
      <c r="CS113" s="92"/>
      <c r="CT113" s="92"/>
      <c r="CU113" s="92"/>
      <c r="CV113" s="92"/>
      <c r="CW113" s="92"/>
      <c r="CX113" s="92"/>
      <c r="CY113" s="92"/>
      <c r="CZ113" s="92"/>
      <c r="DA113" s="92"/>
      <c r="DB113" s="92"/>
      <c r="DC113" s="92"/>
      <c r="DD113" s="92"/>
      <c r="DE113" s="92"/>
      <c r="DF113" s="92"/>
      <c r="DG113" s="92"/>
      <c r="DH113" s="92"/>
      <c r="DI113" s="92"/>
      <c r="DJ113" s="92"/>
      <c r="DK113" s="92"/>
      <c r="DL113" s="92"/>
      <c r="DM113" s="92"/>
      <c r="DN113" s="92"/>
      <c r="DO113" s="92"/>
      <c r="DP113" s="92"/>
      <c r="DQ113" s="92"/>
      <c r="DR113" s="92"/>
      <c r="DS113" s="92"/>
      <c r="DT113" s="92"/>
      <c r="DU113" s="92"/>
      <c r="DV113" s="92"/>
      <c r="DW113" s="92"/>
      <c r="DX113" s="92"/>
      <c r="DY113" s="92"/>
      <c r="DZ113" s="92"/>
      <c r="EA113" s="92"/>
      <c r="EB113" s="92"/>
      <c r="EC113" s="92"/>
      <c r="ED113" s="92"/>
      <c r="EE113" s="92"/>
      <c r="EF113" s="92"/>
      <c r="EG113" s="92"/>
      <c r="EH113" s="92"/>
      <c r="EI113" s="92"/>
      <c r="EJ113" s="92"/>
      <c r="EK113" s="92"/>
      <c r="EL113" s="92"/>
      <c r="EM113" s="92"/>
      <c r="EN113" s="92"/>
      <c r="EO113" s="92"/>
      <c r="EP113" s="92"/>
      <c r="EQ113" s="92"/>
      <c r="ER113" s="92"/>
      <c r="ES113" s="92"/>
      <c r="ET113" s="92"/>
      <c r="EU113" s="92"/>
      <c r="EV113" s="92"/>
      <c r="EW113" s="92"/>
      <c r="EX113" s="92"/>
      <c r="EY113" s="92"/>
      <c r="EZ113" s="92"/>
      <c r="FA113" s="92"/>
      <c r="FB113" s="92"/>
      <c r="FC113" s="92"/>
      <c r="FD113" s="92"/>
      <c r="FE113" s="92"/>
      <c r="FF113" s="92"/>
      <c r="FG113" s="92"/>
      <c r="FH113" s="92"/>
      <c r="FI113" s="92"/>
      <c r="FJ113" s="92"/>
      <c r="FK113" s="92"/>
      <c r="FL113" s="92"/>
      <c r="FM113" s="92"/>
      <c r="FN113" s="92"/>
      <c r="FO113" s="92"/>
      <c r="FP113" s="92"/>
      <c r="FQ113" s="92"/>
      <c r="FR113" s="92"/>
      <c r="FS113" s="92"/>
      <c r="FT113" s="92"/>
      <c r="FU113" s="92"/>
      <c r="FV113" s="92"/>
      <c r="FW113" s="92"/>
      <c r="FX113" s="92"/>
      <c r="FY113" s="92"/>
      <c r="FZ113" s="92"/>
      <c r="GA113" s="92"/>
      <c r="GB113" s="92"/>
      <c r="GC113" s="92"/>
      <c r="GD113" s="92"/>
      <c r="GE113" s="92"/>
      <c r="GF113" s="92"/>
      <c r="GG113" s="92"/>
      <c r="GH113" s="92"/>
      <c r="GI113" s="92"/>
      <c r="GJ113" s="92"/>
      <c r="GK113" s="92"/>
      <c r="GL113" s="92"/>
      <c r="GM113" s="92"/>
      <c r="GN113" s="92"/>
      <c r="GO113" s="92"/>
      <c r="GP113" s="92"/>
      <c r="GQ113" s="92"/>
      <c r="GR113" s="92"/>
      <c r="GS113" s="92"/>
      <c r="GT113" s="92"/>
      <c r="GU113" s="92"/>
      <c r="GV113" s="92"/>
      <c r="GW113" s="92"/>
      <c r="GX113" s="92"/>
      <c r="GY113" s="92"/>
      <c r="GZ113" s="92"/>
      <c r="HA113" s="92"/>
      <c r="HB113" s="92"/>
      <c r="HC113" s="92"/>
      <c r="HD113" s="92"/>
      <c r="HE113" s="92"/>
      <c r="HF113" s="92"/>
      <c r="HG113" s="92"/>
      <c r="HH113" s="92"/>
      <c r="HI113" s="92"/>
      <c r="HJ113" s="92"/>
      <c r="HK113" s="92"/>
      <c r="HL113" s="92"/>
      <c r="HM113" s="92"/>
      <c r="HN113" s="92"/>
      <c r="HO113" s="92"/>
      <c r="HP113" s="92"/>
      <c r="HQ113" s="92"/>
      <c r="HR113" s="92"/>
      <c r="HS113" s="92"/>
      <c r="HT113" s="92"/>
      <c r="HU113" s="92"/>
      <c r="HV113" s="92"/>
      <c r="HW113" s="92"/>
      <c r="HX113" s="92"/>
      <c r="HY113" s="92"/>
      <c r="HZ113" s="92"/>
      <c r="IA113" s="92"/>
      <c r="IB113" s="92"/>
      <c r="IC113" s="92"/>
      <c r="ID113" s="92"/>
      <c r="IE113" s="92"/>
      <c r="IF113" s="92"/>
      <c r="IG113" s="92"/>
      <c r="IH113" s="92"/>
      <c r="II113" s="92"/>
      <c r="IJ113" s="92"/>
      <c r="IK113" s="92"/>
      <c r="IL113" s="92"/>
      <c r="IM113" s="92"/>
      <c r="IN113" s="92"/>
      <c r="IO113" s="92"/>
      <c r="IP113" s="92"/>
      <c r="IQ113" s="92"/>
      <c r="IR113" s="92"/>
      <c r="IS113" s="92"/>
      <c r="IT113" s="92"/>
      <c r="IU113" s="92"/>
      <c r="IV113" s="92"/>
      <c r="IW113" s="92"/>
    </row>
    <row r="114" customFormat="false" ht="15.8" hidden="false" customHeight="false" outlineLevel="0" collapsed="false">
      <c r="A114" s="92"/>
      <c r="B114" s="92"/>
      <c r="C114" s="92"/>
      <c r="D114" s="1"/>
      <c r="E114" s="92"/>
      <c r="F114" s="1"/>
      <c r="G114" s="92"/>
      <c r="H114" s="92"/>
      <c r="I114" s="92"/>
      <c r="J114" s="92"/>
      <c r="K114" s="92"/>
      <c r="L114" s="183" t="n">
        <v>-343852</v>
      </c>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c r="AT114" s="92"/>
      <c r="AU114" s="92"/>
      <c r="AV114" s="92"/>
      <c r="AW114" s="92"/>
      <c r="AX114" s="92"/>
      <c r="AY114" s="92"/>
      <c r="AZ114" s="92"/>
      <c r="BA114" s="92"/>
      <c r="BB114" s="92"/>
      <c r="BC114" s="92"/>
      <c r="BD114" s="92"/>
      <c r="BE114" s="92"/>
      <c r="BF114" s="92"/>
      <c r="BG114" s="92"/>
      <c r="BH114" s="92"/>
      <c r="BI114" s="92"/>
      <c r="BJ114" s="92"/>
      <c r="BK114" s="92"/>
      <c r="BL114" s="92"/>
      <c r="BM114" s="92"/>
      <c r="BN114" s="92"/>
      <c r="BO114" s="92"/>
      <c r="BP114" s="92"/>
      <c r="BQ114" s="92"/>
      <c r="BR114" s="92"/>
      <c r="BS114" s="92"/>
      <c r="BT114" s="92"/>
      <c r="BU114" s="92"/>
      <c r="BV114" s="92"/>
      <c r="BW114" s="92"/>
      <c r="BX114" s="92"/>
      <c r="BY114" s="92"/>
      <c r="BZ114" s="92"/>
      <c r="CA114" s="92"/>
      <c r="CB114" s="92"/>
      <c r="CC114" s="92"/>
      <c r="CD114" s="92"/>
      <c r="CE114" s="92"/>
      <c r="CF114" s="92"/>
      <c r="CG114" s="92"/>
      <c r="CH114" s="92"/>
      <c r="CI114" s="92"/>
      <c r="CJ114" s="92"/>
      <c r="CK114" s="92"/>
      <c r="CL114" s="92"/>
      <c r="CM114" s="92"/>
      <c r="CN114" s="92"/>
      <c r="CO114" s="92"/>
      <c r="CP114" s="92"/>
      <c r="CQ114" s="92"/>
      <c r="CR114" s="92"/>
      <c r="CS114" s="92"/>
      <c r="CT114" s="92"/>
      <c r="CU114" s="92"/>
      <c r="CV114" s="92"/>
      <c r="CW114" s="92"/>
      <c r="CX114" s="92"/>
      <c r="CY114" s="92"/>
      <c r="CZ114" s="92"/>
      <c r="DA114" s="92"/>
      <c r="DB114" s="92"/>
      <c r="DC114" s="92"/>
      <c r="DD114" s="92"/>
      <c r="DE114" s="92"/>
      <c r="DF114" s="92"/>
      <c r="DG114" s="92"/>
      <c r="DH114" s="92"/>
      <c r="DI114" s="92"/>
      <c r="DJ114" s="92"/>
      <c r="DK114" s="92"/>
      <c r="DL114" s="92"/>
      <c r="DM114" s="92"/>
      <c r="DN114" s="92"/>
      <c r="DO114" s="92"/>
      <c r="DP114" s="92"/>
      <c r="DQ114" s="92"/>
      <c r="DR114" s="92"/>
      <c r="DS114" s="92"/>
      <c r="DT114" s="92"/>
      <c r="DU114" s="92"/>
      <c r="DV114" s="92"/>
      <c r="DW114" s="92"/>
      <c r="DX114" s="92"/>
      <c r="DY114" s="92"/>
      <c r="DZ114" s="92"/>
      <c r="EA114" s="92"/>
      <c r="EB114" s="92"/>
      <c r="EC114" s="92"/>
      <c r="ED114" s="92"/>
      <c r="EE114" s="92"/>
      <c r="EF114" s="92"/>
      <c r="EG114" s="92"/>
      <c r="EH114" s="92"/>
      <c r="EI114" s="92"/>
      <c r="EJ114" s="92"/>
      <c r="EK114" s="92"/>
      <c r="EL114" s="92"/>
      <c r="EM114" s="92"/>
      <c r="EN114" s="92"/>
      <c r="EO114" s="92"/>
      <c r="EP114" s="92"/>
      <c r="EQ114" s="92"/>
      <c r="ER114" s="92"/>
      <c r="ES114" s="92"/>
      <c r="ET114" s="92"/>
      <c r="EU114" s="92"/>
      <c r="EV114" s="92"/>
      <c r="EW114" s="92"/>
      <c r="EX114" s="92"/>
      <c r="EY114" s="92"/>
      <c r="EZ114" s="92"/>
      <c r="FA114" s="92"/>
      <c r="FB114" s="92"/>
      <c r="FC114" s="92"/>
      <c r="FD114" s="92"/>
      <c r="FE114" s="92"/>
      <c r="FF114" s="92"/>
      <c r="FG114" s="92"/>
      <c r="FH114" s="92"/>
      <c r="FI114" s="92"/>
      <c r="FJ114" s="92"/>
      <c r="FK114" s="92"/>
      <c r="FL114" s="92"/>
      <c r="FM114" s="92"/>
      <c r="FN114" s="92"/>
      <c r="FO114" s="92"/>
      <c r="FP114" s="92"/>
      <c r="FQ114" s="92"/>
      <c r="FR114" s="92"/>
      <c r="FS114" s="92"/>
      <c r="FT114" s="92"/>
      <c r="FU114" s="92"/>
      <c r="FV114" s="92"/>
      <c r="FW114" s="92"/>
      <c r="FX114" s="92"/>
      <c r="FY114" s="92"/>
      <c r="FZ114" s="92"/>
      <c r="GA114" s="92"/>
      <c r="GB114" s="92"/>
      <c r="GC114" s="92"/>
      <c r="GD114" s="92"/>
      <c r="GE114" s="92"/>
      <c r="GF114" s="92"/>
      <c r="GG114" s="92"/>
      <c r="GH114" s="92"/>
      <c r="GI114" s="92"/>
      <c r="GJ114" s="92"/>
      <c r="GK114" s="92"/>
      <c r="GL114" s="92"/>
      <c r="GM114" s="92"/>
      <c r="GN114" s="92"/>
      <c r="GO114" s="92"/>
      <c r="GP114" s="92"/>
      <c r="GQ114" s="92"/>
      <c r="GR114" s="92"/>
      <c r="GS114" s="92"/>
      <c r="GT114" s="92"/>
      <c r="GU114" s="92"/>
      <c r="GV114" s="92"/>
      <c r="GW114" s="92"/>
      <c r="GX114" s="92"/>
      <c r="GY114" s="92"/>
      <c r="GZ114" s="92"/>
      <c r="HA114" s="92"/>
      <c r="HB114" s="92"/>
      <c r="HC114" s="92"/>
      <c r="HD114" s="92"/>
      <c r="HE114" s="92"/>
      <c r="HF114" s="92"/>
      <c r="HG114" s="92"/>
      <c r="HH114" s="92"/>
      <c r="HI114" s="92"/>
      <c r="HJ114" s="92"/>
      <c r="HK114" s="92"/>
      <c r="HL114" s="92"/>
      <c r="HM114" s="92"/>
      <c r="HN114" s="92"/>
      <c r="HO114" s="92"/>
      <c r="HP114" s="92"/>
      <c r="HQ114" s="92"/>
      <c r="HR114" s="92"/>
      <c r="HS114" s="92"/>
      <c r="HT114" s="92"/>
      <c r="HU114" s="92"/>
      <c r="HV114" s="92"/>
      <c r="HW114" s="92"/>
      <c r="HX114" s="92"/>
      <c r="HY114" s="92"/>
      <c r="HZ114" s="92"/>
      <c r="IA114" s="92"/>
      <c r="IB114" s="92"/>
      <c r="IC114" s="92"/>
      <c r="ID114" s="92"/>
      <c r="IE114" s="92"/>
      <c r="IF114" s="92"/>
      <c r="IG114" s="92"/>
      <c r="IH114" s="92"/>
      <c r="II114" s="92"/>
      <c r="IJ114" s="92"/>
      <c r="IK114" s="92"/>
      <c r="IL114" s="92"/>
      <c r="IM114" s="92"/>
      <c r="IN114" s="92"/>
      <c r="IO114" s="92"/>
      <c r="IP114" s="92"/>
      <c r="IQ114" s="92"/>
      <c r="IR114" s="92"/>
      <c r="IS114" s="92"/>
      <c r="IT114" s="92"/>
      <c r="IU114" s="92"/>
      <c r="IV114" s="92"/>
      <c r="IW114" s="92"/>
    </row>
    <row r="115" customFormat="false" ht="15.8" hidden="false" customHeight="false" outlineLevel="0" collapsed="false">
      <c r="A115" s="92"/>
      <c r="B115" s="92"/>
      <c r="C115" s="92"/>
      <c r="D115" s="1"/>
      <c r="E115" s="92"/>
      <c r="F115" s="1"/>
      <c r="G115" s="92"/>
      <c r="H115" s="92"/>
      <c r="I115" s="92"/>
      <c r="J115" s="92"/>
      <c r="K115" s="92"/>
      <c r="L115" s="183" t="n">
        <f aca="false">SUM(L111:L114)</f>
        <v>4559962</v>
      </c>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c r="AR115" s="92"/>
      <c r="AS115" s="92"/>
      <c r="AT115" s="92"/>
      <c r="AU115" s="92"/>
      <c r="AV115" s="92"/>
      <c r="AW115" s="92"/>
      <c r="AX115" s="92"/>
      <c r="AY115" s="92"/>
      <c r="AZ115" s="92"/>
      <c r="BA115" s="92"/>
      <c r="BB115" s="92"/>
      <c r="BC115" s="92"/>
      <c r="BD115" s="92"/>
      <c r="BE115" s="92"/>
      <c r="BF115" s="92"/>
      <c r="BG115" s="92"/>
      <c r="BH115" s="92"/>
      <c r="BI115" s="92"/>
      <c r="BJ115" s="92"/>
      <c r="BK115" s="92"/>
      <c r="BL115" s="92"/>
      <c r="BM115" s="92"/>
      <c r="BN115" s="92"/>
      <c r="BO115" s="92"/>
      <c r="BP115" s="92"/>
      <c r="BQ115" s="92"/>
      <c r="BR115" s="92"/>
      <c r="BS115" s="92"/>
      <c r="BT115" s="92"/>
      <c r="BU115" s="92"/>
      <c r="BV115" s="92"/>
      <c r="BW115" s="92"/>
      <c r="BX115" s="92"/>
      <c r="BY115" s="92"/>
      <c r="BZ115" s="92"/>
      <c r="CA115" s="92"/>
      <c r="CB115" s="92"/>
      <c r="CC115" s="92"/>
      <c r="CD115" s="92"/>
      <c r="CE115" s="92"/>
      <c r="CF115" s="92"/>
      <c r="CG115" s="92"/>
      <c r="CH115" s="92"/>
      <c r="CI115" s="92"/>
      <c r="CJ115" s="92"/>
      <c r="CK115" s="92"/>
      <c r="CL115" s="92"/>
      <c r="CM115" s="92"/>
      <c r="CN115" s="92"/>
      <c r="CO115" s="92"/>
      <c r="CP115" s="92"/>
      <c r="CQ115" s="92"/>
      <c r="CR115" s="92"/>
      <c r="CS115" s="92"/>
      <c r="CT115" s="92"/>
      <c r="CU115" s="92"/>
      <c r="CV115" s="92"/>
      <c r="CW115" s="92"/>
      <c r="CX115" s="92"/>
      <c r="CY115" s="92"/>
      <c r="CZ115" s="92"/>
      <c r="DA115" s="92"/>
      <c r="DB115" s="92"/>
      <c r="DC115" s="92"/>
      <c r="DD115" s="92"/>
      <c r="DE115" s="92"/>
      <c r="DF115" s="92"/>
      <c r="DG115" s="92"/>
      <c r="DH115" s="92"/>
      <c r="DI115" s="92"/>
      <c r="DJ115" s="92"/>
      <c r="DK115" s="92"/>
      <c r="DL115" s="92"/>
      <c r="DM115" s="92"/>
      <c r="DN115" s="92"/>
      <c r="DO115" s="92"/>
      <c r="DP115" s="92"/>
      <c r="DQ115" s="92"/>
      <c r="DR115" s="92"/>
      <c r="DS115" s="92"/>
      <c r="DT115" s="92"/>
      <c r="DU115" s="92"/>
      <c r="DV115" s="92"/>
      <c r="DW115" s="92"/>
      <c r="DX115" s="92"/>
      <c r="DY115" s="92"/>
      <c r="DZ115" s="92"/>
      <c r="EA115" s="92"/>
      <c r="EB115" s="92"/>
      <c r="EC115" s="92"/>
      <c r="ED115" s="92"/>
      <c r="EE115" s="92"/>
      <c r="EF115" s="92"/>
      <c r="EG115" s="92"/>
      <c r="EH115" s="92"/>
      <c r="EI115" s="92"/>
      <c r="EJ115" s="92"/>
      <c r="EK115" s="92"/>
      <c r="EL115" s="92"/>
      <c r="EM115" s="92"/>
      <c r="EN115" s="92"/>
      <c r="EO115" s="92"/>
      <c r="EP115" s="92"/>
      <c r="EQ115" s="92"/>
      <c r="ER115" s="92"/>
      <c r="ES115" s="92"/>
      <c r="ET115" s="92"/>
      <c r="EU115" s="92"/>
      <c r="EV115" s="92"/>
      <c r="EW115" s="92"/>
      <c r="EX115" s="92"/>
      <c r="EY115" s="92"/>
      <c r="EZ115" s="92"/>
      <c r="FA115" s="92"/>
      <c r="FB115" s="92"/>
      <c r="FC115" s="92"/>
      <c r="FD115" s="92"/>
      <c r="FE115" s="92"/>
      <c r="FF115" s="92"/>
      <c r="FG115" s="92"/>
      <c r="FH115" s="92"/>
      <c r="FI115" s="92"/>
      <c r="FJ115" s="92"/>
      <c r="FK115" s="92"/>
      <c r="FL115" s="92"/>
      <c r="FM115" s="92"/>
      <c r="FN115" s="92"/>
      <c r="FO115" s="92"/>
      <c r="FP115" s="92"/>
      <c r="FQ115" s="92"/>
      <c r="FR115" s="92"/>
      <c r="FS115" s="92"/>
      <c r="FT115" s="92"/>
      <c r="FU115" s="92"/>
      <c r="FV115" s="92"/>
      <c r="FW115" s="92"/>
      <c r="FX115" s="92"/>
      <c r="FY115" s="92"/>
      <c r="FZ115" s="92"/>
      <c r="GA115" s="92"/>
      <c r="GB115" s="92"/>
      <c r="GC115" s="92"/>
      <c r="GD115" s="92"/>
      <c r="GE115" s="92"/>
      <c r="GF115" s="92"/>
      <c r="GG115" s="92"/>
      <c r="GH115" s="92"/>
      <c r="GI115" s="92"/>
      <c r="GJ115" s="92"/>
      <c r="GK115" s="92"/>
      <c r="GL115" s="92"/>
      <c r="GM115" s="92"/>
      <c r="GN115" s="92"/>
      <c r="GO115" s="92"/>
      <c r="GP115" s="92"/>
      <c r="GQ115" s="92"/>
      <c r="GR115" s="92"/>
      <c r="GS115" s="92"/>
      <c r="GT115" s="92"/>
      <c r="GU115" s="92"/>
      <c r="GV115" s="92"/>
      <c r="GW115" s="92"/>
      <c r="GX115" s="92"/>
      <c r="GY115" s="92"/>
      <c r="GZ115" s="92"/>
      <c r="HA115" s="92"/>
      <c r="HB115" s="92"/>
      <c r="HC115" s="92"/>
      <c r="HD115" s="92"/>
      <c r="HE115" s="92"/>
      <c r="HF115" s="92"/>
      <c r="HG115" s="92"/>
      <c r="HH115" s="92"/>
      <c r="HI115" s="92"/>
      <c r="HJ115" s="92"/>
      <c r="HK115" s="92"/>
      <c r="HL115" s="92"/>
      <c r="HM115" s="92"/>
      <c r="HN115" s="92"/>
      <c r="HO115" s="92"/>
      <c r="HP115" s="92"/>
      <c r="HQ115" s="92"/>
      <c r="HR115" s="92"/>
      <c r="HS115" s="92"/>
      <c r="HT115" s="92"/>
      <c r="HU115" s="92"/>
      <c r="HV115" s="92"/>
      <c r="HW115" s="92"/>
      <c r="HX115" s="92"/>
      <c r="HY115" s="92"/>
      <c r="HZ115" s="92"/>
      <c r="IA115" s="92"/>
      <c r="IB115" s="92"/>
      <c r="IC115" s="92"/>
      <c r="ID115" s="92"/>
      <c r="IE115" s="92"/>
      <c r="IF115" s="92"/>
      <c r="IG115" s="92"/>
      <c r="IH115" s="92"/>
      <c r="II115" s="92"/>
      <c r="IJ115" s="92"/>
      <c r="IK115" s="92"/>
      <c r="IL115" s="92"/>
      <c r="IM115" s="92"/>
      <c r="IN115" s="92"/>
      <c r="IO115" s="92"/>
      <c r="IP115" s="92"/>
      <c r="IQ115" s="92"/>
      <c r="IR115" s="92"/>
      <c r="IS115" s="92"/>
      <c r="IT115" s="92"/>
      <c r="IU115" s="92"/>
      <c r="IV115" s="92"/>
      <c r="IW115" s="92"/>
    </row>
    <row r="116" customFormat="false" ht="15.8" hidden="false" customHeight="false" outlineLevel="0" collapsed="false">
      <c r="A116" s="92"/>
      <c r="B116" s="92"/>
      <c r="C116" s="92"/>
      <c r="D116" s="1"/>
      <c r="E116" s="92"/>
      <c r="F116" s="1"/>
      <c r="G116" s="92"/>
      <c r="H116" s="92"/>
      <c r="I116" s="92"/>
      <c r="J116" s="92"/>
      <c r="K116" s="92"/>
      <c r="L116" s="187"/>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c r="AT116" s="92"/>
      <c r="AU116" s="92"/>
      <c r="AV116" s="92"/>
      <c r="AW116" s="92"/>
      <c r="AX116" s="92"/>
      <c r="AY116" s="92"/>
      <c r="AZ116" s="92"/>
      <c r="BA116" s="92"/>
      <c r="BB116" s="92"/>
      <c r="BC116" s="92"/>
      <c r="BD116" s="92"/>
      <c r="BE116" s="92"/>
      <c r="BF116" s="92"/>
      <c r="BG116" s="92"/>
      <c r="BH116" s="92"/>
      <c r="BI116" s="92"/>
      <c r="BJ116" s="92"/>
      <c r="BK116" s="92"/>
      <c r="BL116" s="92"/>
      <c r="BM116" s="92"/>
      <c r="BN116" s="92"/>
      <c r="BO116" s="92"/>
      <c r="BP116" s="92"/>
      <c r="BQ116" s="92"/>
      <c r="BR116" s="92"/>
      <c r="BS116" s="92"/>
      <c r="BT116" s="92"/>
      <c r="BU116" s="92"/>
      <c r="BV116" s="92"/>
      <c r="BW116" s="92"/>
      <c r="BX116" s="92"/>
      <c r="BY116" s="92"/>
      <c r="BZ116" s="92"/>
      <c r="CA116" s="92"/>
      <c r="CB116" s="92"/>
      <c r="CC116" s="92"/>
      <c r="CD116" s="92"/>
      <c r="CE116" s="92"/>
      <c r="CF116" s="92"/>
      <c r="CG116" s="92"/>
      <c r="CH116" s="92"/>
      <c r="CI116" s="92"/>
      <c r="CJ116" s="92"/>
      <c r="CK116" s="92"/>
      <c r="CL116" s="92"/>
      <c r="CM116" s="92"/>
      <c r="CN116" s="92"/>
      <c r="CO116" s="92"/>
      <c r="CP116" s="92"/>
      <c r="CQ116" s="92"/>
      <c r="CR116" s="92"/>
      <c r="CS116" s="92"/>
      <c r="CT116" s="92"/>
      <c r="CU116" s="92"/>
      <c r="CV116" s="92"/>
      <c r="CW116" s="92"/>
      <c r="CX116" s="92"/>
      <c r="CY116" s="92"/>
      <c r="CZ116" s="92"/>
      <c r="DA116" s="92"/>
      <c r="DB116" s="92"/>
      <c r="DC116" s="92"/>
      <c r="DD116" s="92"/>
      <c r="DE116" s="92"/>
      <c r="DF116" s="92"/>
      <c r="DG116" s="92"/>
      <c r="DH116" s="92"/>
      <c r="DI116" s="92"/>
      <c r="DJ116" s="92"/>
      <c r="DK116" s="92"/>
      <c r="DL116" s="92"/>
      <c r="DM116" s="92"/>
      <c r="DN116" s="92"/>
      <c r="DO116" s="92"/>
      <c r="DP116" s="92"/>
      <c r="DQ116" s="92"/>
      <c r="DR116" s="92"/>
      <c r="DS116" s="92"/>
      <c r="DT116" s="92"/>
      <c r="DU116" s="92"/>
      <c r="DV116" s="92"/>
      <c r="DW116" s="92"/>
      <c r="DX116" s="92"/>
      <c r="DY116" s="92"/>
      <c r="DZ116" s="92"/>
      <c r="EA116" s="92"/>
      <c r="EB116" s="92"/>
      <c r="EC116" s="92"/>
      <c r="ED116" s="92"/>
      <c r="EE116" s="92"/>
      <c r="EF116" s="92"/>
      <c r="EG116" s="92"/>
      <c r="EH116" s="92"/>
      <c r="EI116" s="92"/>
      <c r="EJ116" s="92"/>
      <c r="EK116" s="92"/>
      <c r="EL116" s="92"/>
      <c r="EM116" s="92"/>
      <c r="EN116" s="92"/>
      <c r="EO116" s="92"/>
      <c r="EP116" s="92"/>
      <c r="EQ116" s="92"/>
      <c r="ER116" s="92"/>
      <c r="ES116" s="92"/>
      <c r="ET116" s="92"/>
      <c r="EU116" s="92"/>
      <c r="EV116" s="92"/>
      <c r="EW116" s="92"/>
      <c r="EX116" s="92"/>
      <c r="EY116" s="92"/>
      <c r="EZ116" s="92"/>
      <c r="FA116" s="92"/>
      <c r="FB116" s="92"/>
      <c r="FC116" s="92"/>
      <c r="FD116" s="92"/>
      <c r="FE116" s="92"/>
      <c r="FF116" s="92"/>
      <c r="FG116" s="92"/>
      <c r="FH116" s="92"/>
      <c r="FI116" s="92"/>
      <c r="FJ116" s="92"/>
      <c r="FK116" s="92"/>
      <c r="FL116" s="92"/>
      <c r="FM116" s="92"/>
      <c r="FN116" s="92"/>
      <c r="FO116" s="92"/>
      <c r="FP116" s="92"/>
      <c r="FQ116" s="92"/>
      <c r="FR116" s="92"/>
      <c r="FS116" s="92"/>
      <c r="FT116" s="92"/>
      <c r="FU116" s="92"/>
      <c r="FV116" s="92"/>
      <c r="FW116" s="92"/>
      <c r="FX116" s="92"/>
      <c r="FY116" s="92"/>
      <c r="FZ116" s="92"/>
      <c r="GA116" s="92"/>
      <c r="GB116" s="92"/>
      <c r="GC116" s="92"/>
      <c r="GD116" s="92"/>
      <c r="GE116" s="92"/>
      <c r="GF116" s="92"/>
      <c r="GG116" s="92"/>
      <c r="GH116" s="92"/>
      <c r="GI116" s="92"/>
      <c r="GJ116" s="92"/>
      <c r="GK116" s="92"/>
      <c r="GL116" s="92"/>
      <c r="GM116" s="92"/>
      <c r="GN116" s="92"/>
      <c r="GO116" s="92"/>
      <c r="GP116" s="92"/>
      <c r="GQ116" s="92"/>
      <c r="GR116" s="92"/>
      <c r="GS116" s="92"/>
      <c r="GT116" s="92"/>
      <c r="GU116" s="92"/>
      <c r="GV116" s="92"/>
      <c r="GW116" s="92"/>
      <c r="GX116" s="92"/>
      <c r="GY116" s="92"/>
      <c r="GZ116" s="92"/>
      <c r="HA116" s="92"/>
      <c r="HB116" s="92"/>
      <c r="HC116" s="92"/>
      <c r="HD116" s="92"/>
      <c r="HE116" s="92"/>
      <c r="HF116" s="92"/>
      <c r="HG116" s="92"/>
      <c r="HH116" s="92"/>
      <c r="HI116" s="92"/>
      <c r="HJ116" s="92"/>
      <c r="HK116" s="92"/>
      <c r="HL116" s="92"/>
      <c r="HM116" s="92"/>
      <c r="HN116" s="92"/>
      <c r="HO116" s="92"/>
      <c r="HP116" s="92"/>
      <c r="HQ116" s="92"/>
      <c r="HR116" s="92"/>
      <c r="HS116" s="92"/>
      <c r="HT116" s="92"/>
      <c r="HU116" s="92"/>
      <c r="HV116" s="92"/>
      <c r="HW116" s="92"/>
      <c r="HX116" s="92"/>
      <c r="HY116" s="92"/>
      <c r="HZ116" s="92"/>
      <c r="IA116" s="92"/>
      <c r="IB116" s="92"/>
      <c r="IC116" s="92"/>
      <c r="ID116" s="92"/>
      <c r="IE116" s="92"/>
      <c r="IF116" s="92"/>
      <c r="IG116" s="92"/>
      <c r="IH116" s="92"/>
      <c r="II116" s="92"/>
      <c r="IJ116" s="92"/>
      <c r="IK116" s="92"/>
      <c r="IL116" s="92"/>
      <c r="IM116" s="92"/>
      <c r="IN116" s="92"/>
      <c r="IO116" s="92"/>
      <c r="IP116" s="92"/>
      <c r="IQ116" s="92"/>
      <c r="IR116" s="92"/>
      <c r="IS116" s="92"/>
      <c r="IT116" s="92"/>
      <c r="IU116" s="92"/>
      <c r="IV116" s="92"/>
      <c r="IW116" s="92"/>
    </row>
    <row r="117" customFormat="false" ht="15.8" hidden="false" customHeight="false" outlineLevel="0" collapsed="false">
      <c r="A117" s="92"/>
      <c r="B117" s="92"/>
      <c r="C117" s="92"/>
      <c r="D117" s="1"/>
      <c r="E117" s="92"/>
      <c r="F117" s="1"/>
      <c r="G117" s="92"/>
      <c r="H117" s="92"/>
      <c r="I117" s="92"/>
      <c r="J117" s="92"/>
      <c r="K117" s="92"/>
      <c r="L117" s="183"/>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c r="AL117" s="92"/>
      <c r="AM117" s="92"/>
      <c r="AN117" s="92"/>
      <c r="AO117" s="92"/>
      <c r="AP117" s="92"/>
      <c r="AQ117" s="92"/>
      <c r="AR117" s="92"/>
      <c r="AS117" s="92"/>
      <c r="AT117" s="92"/>
      <c r="AU117" s="92"/>
      <c r="AV117" s="92"/>
      <c r="AW117" s="92"/>
      <c r="AX117" s="92"/>
      <c r="AY117" s="92"/>
      <c r="AZ117" s="92"/>
      <c r="BA117" s="92"/>
      <c r="BB117" s="92"/>
      <c r="BC117" s="92"/>
      <c r="BD117" s="92"/>
      <c r="BE117" s="92"/>
      <c r="BF117" s="92"/>
      <c r="BG117" s="92"/>
      <c r="BH117" s="92"/>
      <c r="BI117" s="92"/>
      <c r="BJ117" s="92"/>
      <c r="BK117" s="92"/>
      <c r="BL117" s="92"/>
      <c r="BM117" s="92"/>
      <c r="BN117" s="92"/>
      <c r="BO117" s="92"/>
      <c r="BP117" s="92"/>
      <c r="BQ117" s="92"/>
      <c r="BR117" s="92"/>
      <c r="BS117" s="92"/>
      <c r="BT117" s="92"/>
      <c r="BU117" s="92"/>
      <c r="BV117" s="92"/>
      <c r="BW117" s="92"/>
      <c r="BX117" s="92"/>
      <c r="BY117" s="92"/>
      <c r="BZ117" s="92"/>
      <c r="CA117" s="92"/>
      <c r="CB117" s="92"/>
      <c r="CC117" s="92"/>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2"/>
      <c r="CZ117" s="92"/>
      <c r="DA117" s="92"/>
      <c r="DB117" s="92"/>
      <c r="DC117" s="92"/>
      <c r="DD117" s="92"/>
      <c r="DE117" s="92"/>
      <c r="DF117" s="92"/>
      <c r="DG117" s="92"/>
      <c r="DH117" s="92"/>
      <c r="DI117" s="92"/>
      <c r="DJ117" s="92"/>
      <c r="DK117" s="92"/>
      <c r="DL117" s="92"/>
      <c r="DM117" s="92"/>
      <c r="DN117" s="92"/>
      <c r="DO117" s="92"/>
      <c r="DP117" s="92"/>
      <c r="DQ117" s="92"/>
      <c r="DR117" s="92"/>
      <c r="DS117" s="92"/>
      <c r="DT117" s="92"/>
      <c r="DU117" s="92"/>
      <c r="DV117" s="92"/>
      <c r="DW117" s="92"/>
      <c r="DX117" s="92"/>
      <c r="DY117" s="92"/>
      <c r="DZ117" s="92"/>
      <c r="EA117" s="92"/>
      <c r="EB117" s="92"/>
      <c r="EC117" s="92"/>
      <c r="ED117" s="92"/>
      <c r="EE117" s="92"/>
      <c r="EF117" s="92"/>
      <c r="EG117" s="92"/>
      <c r="EH117" s="92"/>
      <c r="EI117" s="92"/>
      <c r="EJ117" s="92"/>
      <c r="EK117" s="92"/>
      <c r="EL117" s="92"/>
      <c r="EM117" s="92"/>
      <c r="EN117" s="92"/>
      <c r="EO117" s="92"/>
      <c r="EP117" s="92"/>
      <c r="EQ117" s="92"/>
      <c r="ER117" s="92"/>
      <c r="ES117" s="92"/>
      <c r="ET117" s="92"/>
      <c r="EU117" s="92"/>
      <c r="EV117" s="92"/>
      <c r="EW117" s="92"/>
      <c r="EX117" s="92"/>
      <c r="EY117" s="92"/>
      <c r="EZ117" s="92"/>
      <c r="FA117" s="92"/>
      <c r="FB117" s="92"/>
      <c r="FC117" s="92"/>
      <c r="FD117" s="92"/>
      <c r="FE117" s="92"/>
      <c r="FF117" s="92"/>
      <c r="FG117" s="92"/>
      <c r="FH117" s="92"/>
      <c r="FI117" s="92"/>
      <c r="FJ117" s="92"/>
      <c r="FK117" s="92"/>
      <c r="FL117" s="92"/>
      <c r="FM117" s="92"/>
      <c r="FN117" s="92"/>
      <c r="FO117" s="92"/>
      <c r="FP117" s="92"/>
      <c r="FQ117" s="92"/>
      <c r="FR117" s="92"/>
      <c r="FS117" s="92"/>
      <c r="FT117" s="92"/>
      <c r="FU117" s="92"/>
      <c r="FV117" s="92"/>
      <c r="FW117" s="92"/>
      <c r="FX117" s="92"/>
      <c r="FY117" s="92"/>
      <c r="FZ117" s="92"/>
      <c r="GA117" s="92"/>
      <c r="GB117" s="92"/>
      <c r="GC117" s="92"/>
      <c r="GD117" s="92"/>
      <c r="GE117" s="92"/>
      <c r="GF117" s="92"/>
      <c r="GG117" s="92"/>
      <c r="GH117" s="92"/>
      <c r="GI117" s="92"/>
      <c r="GJ117" s="92"/>
      <c r="GK117" s="92"/>
      <c r="GL117" s="92"/>
      <c r="GM117" s="92"/>
      <c r="GN117" s="92"/>
      <c r="GO117" s="92"/>
      <c r="GP117" s="92"/>
      <c r="GQ117" s="92"/>
      <c r="GR117" s="92"/>
      <c r="GS117" s="92"/>
      <c r="GT117" s="92"/>
      <c r="GU117" s="92"/>
      <c r="GV117" s="92"/>
      <c r="GW117" s="92"/>
      <c r="GX117" s="92"/>
      <c r="GY117" s="92"/>
      <c r="GZ117" s="92"/>
      <c r="HA117" s="92"/>
      <c r="HB117" s="92"/>
      <c r="HC117" s="92"/>
      <c r="HD117" s="92"/>
      <c r="HE117" s="92"/>
      <c r="HF117" s="92"/>
      <c r="HG117" s="92"/>
      <c r="HH117" s="92"/>
      <c r="HI117" s="92"/>
      <c r="HJ117" s="92"/>
      <c r="HK117" s="92"/>
      <c r="HL117" s="92"/>
      <c r="HM117" s="92"/>
      <c r="HN117" s="92"/>
      <c r="HO117" s="92"/>
      <c r="HP117" s="92"/>
      <c r="HQ117" s="92"/>
      <c r="HR117" s="92"/>
      <c r="HS117" s="92"/>
      <c r="HT117" s="92"/>
      <c r="HU117" s="92"/>
      <c r="HV117" s="92"/>
      <c r="HW117" s="92"/>
      <c r="HX117" s="92"/>
      <c r="HY117" s="92"/>
      <c r="HZ117" s="92"/>
      <c r="IA117" s="92"/>
      <c r="IB117" s="92"/>
      <c r="IC117" s="92"/>
      <c r="ID117" s="92"/>
      <c r="IE117" s="92"/>
      <c r="IF117" s="92"/>
      <c r="IG117" s="92"/>
      <c r="IH117" s="92"/>
      <c r="II117" s="92"/>
      <c r="IJ117" s="92"/>
      <c r="IK117" s="92"/>
      <c r="IL117" s="92"/>
      <c r="IM117" s="92"/>
      <c r="IN117" s="92"/>
      <c r="IO117" s="92"/>
      <c r="IP117" s="92"/>
      <c r="IQ117" s="92"/>
      <c r="IR117" s="92"/>
      <c r="IS117" s="92"/>
      <c r="IT117" s="92"/>
      <c r="IU117" s="92"/>
      <c r="IV117" s="92"/>
      <c r="IW117" s="92"/>
    </row>
    <row r="118" customFormat="false" ht="15.8" hidden="false" customHeight="false" outlineLevel="0" collapsed="false">
      <c r="A118" s="92"/>
      <c r="B118" s="92"/>
      <c r="C118" s="92"/>
      <c r="D118" s="1"/>
      <c r="E118" s="92"/>
      <c r="F118" s="1"/>
      <c r="G118" s="92"/>
      <c r="H118" s="92"/>
      <c r="I118" s="92"/>
      <c r="J118" s="92"/>
      <c r="K118" s="92"/>
      <c r="L118" s="183"/>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c r="AR118" s="92"/>
      <c r="AS118" s="92"/>
      <c r="AT118" s="92"/>
      <c r="AU118" s="92"/>
      <c r="AV118" s="92"/>
      <c r="AW118" s="92"/>
      <c r="AX118" s="92"/>
      <c r="AY118" s="92"/>
      <c r="AZ118" s="92"/>
      <c r="BA118" s="92"/>
      <c r="BB118" s="92"/>
      <c r="BC118" s="92"/>
      <c r="BD118" s="92"/>
      <c r="BE118" s="92"/>
      <c r="BF118" s="92"/>
      <c r="BG118" s="92"/>
      <c r="BH118" s="92"/>
      <c r="BI118" s="92"/>
      <c r="BJ118" s="92"/>
      <c r="BK118" s="92"/>
      <c r="BL118" s="92"/>
      <c r="BM118" s="92"/>
      <c r="BN118" s="92"/>
      <c r="BO118" s="92"/>
      <c r="BP118" s="92"/>
      <c r="BQ118" s="92"/>
      <c r="BR118" s="92"/>
      <c r="BS118" s="92"/>
      <c r="BT118" s="92"/>
      <c r="BU118" s="92"/>
      <c r="BV118" s="92"/>
      <c r="BW118" s="92"/>
      <c r="BX118" s="92"/>
      <c r="BY118" s="92"/>
      <c r="BZ118" s="92"/>
      <c r="CA118" s="92"/>
      <c r="CB118" s="92"/>
      <c r="CC118" s="92"/>
      <c r="CD118" s="92"/>
      <c r="CE118" s="92"/>
      <c r="CF118" s="92"/>
      <c r="CG118" s="92"/>
      <c r="CH118" s="92"/>
      <c r="CI118" s="92"/>
      <c r="CJ118" s="92"/>
      <c r="CK118" s="92"/>
      <c r="CL118" s="92"/>
      <c r="CM118" s="92"/>
      <c r="CN118" s="92"/>
      <c r="CO118" s="92"/>
      <c r="CP118" s="92"/>
      <c r="CQ118" s="92"/>
      <c r="CR118" s="92"/>
      <c r="CS118" s="92"/>
      <c r="CT118" s="92"/>
      <c r="CU118" s="92"/>
      <c r="CV118" s="92"/>
      <c r="CW118" s="92"/>
      <c r="CX118" s="92"/>
      <c r="CY118" s="92"/>
      <c r="CZ118" s="92"/>
      <c r="DA118" s="92"/>
      <c r="DB118" s="92"/>
      <c r="DC118" s="92"/>
      <c r="DD118" s="92"/>
      <c r="DE118" s="92"/>
      <c r="DF118" s="92"/>
      <c r="DG118" s="92"/>
      <c r="DH118" s="92"/>
      <c r="DI118" s="92"/>
      <c r="DJ118" s="92"/>
      <c r="DK118" s="92"/>
      <c r="DL118" s="92"/>
      <c r="DM118" s="92"/>
      <c r="DN118" s="92"/>
      <c r="DO118" s="92"/>
      <c r="DP118" s="92"/>
      <c r="DQ118" s="92"/>
      <c r="DR118" s="92"/>
      <c r="DS118" s="92"/>
      <c r="DT118" s="92"/>
      <c r="DU118" s="92"/>
      <c r="DV118" s="92"/>
      <c r="DW118" s="92"/>
      <c r="DX118" s="92"/>
      <c r="DY118" s="92"/>
      <c r="DZ118" s="92"/>
      <c r="EA118" s="92"/>
      <c r="EB118" s="92"/>
      <c r="EC118" s="92"/>
      <c r="ED118" s="92"/>
      <c r="EE118" s="92"/>
      <c r="EF118" s="92"/>
      <c r="EG118" s="92"/>
      <c r="EH118" s="92"/>
      <c r="EI118" s="92"/>
      <c r="EJ118" s="92"/>
      <c r="EK118" s="92"/>
      <c r="EL118" s="92"/>
      <c r="EM118" s="92"/>
      <c r="EN118" s="92"/>
      <c r="EO118" s="92"/>
      <c r="EP118" s="92"/>
      <c r="EQ118" s="92"/>
      <c r="ER118" s="92"/>
      <c r="ES118" s="92"/>
      <c r="ET118" s="92"/>
      <c r="EU118" s="92"/>
      <c r="EV118" s="92"/>
      <c r="EW118" s="92"/>
      <c r="EX118" s="92"/>
      <c r="EY118" s="92"/>
      <c r="EZ118" s="92"/>
      <c r="FA118" s="92"/>
      <c r="FB118" s="92"/>
      <c r="FC118" s="92"/>
      <c r="FD118" s="92"/>
      <c r="FE118" s="92"/>
      <c r="FF118" s="92"/>
      <c r="FG118" s="92"/>
      <c r="FH118" s="92"/>
      <c r="FI118" s="92"/>
      <c r="FJ118" s="92"/>
      <c r="FK118" s="92"/>
      <c r="FL118" s="92"/>
      <c r="FM118" s="92"/>
      <c r="FN118" s="92"/>
      <c r="FO118" s="92"/>
      <c r="FP118" s="92"/>
      <c r="FQ118" s="92"/>
      <c r="FR118" s="92"/>
      <c r="FS118" s="92"/>
      <c r="FT118" s="92"/>
      <c r="FU118" s="92"/>
      <c r="FV118" s="92"/>
      <c r="FW118" s="92"/>
      <c r="FX118" s="92"/>
      <c r="FY118" s="92"/>
      <c r="FZ118" s="92"/>
      <c r="GA118" s="92"/>
      <c r="GB118" s="92"/>
      <c r="GC118" s="92"/>
      <c r="GD118" s="92"/>
      <c r="GE118" s="92"/>
      <c r="GF118" s="92"/>
      <c r="GG118" s="92"/>
      <c r="GH118" s="92"/>
      <c r="GI118" s="92"/>
      <c r="GJ118" s="92"/>
      <c r="GK118" s="92"/>
      <c r="GL118" s="92"/>
      <c r="GM118" s="92"/>
      <c r="GN118" s="92"/>
      <c r="GO118" s="92"/>
      <c r="GP118" s="92"/>
      <c r="GQ118" s="92"/>
      <c r="GR118" s="92"/>
      <c r="GS118" s="92"/>
      <c r="GT118" s="92"/>
      <c r="GU118" s="92"/>
      <c r="GV118" s="92"/>
      <c r="GW118" s="92"/>
      <c r="GX118" s="92"/>
      <c r="GY118" s="92"/>
      <c r="GZ118" s="92"/>
      <c r="HA118" s="92"/>
      <c r="HB118" s="92"/>
      <c r="HC118" s="92"/>
      <c r="HD118" s="92"/>
      <c r="HE118" s="92"/>
      <c r="HF118" s="92"/>
      <c r="HG118" s="92"/>
      <c r="HH118" s="92"/>
      <c r="HI118" s="92"/>
      <c r="HJ118" s="92"/>
      <c r="HK118" s="92"/>
      <c r="HL118" s="92"/>
      <c r="HM118" s="92"/>
      <c r="HN118" s="92"/>
      <c r="HO118" s="92"/>
      <c r="HP118" s="92"/>
      <c r="HQ118" s="92"/>
      <c r="HR118" s="92"/>
      <c r="HS118" s="92"/>
      <c r="HT118" s="92"/>
      <c r="HU118" s="92"/>
      <c r="HV118" s="92"/>
      <c r="HW118" s="92"/>
      <c r="HX118" s="92"/>
      <c r="HY118" s="92"/>
      <c r="HZ118" s="92"/>
      <c r="IA118" s="92"/>
      <c r="IB118" s="92"/>
      <c r="IC118" s="92"/>
      <c r="ID118" s="92"/>
      <c r="IE118" s="92"/>
      <c r="IF118" s="92"/>
      <c r="IG118" s="92"/>
      <c r="IH118" s="92"/>
      <c r="II118" s="92"/>
      <c r="IJ118" s="92"/>
      <c r="IK118" s="92"/>
      <c r="IL118" s="92"/>
      <c r="IM118" s="92"/>
      <c r="IN118" s="92"/>
      <c r="IO118" s="92"/>
      <c r="IP118" s="92"/>
      <c r="IQ118" s="92"/>
      <c r="IR118" s="92"/>
      <c r="IS118" s="92"/>
      <c r="IT118" s="92"/>
      <c r="IU118" s="92"/>
      <c r="IV118" s="92"/>
      <c r="IW118" s="92"/>
    </row>
    <row r="119" customFormat="false" ht="15.8" hidden="false" customHeight="false" outlineLevel="0" collapsed="false">
      <c r="A119" s="92"/>
      <c r="B119" s="92"/>
      <c r="C119" s="92"/>
      <c r="D119" s="1"/>
      <c r="E119" s="92"/>
      <c r="F119" s="1"/>
      <c r="G119" s="92"/>
      <c r="H119" s="92"/>
      <c r="I119" s="92"/>
      <c r="J119" s="92"/>
      <c r="K119" s="92"/>
      <c r="L119" s="188" t="n">
        <f aca="false">L108+L115</f>
        <v>4674529</v>
      </c>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c r="AT119" s="92"/>
      <c r="AU119" s="92"/>
      <c r="AV119" s="92"/>
      <c r="AW119" s="92"/>
      <c r="AX119" s="92"/>
      <c r="AY119" s="92"/>
      <c r="AZ119" s="92"/>
      <c r="BA119" s="92"/>
      <c r="BB119" s="92"/>
      <c r="BC119" s="92"/>
      <c r="BD119" s="92"/>
      <c r="BE119" s="92"/>
      <c r="BF119" s="92"/>
      <c r="BG119" s="92"/>
      <c r="BH119" s="92"/>
      <c r="BI119" s="92"/>
      <c r="BJ119" s="92"/>
      <c r="BK119" s="92"/>
      <c r="BL119" s="92"/>
      <c r="BM119" s="92"/>
      <c r="BN119" s="92"/>
      <c r="BO119" s="92"/>
      <c r="BP119" s="92"/>
      <c r="BQ119" s="92"/>
      <c r="BR119" s="92"/>
      <c r="BS119" s="92"/>
      <c r="BT119" s="92"/>
      <c r="BU119" s="92"/>
      <c r="BV119" s="92"/>
      <c r="BW119" s="92"/>
      <c r="BX119" s="92"/>
      <c r="BY119" s="92"/>
      <c r="BZ119" s="92"/>
      <c r="CA119" s="92"/>
      <c r="CB119" s="92"/>
      <c r="CC119" s="92"/>
      <c r="CD119" s="92"/>
      <c r="CE119" s="92"/>
      <c r="CF119" s="92"/>
      <c r="CG119" s="92"/>
      <c r="CH119" s="92"/>
      <c r="CI119" s="92"/>
      <c r="CJ119" s="92"/>
      <c r="CK119" s="92"/>
      <c r="CL119" s="92"/>
      <c r="CM119" s="92"/>
      <c r="CN119" s="92"/>
      <c r="CO119" s="92"/>
      <c r="CP119" s="92"/>
      <c r="CQ119" s="92"/>
      <c r="CR119" s="92"/>
      <c r="CS119" s="92"/>
      <c r="CT119" s="92"/>
      <c r="CU119" s="92"/>
      <c r="CV119" s="92"/>
      <c r="CW119" s="92"/>
      <c r="CX119" s="92"/>
      <c r="CY119" s="92"/>
      <c r="CZ119" s="92"/>
      <c r="DA119" s="92"/>
      <c r="DB119" s="92"/>
      <c r="DC119" s="92"/>
      <c r="DD119" s="92"/>
      <c r="DE119" s="92"/>
      <c r="DF119" s="92"/>
      <c r="DG119" s="92"/>
      <c r="DH119" s="92"/>
      <c r="DI119" s="92"/>
      <c r="DJ119" s="92"/>
      <c r="DK119" s="92"/>
      <c r="DL119" s="92"/>
      <c r="DM119" s="92"/>
      <c r="DN119" s="92"/>
      <c r="DO119" s="92"/>
      <c r="DP119" s="92"/>
      <c r="DQ119" s="92"/>
      <c r="DR119" s="92"/>
      <c r="DS119" s="92"/>
      <c r="DT119" s="92"/>
      <c r="DU119" s="92"/>
      <c r="DV119" s="92"/>
      <c r="DW119" s="92"/>
      <c r="DX119" s="92"/>
      <c r="DY119" s="92"/>
      <c r="DZ119" s="92"/>
      <c r="EA119" s="92"/>
      <c r="EB119" s="92"/>
      <c r="EC119" s="92"/>
      <c r="ED119" s="92"/>
      <c r="EE119" s="92"/>
      <c r="EF119" s="92"/>
      <c r="EG119" s="92"/>
      <c r="EH119" s="92"/>
      <c r="EI119" s="92"/>
      <c r="EJ119" s="92"/>
      <c r="EK119" s="92"/>
      <c r="EL119" s="92"/>
      <c r="EM119" s="92"/>
      <c r="EN119" s="92"/>
      <c r="EO119" s="92"/>
      <c r="EP119" s="92"/>
      <c r="EQ119" s="92"/>
      <c r="ER119" s="92"/>
      <c r="ES119" s="92"/>
      <c r="ET119" s="92"/>
      <c r="EU119" s="92"/>
      <c r="EV119" s="92"/>
      <c r="EW119" s="92"/>
      <c r="EX119" s="92"/>
      <c r="EY119" s="92"/>
      <c r="EZ119" s="92"/>
      <c r="FA119" s="92"/>
      <c r="FB119" s="92"/>
      <c r="FC119" s="92"/>
      <c r="FD119" s="92"/>
      <c r="FE119" s="92"/>
      <c r="FF119" s="92"/>
      <c r="FG119" s="92"/>
      <c r="FH119" s="92"/>
      <c r="FI119" s="92"/>
      <c r="FJ119" s="92"/>
      <c r="FK119" s="92"/>
      <c r="FL119" s="92"/>
      <c r="FM119" s="92"/>
      <c r="FN119" s="92"/>
      <c r="FO119" s="92"/>
      <c r="FP119" s="92"/>
      <c r="FQ119" s="92"/>
      <c r="FR119" s="92"/>
      <c r="FS119" s="92"/>
      <c r="FT119" s="92"/>
      <c r="FU119" s="92"/>
      <c r="FV119" s="92"/>
      <c r="FW119" s="92"/>
      <c r="FX119" s="92"/>
      <c r="FY119" s="92"/>
      <c r="FZ119" s="92"/>
      <c r="GA119" s="92"/>
      <c r="GB119" s="92"/>
      <c r="GC119" s="92"/>
      <c r="GD119" s="92"/>
      <c r="GE119" s="92"/>
      <c r="GF119" s="92"/>
      <c r="GG119" s="92"/>
      <c r="GH119" s="92"/>
      <c r="GI119" s="92"/>
      <c r="GJ119" s="92"/>
      <c r="GK119" s="92"/>
      <c r="GL119" s="92"/>
      <c r="GM119" s="92"/>
      <c r="GN119" s="92"/>
      <c r="GO119" s="92"/>
      <c r="GP119" s="92"/>
      <c r="GQ119" s="92"/>
      <c r="GR119" s="92"/>
      <c r="GS119" s="92"/>
      <c r="GT119" s="92"/>
      <c r="GU119" s="92"/>
      <c r="GV119" s="92"/>
      <c r="GW119" s="92"/>
      <c r="GX119" s="92"/>
      <c r="GY119" s="92"/>
      <c r="GZ119" s="92"/>
      <c r="HA119" s="92"/>
      <c r="HB119" s="92"/>
      <c r="HC119" s="92"/>
      <c r="HD119" s="92"/>
      <c r="HE119" s="92"/>
      <c r="HF119" s="92"/>
      <c r="HG119" s="92"/>
      <c r="HH119" s="92"/>
      <c r="HI119" s="92"/>
      <c r="HJ119" s="92"/>
      <c r="HK119" s="92"/>
      <c r="HL119" s="92"/>
      <c r="HM119" s="92"/>
      <c r="HN119" s="92"/>
      <c r="HO119" s="92"/>
      <c r="HP119" s="92"/>
      <c r="HQ119" s="92"/>
      <c r="HR119" s="92"/>
      <c r="HS119" s="92"/>
      <c r="HT119" s="92"/>
      <c r="HU119" s="92"/>
      <c r="HV119" s="92"/>
      <c r="HW119" s="92"/>
      <c r="HX119" s="92"/>
      <c r="HY119" s="92"/>
      <c r="HZ119" s="92"/>
      <c r="IA119" s="92"/>
      <c r="IB119" s="92"/>
      <c r="IC119" s="92"/>
      <c r="ID119" s="92"/>
      <c r="IE119" s="92"/>
      <c r="IF119" s="92"/>
      <c r="IG119" s="92"/>
      <c r="IH119" s="92"/>
      <c r="II119" s="92"/>
      <c r="IJ119" s="92"/>
      <c r="IK119" s="92"/>
      <c r="IL119" s="92"/>
      <c r="IM119" s="92"/>
      <c r="IN119" s="92"/>
      <c r="IO119" s="92"/>
      <c r="IP119" s="92"/>
      <c r="IQ119" s="92"/>
      <c r="IR119" s="92"/>
      <c r="IS119" s="92"/>
      <c r="IT119" s="92"/>
      <c r="IU119" s="92"/>
      <c r="IV119" s="92"/>
      <c r="IW119" s="92"/>
    </row>
  </sheetData>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106496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cp:lastPrinted>2011-01-11T13:38:09Z</cp:lastPrinted>
  <dcterms:modified xsi:type="dcterms:W3CDTF">2019-09-27T21:27:14Z</dcterms:modified>
  <cp:revision>1287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 1">
    <vt:lpwstr/>
  </property>
  <property fmtid="{D5CDD505-2E9C-101B-9397-08002B2CF9AE}" pid="3" name="?? 2">
    <vt:lpwstr/>
  </property>
  <property fmtid="{D5CDD505-2E9C-101B-9397-08002B2CF9AE}" pid="4" name="?? 3">
    <vt:lpwstr/>
  </property>
  <property fmtid="{D5CDD505-2E9C-101B-9397-08002B2CF9AE}" pid="5" name="?? 4">
    <vt:lpwstr/>
  </property>
</Properties>
</file>