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Override PartName="/xl/commentsmeta1" ContentType="application/binary"/>
  <Override PartName="/xl/commentsmeta2"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Patriach\Downloads\laravel\procurex\docs\"/>
    </mc:Choice>
  </mc:AlternateContent>
  <xr:revisionPtr revIDLastSave="0" documentId="13_ncr:1_{9358F175-091A-408D-A637-7369E4E22F95}" xr6:coauthVersionLast="47" xr6:coauthVersionMax="47" xr10:uidLastSave="{00000000-0000-0000-0000-000000000000}"/>
  <bookViews>
    <workbookView xWindow="-120" yWindow="-120" windowWidth="29040" windowHeight="16440" xr2:uid="{00000000-000D-0000-FFFF-FFFF00000000}"/>
  </bookViews>
  <sheets>
    <sheet name="ppmp" sheetId="2" r:id="rId1"/>
    <sheet name="CAPITAL OUTLAY" sheetId="4" state="hidden" r:id="rId2"/>
    <sheet name="PHO-PROPER FUND" sheetId="8" state="hidden"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2" roundtripDataChecksum="y/T3zzhoc1p0g5X21oMLW+GLcoRAsGg6RxRWTvSO9bI="/>
    </ext>
  </extLst>
</workbook>
</file>

<file path=xl/calcChain.xml><?xml version="1.0" encoding="utf-8"?>
<calcChain xmlns="http://schemas.openxmlformats.org/spreadsheetml/2006/main">
  <c r="H1065" i="8" l="1"/>
  <c r="H1047" i="8"/>
  <c r="H1054" i="8" s="1"/>
  <c r="G1047" i="8"/>
  <c r="H1042" i="8"/>
  <c r="F1042" i="8"/>
  <c r="E1042" i="8"/>
  <c r="G1042" i="8" s="1"/>
  <c r="H1041" i="8"/>
  <c r="F1041" i="8"/>
  <c r="E1041" i="8"/>
  <c r="G1041" i="8" s="1"/>
  <c r="H1040" i="8"/>
  <c r="F1040" i="8"/>
  <c r="E1040" i="8"/>
  <c r="G1040" i="8" s="1"/>
  <c r="H1039" i="8"/>
  <c r="F1039" i="8"/>
  <c r="E1039" i="8"/>
  <c r="H1038" i="8"/>
  <c r="H1043" i="8" s="1"/>
  <c r="F1038" i="8"/>
  <c r="E1038" i="8"/>
  <c r="H1037" i="8"/>
  <c r="O1034" i="8"/>
  <c r="H1034" i="8"/>
  <c r="O1033" i="8"/>
  <c r="H1033" i="8"/>
  <c r="O1029" i="8"/>
  <c r="H1029" i="8"/>
  <c r="O1028" i="8"/>
  <c r="H1028" i="8"/>
  <c r="P1025" i="8"/>
  <c r="K1025" i="8"/>
  <c r="H1025" i="8"/>
  <c r="P1024" i="8"/>
  <c r="K1024" i="8"/>
  <c r="H1024" i="8"/>
  <c r="P1023" i="8"/>
  <c r="K1023" i="8"/>
  <c r="H1023" i="8"/>
  <c r="H1020" i="8"/>
  <c r="P1017" i="8"/>
  <c r="K1017" i="8"/>
  <c r="H1017" i="8"/>
  <c r="P1013" i="8"/>
  <c r="K1013" i="8"/>
  <c r="H1013" i="8"/>
  <c r="P1012" i="8"/>
  <c r="K1012" i="8"/>
  <c r="H1012" i="8"/>
  <c r="P1011" i="8"/>
  <c r="K1011" i="8"/>
  <c r="H1011" i="8"/>
  <c r="P1010" i="8"/>
  <c r="K1010" i="8"/>
  <c r="H1010" i="8"/>
  <c r="P1009" i="8"/>
  <c r="K1009" i="8"/>
  <c r="H1009" i="8"/>
  <c r="P1008" i="8"/>
  <c r="K1008" i="8"/>
  <c r="H1008" i="8"/>
  <c r="P1007" i="8"/>
  <c r="K1007" i="8"/>
  <c r="H1007" i="8"/>
  <c r="P1006" i="8"/>
  <c r="K1006" i="8"/>
  <c r="H1006" i="8"/>
  <c r="P1005" i="8"/>
  <c r="K1005" i="8"/>
  <c r="H1005" i="8"/>
  <c r="P1004" i="8"/>
  <c r="K1004" i="8"/>
  <c r="H1004" i="8"/>
  <c r="P1003" i="8"/>
  <c r="K1003" i="8"/>
  <c r="H1003" i="8"/>
  <c r="P1002" i="8"/>
  <c r="K1002" i="8"/>
  <c r="H1002" i="8"/>
  <c r="P1001" i="8"/>
  <c r="K1001" i="8"/>
  <c r="H1001" i="8"/>
  <c r="P1000" i="8"/>
  <c r="K1000" i="8"/>
  <c r="H1000" i="8"/>
  <c r="P999" i="8"/>
  <c r="K999" i="8"/>
  <c r="H999" i="8"/>
  <c r="P998" i="8"/>
  <c r="K998" i="8"/>
  <c r="H998" i="8"/>
  <c r="P997" i="8"/>
  <c r="K997" i="8"/>
  <c r="H997" i="8"/>
  <c r="P996" i="8"/>
  <c r="K996" i="8"/>
  <c r="H996" i="8"/>
  <c r="P995" i="8"/>
  <c r="K995" i="8"/>
  <c r="H995" i="8"/>
  <c r="P994" i="8"/>
  <c r="K994" i="8"/>
  <c r="H994" i="8"/>
  <c r="P993" i="8"/>
  <c r="K993" i="8"/>
  <c r="H993" i="8"/>
  <c r="P992" i="8"/>
  <c r="K992" i="8"/>
  <c r="H992" i="8"/>
  <c r="P991" i="8"/>
  <c r="K991" i="8"/>
  <c r="H991" i="8"/>
  <c r="P990" i="8"/>
  <c r="K990" i="8"/>
  <c r="H990" i="8"/>
  <c r="P989" i="8"/>
  <c r="K989" i="8"/>
  <c r="H989" i="8"/>
  <c r="P988" i="8"/>
  <c r="K988" i="8"/>
  <c r="H988" i="8"/>
  <c r="P987" i="8"/>
  <c r="K987" i="8"/>
  <c r="H987" i="8"/>
  <c r="P986" i="8"/>
  <c r="K986" i="8"/>
  <c r="H986" i="8"/>
  <c r="P985" i="8"/>
  <c r="K985" i="8"/>
  <c r="H985" i="8"/>
  <c r="P984" i="8"/>
  <c r="K984" i="8"/>
  <c r="H984" i="8"/>
  <c r="P983" i="8"/>
  <c r="K983" i="8"/>
  <c r="H983" i="8"/>
  <c r="P982" i="8"/>
  <c r="K982" i="8"/>
  <c r="H982" i="8"/>
  <c r="P981" i="8"/>
  <c r="K981" i="8"/>
  <c r="H981" i="8"/>
  <c r="P980" i="8"/>
  <c r="K980" i="8"/>
  <c r="H980" i="8"/>
  <c r="P979" i="8"/>
  <c r="K979" i="8"/>
  <c r="H979" i="8"/>
  <c r="P978" i="8"/>
  <c r="K978" i="8"/>
  <c r="H978" i="8"/>
  <c r="P977" i="8"/>
  <c r="K977" i="8"/>
  <c r="H977" i="8"/>
  <c r="P976" i="8"/>
  <c r="K976" i="8"/>
  <c r="H976" i="8"/>
  <c r="P975" i="8"/>
  <c r="K975" i="8"/>
  <c r="H975" i="8"/>
  <c r="P974" i="8"/>
  <c r="K974" i="8"/>
  <c r="H974" i="8"/>
  <c r="P973" i="8"/>
  <c r="K973" i="8"/>
  <c r="H973" i="8"/>
  <c r="P972" i="8"/>
  <c r="K972" i="8"/>
  <c r="H972" i="8"/>
  <c r="P971" i="8"/>
  <c r="K971" i="8"/>
  <c r="H971" i="8"/>
  <c r="P970" i="8"/>
  <c r="K970" i="8"/>
  <c r="H970" i="8"/>
  <c r="P969" i="8"/>
  <c r="K969" i="8"/>
  <c r="H969" i="8"/>
  <c r="P968" i="8"/>
  <c r="K968" i="8"/>
  <c r="H968" i="8"/>
  <c r="P967" i="8"/>
  <c r="K967" i="8"/>
  <c r="H967" i="8"/>
  <c r="P966" i="8"/>
  <c r="K966" i="8"/>
  <c r="H966" i="8"/>
  <c r="P965" i="8"/>
  <c r="K965" i="8"/>
  <c r="H965" i="8"/>
  <c r="P964" i="8"/>
  <c r="K964" i="8"/>
  <c r="H964" i="8"/>
  <c r="P963" i="8"/>
  <c r="K963" i="8"/>
  <c r="H963" i="8"/>
  <c r="P962" i="8"/>
  <c r="K962" i="8"/>
  <c r="H962" i="8"/>
  <c r="P961" i="8"/>
  <c r="K961" i="8"/>
  <c r="H961" i="8"/>
  <c r="P960" i="8"/>
  <c r="K960" i="8"/>
  <c r="H960" i="8"/>
  <c r="P959" i="8"/>
  <c r="K959" i="8"/>
  <c r="H959" i="8"/>
  <c r="P958" i="8"/>
  <c r="K958" i="8"/>
  <c r="H958" i="8"/>
  <c r="P957" i="8"/>
  <c r="K957" i="8"/>
  <c r="H957" i="8"/>
  <c r="P956" i="8"/>
  <c r="K956" i="8"/>
  <c r="H956" i="8"/>
  <c r="P955" i="8"/>
  <c r="K955" i="8"/>
  <c r="H955" i="8"/>
  <c r="P954" i="8"/>
  <c r="K954" i="8"/>
  <c r="H954" i="8"/>
  <c r="P953" i="8"/>
  <c r="K953" i="8"/>
  <c r="H953" i="8"/>
  <c r="P952" i="8"/>
  <c r="K952" i="8"/>
  <c r="H952" i="8"/>
  <c r="P951" i="8"/>
  <c r="K951" i="8"/>
  <c r="H951" i="8"/>
  <c r="P950" i="8"/>
  <c r="K950" i="8"/>
  <c r="H950" i="8"/>
  <c r="P949" i="8"/>
  <c r="K949" i="8"/>
  <c r="H949" i="8"/>
  <c r="P948" i="8"/>
  <c r="K948" i="8"/>
  <c r="H948" i="8"/>
  <c r="P947" i="8"/>
  <c r="K947" i="8"/>
  <c r="H947" i="8"/>
  <c r="P946" i="8"/>
  <c r="K946" i="8"/>
  <c r="H946" i="8"/>
  <c r="P945" i="8"/>
  <c r="K945" i="8"/>
  <c r="H945" i="8"/>
  <c r="P944" i="8"/>
  <c r="K944" i="8"/>
  <c r="H944" i="8"/>
  <c r="P943" i="8"/>
  <c r="K943" i="8"/>
  <c r="H943" i="8"/>
  <c r="P942" i="8"/>
  <c r="K942" i="8"/>
  <c r="H942" i="8"/>
  <c r="P941" i="8"/>
  <c r="K941" i="8"/>
  <c r="H941" i="8"/>
  <c r="P940" i="8"/>
  <c r="K940" i="8"/>
  <c r="H940" i="8"/>
  <c r="P939" i="8"/>
  <c r="K939" i="8"/>
  <c r="H939" i="8"/>
  <c r="P938" i="8"/>
  <c r="K938" i="8"/>
  <c r="H938" i="8"/>
  <c r="P937" i="8"/>
  <c r="K937" i="8"/>
  <c r="H937" i="8"/>
  <c r="P936" i="8"/>
  <c r="K936" i="8"/>
  <c r="H936" i="8"/>
  <c r="P935" i="8"/>
  <c r="K935" i="8"/>
  <c r="H935" i="8"/>
  <c r="P934" i="8"/>
  <c r="K934" i="8"/>
  <c r="H934" i="8"/>
  <c r="P933" i="8"/>
  <c r="K933" i="8"/>
  <c r="H933" i="8"/>
  <c r="P932" i="8"/>
  <c r="K932" i="8"/>
  <c r="H932" i="8"/>
  <c r="P931" i="8"/>
  <c r="K931" i="8"/>
  <c r="H931" i="8"/>
  <c r="P930" i="8"/>
  <c r="K930" i="8"/>
  <c r="H930" i="8"/>
  <c r="P929" i="8"/>
  <c r="K929" i="8"/>
  <c r="H929" i="8"/>
  <c r="P928" i="8"/>
  <c r="K928" i="8"/>
  <c r="H928" i="8"/>
  <c r="P927" i="8"/>
  <c r="K927" i="8"/>
  <c r="H927" i="8"/>
  <c r="P926" i="8"/>
  <c r="K926" i="8"/>
  <c r="H926" i="8"/>
  <c r="P925" i="8"/>
  <c r="K925" i="8"/>
  <c r="H925" i="8"/>
  <c r="P924" i="8"/>
  <c r="K924" i="8"/>
  <c r="H924" i="8"/>
  <c r="P923" i="8"/>
  <c r="K923" i="8"/>
  <c r="H923" i="8"/>
  <c r="P922" i="8"/>
  <c r="K922" i="8"/>
  <c r="H922" i="8"/>
  <c r="H921" i="8"/>
  <c r="P920" i="8"/>
  <c r="K920" i="8"/>
  <c r="H920" i="8"/>
  <c r="P919" i="8"/>
  <c r="K919" i="8"/>
  <c r="H919" i="8"/>
  <c r="P918" i="8"/>
  <c r="K918" i="8"/>
  <c r="H918" i="8"/>
  <c r="P917" i="8"/>
  <c r="K917" i="8"/>
  <c r="H917" i="8"/>
  <c r="P916" i="8"/>
  <c r="K916" i="8"/>
  <c r="H916" i="8"/>
  <c r="P915" i="8"/>
  <c r="K915" i="8"/>
  <c r="H915" i="8"/>
  <c r="P914" i="8"/>
  <c r="K914" i="8"/>
  <c r="H914" i="8"/>
  <c r="P913" i="8"/>
  <c r="K913" i="8"/>
  <c r="H913" i="8"/>
  <c r="P912" i="8"/>
  <c r="K912" i="8"/>
  <c r="H912" i="8"/>
  <c r="P911" i="8"/>
  <c r="K911" i="8"/>
  <c r="H911" i="8"/>
  <c r="P910" i="8"/>
  <c r="K910" i="8"/>
  <c r="H910" i="8"/>
  <c r="P909" i="8"/>
  <c r="K909" i="8"/>
  <c r="H909" i="8"/>
  <c r="P908" i="8"/>
  <c r="K908" i="8"/>
  <c r="H908" i="8"/>
  <c r="P907" i="8"/>
  <c r="K907" i="8"/>
  <c r="H907" i="8"/>
  <c r="P906" i="8"/>
  <c r="K906" i="8"/>
  <c r="H906" i="8"/>
  <c r="P905" i="8"/>
  <c r="K905" i="8"/>
  <c r="H905" i="8"/>
  <c r="P904" i="8"/>
  <c r="K904" i="8"/>
  <c r="H904" i="8"/>
  <c r="P903" i="8"/>
  <c r="K903" i="8"/>
  <c r="H903" i="8"/>
  <c r="P902" i="8"/>
  <c r="K902" i="8"/>
  <c r="H902" i="8"/>
  <c r="P901" i="8"/>
  <c r="K901" i="8"/>
  <c r="H901" i="8"/>
  <c r="P900" i="8"/>
  <c r="K900" i="8"/>
  <c r="H900" i="8"/>
  <c r="P899" i="8"/>
  <c r="K899" i="8"/>
  <c r="H899" i="8"/>
  <c r="P898" i="8"/>
  <c r="K898" i="8"/>
  <c r="H898" i="8"/>
  <c r="P897" i="8"/>
  <c r="K897" i="8"/>
  <c r="H897" i="8"/>
  <c r="P896" i="8"/>
  <c r="K896" i="8"/>
  <c r="H896" i="8"/>
  <c r="P895" i="8"/>
  <c r="K895" i="8"/>
  <c r="H895" i="8"/>
  <c r="P894" i="8"/>
  <c r="K894" i="8"/>
  <c r="H894" i="8"/>
  <c r="P893" i="8"/>
  <c r="K893" i="8"/>
  <c r="H893" i="8"/>
  <c r="P892" i="8"/>
  <c r="K892" i="8"/>
  <c r="H892" i="8"/>
  <c r="P891" i="8"/>
  <c r="K891" i="8"/>
  <c r="H891" i="8"/>
  <c r="P890" i="8"/>
  <c r="K890" i="8"/>
  <c r="H890" i="8"/>
  <c r="P889" i="8"/>
  <c r="K889" i="8"/>
  <c r="H889" i="8"/>
  <c r="P888" i="8"/>
  <c r="K888" i="8"/>
  <c r="H888" i="8"/>
  <c r="P887" i="8"/>
  <c r="K887" i="8"/>
  <c r="H887" i="8"/>
  <c r="P886" i="8"/>
  <c r="K886" i="8"/>
  <c r="H886" i="8"/>
  <c r="P885" i="8"/>
  <c r="K885" i="8"/>
  <c r="H885" i="8"/>
  <c r="P884" i="8"/>
  <c r="K884" i="8"/>
  <c r="P883" i="8"/>
  <c r="K883" i="8"/>
  <c r="H883" i="8"/>
  <c r="P882" i="8"/>
  <c r="K882" i="8"/>
  <c r="H882" i="8"/>
  <c r="P881" i="8"/>
  <c r="K881" i="8"/>
  <c r="H881" i="8"/>
  <c r="P880" i="8"/>
  <c r="K880" i="8"/>
  <c r="H880" i="8"/>
  <c r="P879" i="8"/>
  <c r="K879" i="8"/>
  <c r="H879" i="8"/>
  <c r="P878" i="8"/>
  <c r="K878" i="8"/>
  <c r="H878" i="8"/>
  <c r="P877" i="8"/>
  <c r="K877" i="8"/>
  <c r="H877" i="8"/>
  <c r="P876" i="8"/>
  <c r="K876" i="8"/>
  <c r="H876" i="8"/>
  <c r="P875" i="8"/>
  <c r="K875" i="8"/>
  <c r="H875" i="8"/>
  <c r="P874" i="8"/>
  <c r="K874" i="8"/>
  <c r="H874" i="8"/>
  <c r="H1030" i="8" s="1"/>
  <c r="P873" i="8"/>
  <c r="K873" i="8"/>
  <c r="H873" i="8"/>
  <c r="H868" i="8"/>
  <c r="H867" i="8"/>
  <c r="H866" i="8"/>
  <c r="H865" i="8"/>
  <c r="H864" i="8"/>
  <c r="H863" i="8"/>
  <c r="H862" i="8"/>
  <c r="H861" i="8"/>
  <c r="H860" i="8"/>
  <c r="H859" i="8"/>
  <c r="H858" i="8"/>
  <c r="H857" i="8"/>
  <c r="H856" i="8"/>
  <c r="H855" i="8"/>
  <c r="H854" i="8"/>
  <c r="H852" i="8"/>
  <c r="H849" i="8"/>
  <c r="H848" i="8"/>
  <c r="H847" i="8"/>
  <c r="H846" i="8"/>
  <c r="H845" i="8"/>
  <c r="H844" i="8"/>
  <c r="H841" i="8"/>
  <c r="H840" i="8"/>
  <c r="H839" i="8"/>
  <c r="H838" i="8"/>
  <c r="H837" i="8"/>
  <c r="H836" i="8"/>
  <c r="H835" i="8"/>
  <c r="H834" i="8"/>
  <c r="H833" i="8"/>
  <c r="H832" i="8"/>
  <c r="H831" i="8"/>
  <c r="H830" i="8"/>
  <c r="H829" i="8"/>
  <c r="H828" i="8"/>
  <c r="H827" i="8"/>
  <c r="H824" i="8"/>
  <c r="H823" i="8"/>
  <c r="H822" i="8"/>
  <c r="H821" i="8"/>
  <c r="H820" i="8"/>
  <c r="H819" i="8"/>
  <c r="H818" i="8"/>
  <c r="H817" i="8"/>
  <c r="H816" i="8"/>
  <c r="H815" i="8"/>
  <c r="H814" i="8"/>
  <c r="H813" i="8"/>
  <c r="H812" i="8"/>
  <c r="H811" i="8"/>
  <c r="H810" i="8"/>
  <c r="H809" i="8"/>
  <c r="H808" i="8"/>
  <c r="H807" i="8"/>
  <c r="H806" i="8"/>
  <c r="H805" i="8"/>
  <c r="H804" i="8"/>
  <c r="H803" i="8"/>
  <c r="H802" i="8"/>
  <c r="H801" i="8"/>
  <c r="H800" i="8"/>
  <c r="H799" i="8"/>
  <c r="H798" i="8"/>
  <c r="H797" i="8"/>
  <c r="H796" i="8"/>
  <c r="H795" i="8"/>
  <c r="H794" i="8"/>
  <c r="H793" i="8"/>
  <c r="H792" i="8"/>
  <c r="H791" i="8"/>
  <c r="H790" i="8"/>
  <c r="H789" i="8"/>
  <c r="H788" i="8"/>
  <c r="H787" i="8"/>
  <c r="H786" i="8"/>
  <c r="H785" i="8"/>
  <c r="H784" i="8"/>
  <c r="H783" i="8"/>
  <c r="H782" i="8"/>
  <c r="H781" i="8"/>
  <c r="H780" i="8"/>
  <c r="H779" i="8"/>
  <c r="H778" i="8"/>
  <c r="H777" i="8"/>
  <c r="H776" i="8"/>
  <c r="H775" i="8"/>
  <c r="H774" i="8"/>
  <c r="H773" i="8"/>
  <c r="H772" i="8"/>
  <c r="H771" i="8"/>
  <c r="H770" i="8"/>
  <c r="H769" i="8"/>
  <c r="H768" i="8"/>
  <c r="H767" i="8"/>
  <c r="H766" i="8"/>
  <c r="H765" i="8"/>
  <c r="H764" i="8"/>
  <c r="H763" i="8"/>
  <c r="H762" i="8"/>
  <c r="H761" i="8"/>
  <c r="H760" i="8"/>
  <c r="H759" i="8"/>
  <c r="H758" i="8"/>
  <c r="H757" i="8"/>
  <c r="H756" i="8"/>
  <c r="H753" i="8"/>
  <c r="H752" i="8"/>
  <c r="H751" i="8"/>
  <c r="G750" i="8"/>
  <c r="H750" i="8" s="1"/>
  <c r="G749" i="8"/>
  <c r="H749" i="8" s="1"/>
  <c r="H748" i="8"/>
  <c r="H747" i="8"/>
  <c r="H746" i="8"/>
  <c r="H745" i="8"/>
  <c r="H744" i="8"/>
  <c r="H743" i="8"/>
  <c r="H742" i="8"/>
  <c r="H741" i="8"/>
  <c r="H738" i="8"/>
  <c r="H737" i="8"/>
  <c r="H736" i="8"/>
  <c r="H734" i="8"/>
  <c r="H733" i="8"/>
  <c r="H732" i="8"/>
  <c r="M718" i="8"/>
  <c r="H718" i="8"/>
  <c r="M717" i="8"/>
  <c r="H717" i="8"/>
  <c r="M716" i="8"/>
  <c r="H716" i="8"/>
  <c r="M715" i="8"/>
  <c r="H715" i="8"/>
  <c r="M714" i="8"/>
  <c r="H714" i="8"/>
  <c r="K711" i="8"/>
  <c r="H711" i="8"/>
  <c r="K710" i="8"/>
  <c r="H710" i="8"/>
  <c r="K709" i="8"/>
  <c r="H709" i="8"/>
  <c r="K708" i="8"/>
  <c r="H708" i="8"/>
  <c r="K707" i="8"/>
  <c r="H707" i="8"/>
  <c r="K706" i="8"/>
  <c r="H706" i="8"/>
  <c r="K705" i="8"/>
  <c r="H705" i="8"/>
  <c r="K702" i="8"/>
  <c r="G702" i="8"/>
  <c r="H702" i="8" s="1"/>
  <c r="K701" i="8"/>
  <c r="G701" i="8"/>
  <c r="H701" i="8" s="1"/>
  <c r="K700" i="8"/>
  <c r="G700" i="8"/>
  <c r="H700" i="8" s="1"/>
  <c r="K699" i="8"/>
  <c r="G699" i="8"/>
  <c r="H699" i="8" s="1"/>
  <c r="K698" i="8"/>
  <c r="G698" i="8"/>
  <c r="H698" i="8" s="1"/>
  <c r="K697" i="8"/>
  <c r="G697" i="8"/>
  <c r="H697" i="8" s="1"/>
  <c r="P692" i="8"/>
  <c r="K692" i="8"/>
  <c r="H692" i="8"/>
  <c r="P691" i="8"/>
  <c r="K691" i="8"/>
  <c r="H691" i="8"/>
  <c r="P690" i="8"/>
  <c r="K690" i="8"/>
  <c r="H690" i="8"/>
  <c r="P689" i="8"/>
  <c r="K689" i="8"/>
  <c r="H689" i="8"/>
  <c r="K688" i="8"/>
  <c r="H688" i="8"/>
  <c r="P687" i="8"/>
  <c r="K687" i="8"/>
  <c r="H687" i="8"/>
  <c r="P686" i="8"/>
  <c r="K686" i="8"/>
  <c r="H686" i="8"/>
  <c r="K685" i="8"/>
  <c r="H685" i="8"/>
  <c r="K684" i="8"/>
  <c r="G684" i="8"/>
  <c r="H684" i="8" s="1"/>
  <c r="P683" i="8"/>
  <c r="K683" i="8"/>
  <c r="H683" i="8"/>
  <c r="P682" i="8"/>
  <c r="K682" i="8"/>
  <c r="H682" i="8"/>
  <c r="P681" i="8"/>
  <c r="K681" i="8"/>
  <c r="H681" i="8"/>
  <c r="K680" i="8"/>
  <c r="H680" i="8"/>
  <c r="P679" i="8"/>
  <c r="K679" i="8"/>
  <c r="H679" i="8"/>
  <c r="K678" i="8"/>
  <c r="H678" i="8"/>
  <c r="K677" i="8"/>
  <c r="H677" i="8"/>
  <c r="P676" i="8"/>
  <c r="K676" i="8"/>
  <c r="H676" i="8"/>
  <c r="P675" i="8"/>
  <c r="K675" i="8"/>
  <c r="H675" i="8"/>
  <c r="P674" i="8"/>
  <c r="K674" i="8"/>
  <c r="H674" i="8"/>
  <c r="K673" i="8"/>
  <c r="H673" i="8"/>
  <c r="K672" i="8"/>
  <c r="H672" i="8"/>
  <c r="K671" i="8"/>
  <c r="H671" i="8"/>
  <c r="P670" i="8"/>
  <c r="K670" i="8"/>
  <c r="H670" i="8"/>
  <c r="P669" i="8"/>
  <c r="K669" i="8"/>
  <c r="H669" i="8"/>
  <c r="P668" i="8"/>
  <c r="K668" i="8"/>
  <c r="H668" i="8"/>
  <c r="P667" i="8"/>
  <c r="K667" i="8"/>
  <c r="H667" i="8"/>
  <c r="P666" i="8"/>
  <c r="K666" i="8"/>
  <c r="H666" i="8"/>
  <c r="P665" i="8"/>
  <c r="K665" i="8"/>
  <c r="H665" i="8"/>
  <c r="P664" i="8"/>
  <c r="K664" i="8"/>
  <c r="H664" i="8"/>
  <c r="K661" i="8"/>
  <c r="H661" i="8"/>
  <c r="K660" i="8"/>
  <c r="G660" i="8"/>
  <c r="H660" i="8" s="1"/>
  <c r="K659" i="8"/>
  <c r="H659" i="8"/>
  <c r="K658" i="8"/>
  <c r="G658" i="8"/>
  <c r="H658" i="8" s="1"/>
  <c r="K657" i="8"/>
  <c r="H657" i="8"/>
  <c r="K656" i="8"/>
  <c r="H656" i="8"/>
  <c r="K655" i="8"/>
  <c r="H655" i="8"/>
  <c r="K654" i="8"/>
  <c r="G654" i="8"/>
  <c r="H654" i="8" s="1"/>
  <c r="K653" i="8"/>
  <c r="G653" i="8"/>
  <c r="H653" i="8" s="1"/>
  <c r="K652" i="8"/>
  <c r="H652" i="8"/>
  <c r="K651" i="8"/>
  <c r="H651" i="8"/>
  <c r="K650" i="8"/>
  <c r="H650" i="8"/>
  <c r="K649" i="8"/>
  <c r="G649" i="8"/>
  <c r="H649" i="8" s="1"/>
  <c r="K648" i="8"/>
  <c r="H648" i="8"/>
  <c r="K647" i="8"/>
  <c r="G647" i="8"/>
  <c r="H647" i="8" s="1"/>
  <c r="K646" i="8"/>
  <c r="H646" i="8"/>
  <c r="K645" i="8"/>
  <c r="H645" i="8"/>
  <c r="K644" i="8"/>
  <c r="H644" i="8"/>
  <c r="K643" i="8"/>
  <c r="H643" i="8"/>
  <c r="K642" i="8"/>
  <c r="H642" i="8"/>
  <c r="K641" i="8"/>
  <c r="G641" i="8"/>
  <c r="H641" i="8" s="1"/>
  <c r="K640" i="8"/>
  <c r="H640" i="8"/>
  <c r="K639" i="8"/>
  <c r="H639" i="8"/>
  <c r="K638" i="8"/>
  <c r="H638" i="8"/>
  <c r="K637" i="8"/>
  <c r="H637" i="8"/>
  <c r="K636" i="8"/>
  <c r="H636" i="8"/>
  <c r="K635" i="8"/>
  <c r="H635" i="8"/>
  <c r="K634" i="8"/>
  <c r="H634" i="8"/>
  <c r="K633" i="8"/>
  <c r="H633" i="8"/>
  <c r="K632" i="8"/>
  <c r="G632" i="8"/>
  <c r="H632" i="8" s="1"/>
  <c r="K631" i="8"/>
  <c r="G631" i="8"/>
  <c r="H631" i="8" s="1"/>
  <c r="K630" i="8"/>
  <c r="H630" i="8"/>
  <c r="K629" i="8"/>
  <c r="H629" i="8"/>
  <c r="K628" i="8"/>
  <c r="H628" i="8"/>
  <c r="K627" i="8"/>
  <c r="H627" i="8"/>
  <c r="K626" i="8"/>
  <c r="H626" i="8"/>
  <c r="K625" i="8"/>
  <c r="H625" i="8"/>
  <c r="K624" i="8"/>
  <c r="H624" i="8"/>
  <c r="K623" i="8"/>
  <c r="H623" i="8"/>
  <c r="K622" i="8"/>
  <c r="H622" i="8"/>
  <c r="K621" i="8"/>
  <c r="H621" i="8"/>
  <c r="K620" i="8"/>
  <c r="H620" i="8"/>
  <c r="K619" i="8"/>
  <c r="H619" i="8"/>
  <c r="K612" i="8"/>
  <c r="H612" i="8"/>
  <c r="K611" i="8"/>
  <c r="H611" i="8"/>
  <c r="K610" i="8"/>
  <c r="G610" i="8"/>
  <c r="H610" i="8" s="1"/>
  <c r="K609" i="8"/>
  <c r="G609" i="8"/>
  <c r="H609" i="8" s="1"/>
  <c r="K608" i="8"/>
  <c r="G608" i="8"/>
  <c r="H608" i="8" s="1"/>
  <c r="K607" i="8"/>
  <c r="G607" i="8"/>
  <c r="H607" i="8" s="1"/>
  <c r="K606" i="8"/>
  <c r="G606" i="8"/>
  <c r="H606" i="8" s="1"/>
  <c r="K605" i="8"/>
  <c r="G605" i="8"/>
  <c r="H605" i="8" s="1"/>
  <c r="K604" i="8"/>
  <c r="H604" i="8"/>
  <c r="K603" i="8"/>
  <c r="H603" i="8"/>
  <c r="K602" i="8"/>
  <c r="H602" i="8"/>
  <c r="K601" i="8"/>
  <c r="H601" i="8"/>
  <c r="K600" i="8"/>
  <c r="H600" i="8"/>
  <c r="K599" i="8"/>
  <c r="H599" i="8"/>
  <c r="T596" i="8"/>
  <c r="Q596" i="8"/>
  <c r="N596" i="8"/>
  <c r="K596" i="8"/>
  <c r="G596" i="8"/>
  <c r="H596" i="8" s="1"/>
  <c r="T595" i="8"/>
  <c r="Q595" i="8"/>
  <c r="N595" i="8"/>
  <c r="K595" i="8"/>
  <c r="H595" i="8"/>
  <c r="T594" i="8"/>
  <c r="Q594" i="8"/>
  <c r="N594" i="8"/>
  <c r="K594" i="8"/>
  <c r="H594" i="8"/>
  <c r="T593" i="8"/>
  <c r="Q593" i="8"/>
  <c r="N593" i="8"/>
  <c r="K593" i="8"/>
  <c r="H593" i="8"/>
  <c r="T592" i="8"/>
  <c r="Q592" i="8"/>
  <c r="N592" i="8"/>
  <c r="K592" i="8"/>
  <c r="G592" i="8"/>
  <c r="H592" i="8" s="1"/>
  <c r="T591" i="8"/>
  <c r="Q591" i="8"/>
  <c r="N591" i="8"/>
  <c r="K591" i="8"/>
  <c r="G591" i="8"/>
  <c r="H591" i="8" s="1"/>
  <c r="T590" i="8"/>
  <c r="Q590" i="8"/>
  <c r="N590" i="8"/>
  <c r="K590" i="8"/>
  <c r="G590" i="8"/>
  <c r="H590" i="8" s="1"/>
  <c r="T589" i="8"/>
  <c r="Q589" i="8"/>
  <c r="N589" i="8"/>
  <c r="K589" i="8"/>
  <c r="G589" i="8"/>
  <c r="H589" i="8" s="1"/>
  <c r="T588" i="8"/>
  <c r="Q588" i="8"/>
  <c r="N588" i="8"/>
  <c r="K588" i="8"/>
  <c r="G588" i="8"/>
  <c r="H588" i="8" s="1"/>
  <c r="T587" i="8"/>
  <c r="Q587" i="8"/>
  <c r="N587" i="8"/>
  <c r="K587" i="8"/>
  <c r="G587" i="8"/>
  <c r="H587" i="8" s="1"/>
  <c r="T586" i="8"/>
  <c r="Q586" i="8"/>
  <c r="N586" i="8"/>
  <c r="K586" i="8"/>
  <c r="H586" i="8"/>
  <c r="T585" i="8"/>
  <c r="Q585" i="8"/>
  <c r="N585" i="8"/>
  <c r="K585" i="8"/>
  <c r="G585" i="8"/>
  <c r="H585" i="8" s="1"/>
  <c r="T584" i="8"/>
  <c r="Q584" i="8"/>
  <c r="N584" i="8"/>
  <c r="K584" i="8"/>
  <c r="G584" i="8"/>
  <c r="H584" i="8" s="1"/>
  <c r="T583" i="8"/>
  <c r="Q583" i="8"/>
  <c r="N583" i="8"/>
  <c r="K583" i="8"/>
  <c r="H583" i="8"/>
  <c r="K582" i="8"/>
  <c r="H582" i="8"/>
  <c r="T581" i="8"/>
  <c r="Q581" i="8"/>
  <c r="N581" i="8"/>
  <c r="K581" i="8"/>
  <c r="H581" i="8"/>
  <c r="T580" i="8"/>
  <c r="Q580" i="8"/>
  <c r="N580" i="8"/>
  <c r="K580" i="8"/>
  <c r="H580" i="8"/>
  <c r="T579" i="8"/>
  <c r="Q579" i="8"/>
  <c r="N579" i="8"/>
  <c r="K579" i="8"/>
  <c r="H579" i="8"/>
  <c r="T578" i="8"/>
  <c r="Q578" i="8"/>
  <c r="N578" i="8"/>
  <c r="K578" i="8"/>
  <c r="H578" i="8"/>
  <c r="T577" i="8"/>
  <c r="Q577" i="8"/>
  <c r="N577" i="8"/>
  <c r="K577" i="8"/>
  <c r="H577" i="8"/>
  <c r="T576" i="8"/>
  <c r="Q576" i="8"/>
  <c r="N576" i="8"/>
  <c r="K576" i="8"/>
  <c r="H576" i="8"/>
  <c r="T575" i="8"/>
  <c r="Q575" i="8"/>
  <c r="N575" i="8"/>
  <c r="K575" i="8"/>
  <c r="H575" i="8"/>
  <c r="H574" i="8"/>
  <c r="T573" i="8"/>
  <c r="Q573" i="8"/>
  <c r="N573" i="8"/>
  <c r="K573" i="8"/>
  <c r="H573" i="8"/>
  <c r="G572" i="8"/>
  <c r="H572" i="8" s="1"/>
  <c r="H869" i="8" s="1"/>
  <c r="T571" i="8"/>
  <c r="Q571" i="8"/>
  <c r="N571" i="8"/>
  <c r="K571" i="8"/>
  <c r="H571" i="8"/>
  <c r="P565" i="8"/>
  <c r="K565" i="8"/>
  <c r="H565" i="8"/>
  <c r="P564" i="8"/>
  <c r="K564" i="8"/>
  <c r="H564" i="8"/>
  <c r="P563" i="8"/>
  <c r="K563" i="8"/>
  <c r="H563" i="8"/>
  <c r="P562" i="8"/>
  <c r="K562" i="8"/>
  <c r="H562" i="8"/>
  <c r="P561" i="8"/>
  <c r="K561" i="8"/>
  <c r="H561" i="8"/>
  <c r="P560" i="8"/>
  <c r="K560" i="8"/>
  <c r="H560" i="8"/>
  <c r="P559" i="8"/>
  <c r="K559" i="8"/>
  <c r="H559" i="8"/>
  <c r="P558" i="8"/>
  <c r="K558" i="8"/>
  <c r="H558" i="8"/>
  <c r="P557" i="8"/>
  <c r="K557" i="8"/>
  <c r="H557" i="8"/>
  <c r="P556" i="8"/>
  <c r="K556" i="8"/>
  <c r="H556" i="8"/>
  <c r="P555" i="8"/>
  <c r="K555" i="8"/>
  <c r="H555" i="8"/>
  <c r="P554" i="8"/>
  <c r="K554" i="8"/>
  <c r="H554" i="8"/>
  <c r="P553" i="8"/>
  <c r="K553" i="8"/>
  <c r="H553" i="8"/>
  <c r="P552" i="8"/>
  <c r="K552" i="8"/>
  <c r="H552" i="8"/>
  <c r="P551" i="8"/>
  <c r="K551" i="8"/>
  <c r="H551" i="8"/>
  <c r="P550" i="8"/>
  <c r="K550" i="8"/>
  <c r="H550" i="8"/>
  <c r="P549" i="8"/>
  <c r="K549" i="8"/>
  <c r="H549" i="8"/>
  <c r="P548" i="8"/>
  <c r="K548" i="8"/>
  <c r="H548" i="8"/>
  <c r="P547" i="8"/>
  <c r="K547" i="8"/>
  <c r="H547" i="8"/>
  <c r="P546" i="8"/>
  <c r="K546" i="8"/>
  <c r="H546" i="8"/>
  <c r="P545" i="8"/>
  <c r="K545" i="8"/>
  <c r="H545" i="8"/>
  <c r="P544" i="8"/>
  <c r="K544" i="8"/>
  <c r="H544" i="8"/>
  <c r="P543" i="8"/>
  <c r="K543" i="8"/>
  <c r="H543" i="8"/>
  <c r="P542" i="8"/>
  <c r="K542" i="8"/>
  <c r="H542" i="8"/>
  <c r="P541" i="8"/>
  <c r="K541" i="8"/>
  <c r="H541" i="8"/>
  <c r="P540" i="8"/>
  <c r="K540" i="8"/>
  <c r="H540" i="8"/>
  <c r="P539" i="8"/>
  <c r="K539" i="8"/>
  <c r="H539" i="8"/>
  <c r="P538" i="8"/>
  <c r="K538" i="8"/>
  <c r="H538" i="8"/>
  <c r="P537" i="8"/>
  <c r="K537" i="8"/>
  <c r="H537" i="8"/>
  <c r="P536" i="8"/>
  <c r="K536" i="8"/>
  <c r="H536" i="8"/>
  <c r="P535" i="8"/>
  <c r="K535" i="8"/>
  <c r="H535" i="8"/>
  <c r="P534" i="8"/>
  <c r="K534" i="8"/>
  <c r="H534" i="8"/>
  <c r="P533" i="8"/>
  <c r="K533" i="8"/>
  <c r="H533" i="8"/>
  <c r="P532" i="8"/>
  <c r="K532" i="8"/>
  <c r="H532" i="8"/>
  <c r="P531" i="8"/>
  <c r="K531" i="8"/>
  <c r="H531" i="8"/>
  <c r="P530" i="8"/>
  <c r="K530" i="8"/>
  <c r="H530" i="8"/>
  <c r="P529" i="8"/>
  <c r="K529" i="8"/>
  <c r="H529" i="8"/>
  <c r="P528" i="8"/>
  <c r="K528" i="8"/>
  <c r="H528" i="8"/>
  <c r="P527" i="8"/>
  <c r="K527" i="8"/>
  <c r="H527" i="8"/>
  <c r="P526" i="8"/>
  <c r="K526" i="8"/>
  <c r="H526" i="8"/>
  <c r="P525" i="8"/>
  <c r="K525" i="8"/>
  <c r="H525" i="8"/>
  <c r="P524" i="8"/>
  <c r="K524" i="8"/>
  <c r="H524" i="8"/>
  <c r="P523" i="8"/>
  <c r="K523" i="8"/>
  <c r="H523" i="8"/>
  <c r="P522" i="8"/>
  <c r="K522" i="8"/>
  <c r="H522" i="8"/>
  <c r="P521" i="8"/>
  <c r="K521" i="8"/>
  <c r="H521" i="8"/>
  <c r="P520" i="8"/>
  <c r="K520" i="8"/>
  <c r="H520" i="8"/>
  <c r="P519" i="8"/>
  <c r="K519" i="8"/>
  <c r="H519" i="8"/>
  <c r="P518" i="8"/>
  <c r="K518" i="8"/>
  <c r="H518" i="8"/>
  <c r="P517" i="8"/>
  <c r="K517" i="8"/>
  <c r="H517" i="8"/>
  <c r="P516" i="8"/>
  <c r="K516" i="8"/>
  <c r="H516" i="8"/>
  <c r="P515" i="8"/>
  <c r="K515" i="8"/>
  <c r="H515" i="8"/>
  <c r="P514" i="8"/>
  <c r="K514" i="8"/>
  <c r="H514" i="8"/>
  <c r="P513" i="8"/>
  <c r="K513" i="8"/>
  <c r="H513" i="8"/>
  <c r="P512" i="8"/>
  <c r="K512" i="8"/>
  <c r="H512" i="8"/>
  <c r="P511" i="8"/>
  <c r="K511" i="8"/>
  <c r="H511" i="8"/>
  <c r="P510" i="8"/>
  <c r="K510" i="8"/>
  <c r="H510" i="8"/>
  <c r="P509" i="8"/>
  <c r="K509" i="8"/>
  <c r="H509" i="8"/>
  <c r="P508" i="8"/>
  <c r="K508" i="8"/>
  <c r="H508" i="8"/>
  <c r="P507" i="8"/>
  <c r="K507" i="8"/>
  <c r="H507" i="8"/>
  <c r="P506" i="8"/>
  <c r="K506" i="8"/>
  <c r="H506" i="8"/>
  <c r="P505" i="8"/>
  <c r="K505" i="8"/>
  <c r="H505" i="8"/>
  <c r="P504" i="8"/>
  <c r="K504" i="8"/>
  <c r="H504" i="8"/>
  <c r="P503" i="8"/>
  <c r="K503" i="8"/>
  <c r="H503" i="8"/>
  <c r="P502" i="8"/>
  <c r="K502" i="8"/>
  <c r="H502" i="8"/>
  <c r="P501" i="8"/>
  <c r="K501" i="8"/>
  <c r="H501" i="8"/>
  <c r="P500" i="8"/>
  <c r="K500" i="8"/>
  <c r="H500" i="8"/>
  <c r="P499" i="8"/>
  <c r="K499" i="8"/>
  <c r="H499" i="8"/>
  <c r="P498" i="8"/>
  <c r="K498" i="8"/>
  <c r="H498" i="8"/>
  <c r="P497" i="8"/>
  <c r="K497" i="8"/>
  <c r="H497" i="8"/>
  <c r="P496" i="8"/>
  <c r="K496" i="8"/>
  <c r="H496" i="8"/>
  <c r="P495" i="8"/>
  <c r="K495" i="8"/>
  <c r="H495" i="8"/>
  <c r="P494" i="8"/>
  <c r="K494" i="8"/>
  <c r="H494" i="8"/>
  <c r="P493" i="8"/>
  <c r="K493" i="8"/>
  <c r="H493" i="8"/>
  <c r="M473" i="8"/>
  <c r="H473" i="8"/>
  <c r="M469" i="8"/>
  <c r="H469" i="8"/>
  <c r="M468" i="8"/>
  <c r="H468" i="8"/>
  <c r="M467" i="8"/>
  <c r="H467" i="8"/>
  <c r="M466" i="8"/>
  <c r="H466" i="8"/>
  <c r="M465" i="8"/>
  <c r="H465" i="8"/>
  <c r="M464" i="8"/>
  <c r="H464" i="8"/>
  <c r="M463" i="8"/>
  <c r="H463" i="8"/>
  <c r="M462" i="8"/>
  <c r="H462" i="8"/>
  <c r="M461" i="8"/>
  <c r="H461" i="8"/>
  <c r="P458" i="8"/>
  <c r="K458" i="8"/>
  <c r="H458" i="8"/>
  <c r="P457" i="8"/>
  <c r="K457" i="8"/>
  <c r="H457" i="8"/>
  <c r="P456" i="8"/>
  <c r="K456" i="8"/>
  <c r="H456" i="8"/>
  <c r="P455" i="8"/>
  <c r="K455" i="8"/>
  <c r="H455" i="8"/>
  <c r="P454" i="8"/>
  <c r="K454" i="8"/>
  <c r="H454" i="8"/>
  <c r="P453" i="8"/>
  <c r="K453" i="8"/>
  <c r="H453" i="8"/>
  <c r="P452" i="8"/>
  <c r="K452" i="8"/>
  <c r="H452" i="8"/>
  <c r="P451" i="8"/>
  <c r="K451" i="8"/>
  <c r="H451" i="8"/>
  <c r="P450" i="8"/>
  <c r="K450" i="8"/>
  <c r="H450" i="8"/>
  <c r="P449" i="8"/>
  <c r="K449" i="8"/>
  <c r="H449" i="8"/>
  <c r="P445" i="8"/>
  <c r="K445" i="8"/>
  <c r="H445" i="8"/>
  <c r="P444" i="8"/>
  <c r="K444" i="8"/>
  <c r="H444" i="8"/>
  <c r="P443" i="8"/>
  <c r="K443" i="8"/>
  <c r="H443" i="8"/>
  <c r="P442" i="8"/>
  <c r="K442" i="8"/>
  <c r="H442" i="8"/>
  <c r="P441" i="8"/>
  <c r="K441" i="8"/>
  <c r="H441" i="8"/>
  <c r="P440" i="8"/>
  <c r="K440" i="8"/>
  <c r="H440" i="8"/>
  <c r="P439" i="8"/>
  <c r="K439" i="8"/>
  <c r="H439" i="8"/>
  <c r="P438" i="8"/>
  <c r="K438" i="8"/>
  <c r="H438" i="8"/>
  <c r="P437" i="8"/>
  <c r="K437" i="8"/>
  <c r="H437" i="8"/>
  <c r="P436" i="8"/>
  <c r="K436" i="8"/>
  <c r="H436" i="8"/>
  <c r="P435" i="8"/>
  <c r="K435" i="8"/>
  <c r="H435" i="8"/>
  <c r="P434" i="8"/>
  <c r="K434" i="8"/>
  <c r="H434" i="8"/>
  <c r="P433" i="8"/>
  <c r="K433" i="8"/>
  <c r="H433" i="8"/>
  <c r="P432" i="8"/>
  <c r="K432" i="8"/>
  <c r="H432" i="8"/>
  <c r="P431" i="8"/>
  <c r="K431" i="8"/>
  <c r="H431" i="8"/>
  <c r="P430" i="8"/>
  <c r="K430" i="8"/>
  <c r="H430" i="8"/>
  <c r="P429" i="8"/>
  <c r="K429" i="8"/>
  <c r="H429" i="8"/>
  <c r="P428" i="8"/>
  <c r="K428" i="8"/>
  <c r="H428" i="8"/>
  <c r="P427" i="8"/>
  <c r="K427" i="8"/>
  <c r="H427" i="8"/>
  <c r="P426" i="8"/>
  <c r="K426" i="8"/>
  <c r="H426" i="8"/>
  <c r="P425" i="8"/>
  <c r="K425" i="8"/>
  <c r="H425" i="8"/>
  <c r="P424" i="8"/>
  <c r="K424" i="8"/>
  <c r="H424" i="8"/>
  <c r="P423" i="8"/>
  <c r="K423" i="8"/>
  <c r="H423" i="8"/>
  <c r="P422" i="8"/>
  <c r="K422" i="8"/>
  <c r="H422" i="8"/>
  <c r="P421" i="8"/>
  <c r="K421" i="8"/>
  <c r="H421" i="8"/>
  <c r="P420" i="8"/>
  <c r="K420" i="8"/>
  <c r="H420" i="8"/>
  <c r="P419" i="8"/>
  <c r="K419" i="8"/>
  <c r="H419" i="8"/>
  <c r="P418" i="8"/>
  <c r="K418" i="8"/>
  <c r="H418" i="8"/>
  <c r="P417" i="8"/>
  <c r="K417" i="8"/>
  <c r="H417" i="8"/>
  <c r="P416" i="8"/>
  <c r="K416" i="8"/>
  <c r="H416" i="8"/>
  <c r="P415" i="8"/>
  <c r="K415" i="8"/>
  <c r="H415" i="8"/>
  <c r="P414" i="8"/>
  <c r="K414" i="8"/>
  <c r="H414" i="8"/>
  <c r="P413" i="8"/>
  <c r="K413" i="8"/>
  <c r="H413" i="8"/>
  <c r="P412" i="8"/>
  <c r="K412" i="8"/>
  <c r="H412" i="8"/>
  <c r="P411" i="8"/>
  <c r="K411" i="8"/>
  <c r="H411" i="8"/>
  <c r="P410" i="8"/>
  <c r="K410" i="8"/>
  <c r="H410" i="8"/>
  <c r="P409" i="8"/>
  <c r="K409" i="8"/>
  <c r="H409" i="8"/>
  <c r="P408" i="8"/>
  <c r="K408" i="8"/>
  <c r="H408" i="8"/>
  <c r="P407" i="8"/>
  <c r="K407" i="8"/>
  <c r="H407" i="8"/>
  <c r="P406" i="8"/>
  <c r="K406" i="8"/>
  <c r="H406" i="8"/>
  <c r="P405" i="8"/>
  <c r="K405" i="8"/>
  <c r="H405" i="8"/>
  <c r="P404" i="8"/>
  <c r="K404" i="8"/>
  <c r="H404" i="8"/>
  <c r="P403" i="8"/>
  <c r="K403" i="8"/>
  <c r="H403" i="8"/>
  <c r="P402" i="8"/>
  <c r="K402" i="8"/>
  <c r="H402" i="8"/>
  <c r="P401" i="8"/>
  <c r="K401" i="8"/>
  <c r="H401" i="8"/>
  <c r="P400" i="8"/>
  <c r="K400" i="8"/>
  <c r="H400" i="8"/>
  <c r="P399" i="8"/>
  <c r="K399" i="8"/>
  <c r="H399" i="8"/>
  <c r="P398" i="8"/>
  <c r="K398" i="8"/>
  <c r="H398" i="8"/>
  <c r="P397" i="8"/>
  <c r="K397" i="8"/>
  <c r="H397" i="8"/>
  <c r="P396" i="8"/>
  <c r="K396" i="8"/>
  <c r="H396" i="8"/>
  <c r="P395" i="8"/>
  <c r="K395" i="8"/>
  <c r="H395" i="8"/>
  <c r="P394" i="8"/>
  <c r="K394" i="8"/>
  <c r="H394" i="8"/>
  <c r="P393" i="8"/>
  <c r="K393" i="8"/>
  <c r="H393" i="8"/>
  <c r="H566" i="8" s="1"/>
  <c r="P392" i="8"/>
  <c r="K392" i="8"/>
  <c r="H392" i="8"/>
  <c r="P391" i="8"/>
  <c r="K391" i="8"/>
  <c r="H391" i="8"/>
  <c r="P390" i="8"/>
  <c r="K390" i="8"/>
  <c r="H390" i="8"/>
  <c r="P389" i="8"/>
  <c r="K389" i="8"/>
  <c r="H389" i="8"/>
  <c r="P388" i="8"/>
  <c r="K388" i="8"/>
  <c r="H388" i="8"/>
  <c r="P387" i="8"/>
  <c r="K387" i="8"/>
  <c r="H387" i="8"/>
  <c r="P386" i="8"/>
  <c r="K386" i="8"/>
  <c r="H386" i="8"/>
  <c r="P385" i="8"/>
  <c r="K385" i="8"/>
  <c r="H385" i="8"/>
  <c r="P384" i="8"/>
  <c r="K384" i="8"/>
  <c r="H384" i="8"/>
  <c r="P383" i="8"/>
  <c r="K383" i="8"/>
  <c r="H383" i="8"/>
  <c r="P382" i="8"/>
  <c r="K382" i="8"/>
  <c r="H382" i="8"/>
  <c r="P381" i="8"/>
  <c r="K381" i="8"/>
  <c r="H381" i="8"/>
  <c r="P380" i="8"/>
  <c r="K380" i="8"/>
  <c r="H380" i="8"/>
  <c r="P379" i="8"/>
  <c r="K379" i="8"/>
  <c r="H379" i="8"/>
  <c r="P378" i="8"/>
  <c r="K378" i="8"/>
  <c r="H378" i="8"/>
  <c r="P377" i="8"/>
  <c r="K377" i="8"/>
  <c r="H377" i="8"/>
  <c r="P376" i="8"/>
  <c r="K376" i="8"/>
  <c r="H376" i="8"/>
  <c r="P375" i="8"/>
  <c r="K375" i="8"/>
  <c r="H375" i="8"/>
  <c r="P374" i="8"/>
  <c r="K374" i="8"/>
  <c r="H374" i="8"/>
  <c r="P373" i="8"/>
  <c r="K373" i="8"/>
  <c r="H373" i="8"/>
  <c r="P372" i="8"/>
  <c r="K372" i="8"/>
  <c r="H372" i="8"/>
  <c r="P371" i="8"/>
  <c r="K371" i="8"/>
  <c r="H371" i="8"/>
  <c r="P370" i="8"/>
  <c r="K370" i="8"/>
  <c r="H370" i="8"/>
  <c r="P369" i="8"/>
  <c r="K369" i="8"/>
  <c r="H369" i="8"/>
  <c r="P368" i="8"/>
  <c r="K368" i="8"/>
  <c r="H368" i="8"/>
  <c r="P367" i="8"/>
  <c r="K367" i="8"/>
  <c r="H367" i="8"/>
  <c r="P366" i="8"/>
  <c r="K366" i="8"/>
  <c r="H366" i="8"/>
  <c r="P365" i="8"/>
  <c r="K365" i="8"/>
  <c r="H365" i="8"/>
  <c r="P364" i="8"/>
  <c r="K364" i="8"/>
  <c r="H364" i="8"/>
  <c r="P363" i="8"/>
  <c r="K363" i="8"/>
  <c r="H363" i="8"/>
  <c r="P362" i="8"/>
  <c r="K362" i="8"/>
  <c r="H362" i="8"/>
  <c r="P361" i="8"/>
  <c r="K361" i="8"/>
  <c r="H361" i="8"/>
  <c r="P360" i="8"/>
  <c r="K360" i="8"/>
  <c r="H360" i="8"/>
  <c r="P359" i="8"/>
  <c r="K359" i="8"/>
  <c r="H359" i="8"/>
  <c r="P358" i="8"/>
  <c r="K358" i="8"/>
  <c r="H358" i="8"/>
  <c r="P357" i="8"/>
  <c r="K357" i="8"/>
  <c r="H357" i="8"/>
  <c r="P356" i="8"/>
  <c r="K356" i="8"/>
  <c r="H356" i="8"/>
  <c r="P355" i="8"/>
  <c r="K355" i="8"/>
  <c r="H355" i="8"/>
  <c r="H351" i="8"/>
  <c r="H350" i="8"/>
  <c r="H349" i="8"/>
  <c r="H348" i="8"/>
  <c r="H347" i="8"/>
  <c r="H346" i="8"/>
  <c r="H345" i="8"/>
  <c r="H344" i="8"/>
  <c r="H343" i="8"/>
  <c r="H342" i="8"/>
  <c r="H341" i="8"/>
  <c r="H340" i="8"/>
  <c r="H339" i="8"/>
  <c r="H338" i="8"/>
  <c r="H337" i="8"/>
  <c r="H336" i="8"/>
  <c r="H335" i="8"/>
  <c r="H334" i="8"/>
  <c r="H333" i="8"/>
  <c r="H332" i="8"/>
  <c r="H331" i="8"/>
  <c r="H330" i="8"/>
  <c r="H329" i="8"/>
  <c r="H328" i="8"/>
  <c r="H327" i="8"/>
  <c r="H326" i="8"/>
  <c r="H325" i="8"/>
  <c r="H324" i="8"/>
  <c r="H323" i="8"/>
  <c r="H322" i="8"/>
  <c r="H321" i="8"/>
  <c r="H320" i="8"/>
  <c r="H319" i="8"/>
  <c r="H318" i="8"/>
  <c r="H317" i="8"/>
  <c r="H316" i="8"/>
  <c r="H315" i="8"/>
  <c r="H314" i="8"/>
  <c r="H313" i="8"/>
  <c r="H312" i="8"/>
  <c r="H311" i="8"/>
  <c r="H310" i="8"/>
  <c r="H309" i="8"/>
  <c r="H308" i="8"/>
  <c r="H307" i="8"/>
  <c r="H306" i="8"/>
  <c r="H305" i="8"/>
  <c r="H304" i="8"/>
  <c r="H303" i="8"/>
  <c r="H302" i="8"/>
  <c r="H301" i="8"/>
  <c r="H300" i="8"/>
  <c r="H299" i="8"/>
  <c r="H298" i="8"/>
  <c r="H297" i="8"/>
  <c r="H296" i="8"/>
  <c r="H295" i="8"/>
  <c r="H294" i="8"/>
  <c r="H293" i="8"/>
  <c r="H292" i="8"/>
  <c r="H291" i="8"/>
  <c r="H290" i="8"/>
  <c r="H289" i="8"/>
  <c r="H288" i="8"/>
  <c r="H287" i="8"/>
  <c r="H286" i="8"/>
  <c r="H285" i="8"/>
  <c r="H284" i="8"/>
  <c r="H283" i="8"/>
  <c r="H282" i="8"/>
  <c r="H281" i="8"/>
  <c r="H280" i="8"/>
  <c r="H279" i="8"/>
  <c r="H278" i="8"/>
  <c r="H277" i="8"/>
  <c r="H276" i="8"/>
  <c r="H275" i="8"/>
  <c r="H274" i="8"/>
  <c r="H273" i="8"/>
  <c r="H272" i="8"/>
  <c r="H271" i="8"/>
  <c r="H270" i="8"/>
  <c r="H269" i="8"/>
  <c r="H268" i="8"/>
  <c r="H267" i="8"/>
  <c r="H266" i="8"/>
  <c r="H265" i="8"/>
  <c r="H264" i="8"/>
  <c r="H263" i="8"/>
  <c r="H262" i="8"/>
  <c r="H261" i="8"/>
  <c r="H260" i="8"/>
  <c r="H259" i="8"/>
  <c r="H258" i="8"/>
  <c r="H257" i="8"/>
  <c r="H256" i="8"/>
  <c r="H255" i="8"/>
  <c r="H254" i="8"/>
  <c r="H253" i="8"/>
  <c r="H252" i="8"/>
  <c r="H251" i="8"/>
  <c r="H250" i="8"/>
  <c r="H249" i="8"/>
  <c r="H248" i="8"/>
  <c r="H247" i="8"/>
  <c r="H246" i="8"/>
  <c r="H245" i="8"/>
  <c r="H244" i="8"/>
  <c r="H243" i="8"/>
  <c r="H242" i="8"/>
  <c r="H241" i="8"/>
  <c r="H240" i="8"/>
  <c r="H239" i="8"/>
  <c r="H238" i="8"/>
  <c r="E235" i="8"/>
  <c r="H235" i="8" s="1"/>
  <c r="E234" i="8"/>
  <c r="H234" i="8" s="1"/>
  <c r="P230" i="8"/>
  <c r="K230" i="8"/>
  <c r="H230" i="8"/>
  <c r="P229" i="8"/>
  <c r="K229" i="8"/>
  <c r="H229" i="8"/>
  <c r="P228" i="8"/>
  <c r="K228" i="8"/>
  <c r="H228" i="8"/>
  <c r="P227" i="8"/>
  <c r="K227" i="8"/>
  <c r="H227" i="8"/>
  <c r="H226" i="8"/>
  <c r="H225" i="8"/>
  <c r="H224" i="8"/>
  <c r="P223" i="8"/>
  <c r="K223" i="8"/>
  <c r="H223" i="8"/>
  <c r="H222" i="8"/>
  <c r="H221" i="8"/>
  <c r="H220" i="8"/>
  <c r="P219" i="8"/>
  <c r="K219" i="8"/>
  <c r="H219" i="8"/>
  <c r="P218" i="8"/>
  <c r="H218" i="8"/>
  <c r="P217" i="8"/>
  <c r="K217" i="8"/>
  <c r="H217" i="8"/>
  <c r="H216" i="8"/>
  <c r="H215" i="8"/>
  <c r="P214" i="8"/>
  <c r="K214" i="8"/>
  <c r="H214" i="8"/>
  <c r="P213" i="8"/>
  <c r="K213" i="8"/>
  <c r="H213" i="8"/>
  <c r="P212" i="8"/>
  <c r="K212" i="8"/>
  <c r="H212" i="8"/>
  <c r="H211" i="8"/>
  <c r="H210" i="8"/>
  <c r="H209" i="8"/>
  <c r="H208" i="8"/>
  <c r="H207" i="8"/>
  <c r="P206" i="8"/>
  <c r="K206" i="8"/>
  <c r="H206" i="8"/>
  <c r="P205" i="8"/>
  <c r="K205" i="8"/>
  <c r="H205" i="8"/>
  <c r="P204" i="8"/>
  <c r="K204" i="8"/>
  <c r="H204" i="8"/>
  <c r="P203" i="8"/>
  <c r="K203" i="8"/>
  <c r="H203" i="8"/>
  <c r="P202" i="8"/>
  <c r="K202" i="8"/>
  <c r="H202" i="8"/>
  <c r="P201" i="8"/>
  <c r="K201" i="8"/>
  <c r="H201" i="8"/>
  <c r="P200" i="8"/>
  <c r="K200" i="8"/>
  <c r="H200" i="8"/>
  <c r="H199" i="8"/>
  <c r="H198" i="8"/>
  <c r="H197" i="8"/>
  <c r="H196" i="8"/>
  <c r="E195" i="8"/>
  <c r="H195" i="8" s="1"/>
  <c r="P194" i="8"/>
  <c r="K194" i="8"/>
  <c r="H194" i="8"/>
  <c r="P193" i="8"/>
  <c r="K193" i="8"/>
  <c r="H193" i="8"/>
  <c r="P192" i="8"/>
  <c r="K192" i="8"/>
  <c r="H192" i="8"/>
  <c r="P191" i="8"/>
  <c r="K191" i="8"/>
  <c r="H191" i="8"/>
  <c r="P190" i="8"/>
  <c r="K190" i="8"/>
  <c r="H190" i="8"/>
  <c r="P189" i="8"/>
  <c r="K189" i="8"/>
  <c r="H189" i="8"/>
  <c r="P188" i="8"/>
  <c r="K188" i="8"/>
  <c r="H188" i="8"/>
  <c r="P187" i="8"/>
  <c r="K187" i="8"/>
  <c r="I187" i="8"/>
  <c r="H187" i="8"/>
  <c r="P186" i="8"/>
  <c r="K186" i="8"/>
  <c r="H186" i="8"/>
  <c r="P185" i="8"/>
  <c r="K185" i="8"/>
  <c r="H185" i="8"/>
  <c r="P184" i="8"/>
  <c r="K184" i="8"/>
  <c r="H184" i="8"/>
  <c r="P183" i="8"/>
  <c r="K183" i="8"/>
  <c r="H183" i="8"/>
  <c r="P182" i="8"/>
  <c r="K182" i="8"/>
  <c r="H182" i="8"/>
  <c r="P181" i="8"/>
  <c r="K181" i="8"/>
  <c r="H181" i="8"/>
  <c r="P180" i="8"/>
  <c r="K180" i="8"/>
  <c r="H180" i="8"/>
  <c r="P179" i="8"/>
  <c r="K179" i="8"/>
  <c r="H179" i="8"/>
  <c r="H178" i="8"/>
  <c r="P177" i="8"/>
  <c r="K177" i="8"/>
  <c r="H177" i="8"/>
  <c r="P176" i="8"/>
  <c r="K176" i="8"/>
  <c r="H176" i="8"/>
  <c r="P175" i="8"/>
  <c r="K175" i="8"/>
  <c r="H175" i="8"/>
  <c r="H174" i="8"/>
  <c r="P173" i="8"/>
  <c r="K173" i="8"/>
  <c r="H173" i="8"/>
  <c r="P172" i="8"/>
  <c r="K172" i="8"/>
  <c r="H172" i="8"/>
  <c r="P171" i="8"/>
  <c r="K171" i="8"/>
  <c r="H171" i="8"/>
  <c r="P170" i="8"/>
  <c r="K170" i="8"/>
  <c r="H170" i="8"/>
  <c r="P169" i="8"/>
  <c r="K169" i="8"/>
  <c r="H169" i="8"/>
  <c r="H168" i="8"/>
  <c r="P167" i="8"/>
  <c r="K167" i="8"/>
  <c r="H167" i="8"/>
  <c r="P166" i="8"/>
  <c r="K166" i="8"/>
  <c r="H166" i="8"/>
  <c r="P165" i="8"/>
  <c r="K165" i="8"/>
  <c r="H165" i="8"/>
  <c r="P164" i="8"/>
  <c r="K164" i="8"/>
  <c r="H164" i="8"/>
  <c r="H163" i="8"/>
  <c r="H162" i="8"/>
  <c r="H161" i="8"/>
  <c r="P160" i="8"/>
  <c r="K160" i="8"/>
  <c r="H160" i="8"/>
  <c r="P159" i="8"/>
  <c r="K159" i="8"/>
  <c r="H159" i="8"/>
  <c r="H158" i="8"/>
  <c r="P157" i="8"/>
  <c r="K157" i="8"/>
  <c r="H157" i="8"/>
  <c r="P156" i="8"/>
  <c r="K156" i="8"/>
  <c r="H156" i="8"/>
  <c r="P155" i="8"/>
  <c r="K155" i="8"/>
  <c r="H155" i="8"/>
  <c r="P154" i="8"/>
  <c r="K154" i="8"/>
  <c r="H154" i="8"/>
  <c r="P153" i="8"/>
  <c r="K153" i="8"/>
  <c r="H153" i="8"/>
  <c r="P152" i="8"/>
  <c r="K152" i="8"/>
  <c r="H152" i="8"/>
  <c r="P151" i="8"/>
  <c r="K151" i="8"/>
  <c r="H151" i="8"/>
  <c r="P150" i="8"/>
  <c r="K150" i="8"/>
  <c r="H150" i="8"/>
  <c r="P149" i="8"/>
  <c r="K149" i="8"/>
  <c r="H149" i="8"/>
  <c r="P148" i="8"/>
  <c r="K148" i="8"/>
  <c r="H148" i="8"/>
  <c r="P147" i="8"/>
  <c r="K147" i="8"/>
  <c r="H147" i="8"/>
  <c r="P146" i="8"/>
  <c r="K146" i="8"/>
  <c r="H146" i="8"/>
  <c r="H145" i="8"/>
  <c r="P144" i="8"/>
  <c r="K144" i="8"/>
  <c r="H144" i="8"/>
  <c r="P143" i="8"/>
  <c r="K143" i="8"/>
  <c r="H143" i="8"/>
  <c r="P142" i="8"/>
  <c r="K142" i="8"/>
  <c r="H142" i="8"/>
  <c r="P141" i="8"/>
  <c r="K141" i="8"/>
  <c r="H141" i="8"/>
  <c r="P140" i="8"/>
  <c r="K140" i="8"/>
  <c r="H140" i="8"/>
  <c r="H139" i="8"/>
  <c r="P138" i="8"/>
  <c r="K138" i="8"/>
  <c r="H138" i="8"/>
  <c r="P137" i="8"/>
  <c r="K137" i="8"/>
  <c r="H137" i="8"/>
  <c r="H136" i="8"/>
  <c r="H135" i="8"/>
  <c r="H134" i="8"/>
  <c r="P133" i="8"/>
  <c r="K133" i="8"/>
  <c r="H133" i="8"/>
  <c r="H132" i="8"/>
  <c r="P131" i="8"/>
  <c r="K131" i="8"/>
  <c r="H131" i="8"/>
  <c r="P130" i="8"/>
  <c r="K130" i="8"/>
  <c r="H130" i="8"/>
  <c r="P129" i="8"/>
  <c r="K129" i="8"/>
  <c r="H129" i="8"/>
  <c r="P128" i="8"/>
  <c r="K128" i="8"/>
  <c r="H128" i="8"/>
  <c r="P127" i="8"/>
  <c r="K127" i="8"/>
  <c r="H127" i="8"/>
  <c r="P126" i="8"/>
  <c r="K126" i="8"/>
  <c r="H126" i="8"/>
  <c r="P125" i="8"/>
  <c r="K125" i="8"/>
  <c r="H125" i="8"/>
  <c r="P124" i="8"/>
  <c r="K124" i="8"/>
  <c r="H124" i="8"/>
  <c r="P123" i="8"/>
  <c r="K123" i="8"/>
  <c r="H123" i="8"/>
  <c r="P122" i="8"/>
  <c r="K122" i="8"/>
  <c r="H122" i="8"/>
  <c r="P121" i="8"/>
  <c r="K121" i="8"/>
  <c r="H121" i="8"/>
  <c r="K120" i="8"/>
  <c r="H120" i="8"/>
  <c r="P119" i="8"/>
  <c r="K119" i="8"/>
  <c r="G119" i="8"/>
  <c r="H119" i="8" s="1"/>
  <c r="P118" i="8"/>
  <c r="K118" i="8"/>
  <c r="H118" i="8"/>
  <c r="P117" i="8"/>
  <c r="H117" i="8"/>
  <c r="P116" i="8"/>
  <c r="K116" i="8"/>
  <c r="H116" i="8"/>
  <c r="P115" i="8"/>
  <c r="K115" i="8"/>
  <c r="H115" i="8"/>
  <c r="P114" i="8"/>
  <c r="K114" i="8"/>
  <c r="H114" i="8"/>
  <c r="P113" i="8"/>
  <c r="K113" i="8"/>
  <c r="H113" i="8"/>
  <c r="P112" i="8"/>
  <c r="K112" i="8"/>
  <c r="H112" i="8"/>
  <c r="P111" i="8"/>
  <c r="K111" i="8"/>
  <c r="H111" i="8"/>
  <c r="P110" i="8"/>
  <c r="K110" i="8"/>
  <c r="H110" i="8"/>
  <c r="P109" i="8"/>
  <c r="K109" i="8"/>
  <c r="H109" i="8"/>
  <c r="P108" i="8"/>
  <c r="K108" i="8"/>
  <c r="H108" i="8"/>
  <c r="P107" i="8"/>
  <c r="K107" i="8"/>
  <c r="H107" i="8"/>
  <c r="P106" i="8"/>
  <c r="K106" i="8"/>
  <c r="H106" i="8"/>
  <c r="P105" i="8"/>
  <c r="H105" i="8"/>
  <c r="P104" i="8"/>
  <c r="K104" i="8"/>
  <c r="H104" i="8"/>
  <c r="P103" i="8"/>
  <c r="K103" i="8"/>
  <c r="H103" i="8"/>
  <c r="P102" i="8"/>
  <c r="K102" i="8"/>
  <c r="H102" i="8"/>
  <c r="P101" i="8"/>
  <c r="K101" i="8"/>
  <c r="H101" i="8"/>
  <c r="P100" i="8"/>
  <c r="K100" i="8"/>
  <c r="H100" i="8"/>
  <c r="P99" i="8"/>
  <c r="K99" i="8"/>
  <c r="H99" i="8"/>
  <c r="P98" i="8"/>
  <c r="K98" i="8"/>
  <c r="H98" i="8"/>
  <c r="P97" i="8"/>
  <c r="H97" i="8"/>
  <c r="P96" i="8"/>
  <c r="H96" i="8"/>
  <c r="P95" i="8"/>
  <c r="H95" i="8"/>
  <c r="P94" i="8"/>
  <c r="K94" i="8"/>
  <c r="H94" i="8"/>
  <c r="P93" i="8"/>
  <c r="K93" i="8"/>
  <c r="H93" i="8"/>
  <c r="P92" i="8"/>
  <c r="K92" i="8"/>
  <c r="H92" i="8"/>
  <c r="P91" i="8"/>
  <c r="K91" i="8"/>
  <c r="H91" i="8"/>
  <c r="P90" i="8"/>
  <c r="K90" i="8"/>
  <c r="H90" i="8"/>
  <c r="K89" i="8"/>
  <c r="H89" i="8"/>
  <c r="P88" i="8"/>
  <c r="H88" i="8"/>
  <c r="P87" i="8"/>
  <c r="H87" i="8"/>
  <c r="P86" i="8"/>
  <c r="H86" i="8"/>
  <c r="P85" i="8"/>
  <c r="K85" i="8"/>
  <c r="H85" i="8"/>
  <c r="P84" i="8"/>
  <c r="H84" i="8"/>
  <c r="P83" i="8"/>
  <c r="K83" i="8"/>
  <c r="H83" i="8"/>
  <c r="H82" i="8"/>
  <c r="P81" i="8"/>
  <c r="K81" i="8"/>
  <c r="H81" i="8"/>
  <c r="P80" i="8"/>
  <c r="H80" i="8"/>
  <c r="P79" i="8"/>
  <c r="K79" i="8"/>
  <c r="H79" i="8"/>
  <c r="P78" i="8"/>
  <c r="K78" i="8"/>
  <c r="H78" i="8"/>
  <c r="P77" i="8"/>
  <c r="H77" i="8"/>
  <c r="P76" i="8"/>
  <c r="K76" i="8"/>
  <c r="H76" i="8"/>
  <c r="P75" i="8"/>
  <c r="K75" i="8"/>
  <c r="H75" i="8"/>
  <c r="P74" i="8"/>
  <c r="H74" i="8"/>
  <c r="P73" i="8"/>
  <c r="K73" i="8"/>
  <c r="H73" i="8"/>
  <c r="P72" i="8"/>
  <c r="K72" i="8"/>
  <c r="H72" i="8"/>
  <c r="P71" i="8"/>
  <c r="K71" i="8"/>
  <c r="H71" i="8"/>
  <c r="P70" i="8"/>
  <c r="K70" i="8"/>
  <c r="H70" i="8"/>
  <c r="P69" i="8"/>
  <c r="K69" i="8"/>
  <c r="H69" i="8"/>
  <c r="P68" i="8"/>
  <c r="K68" i="8"/>
  <c r="H68" i="8"/>
  <c r="P67" i="8"/>
  <c r="K67" i="8"/>
  <c r="H67" i="8"/>
  <c r="P66" i="8"/>
  <c r="K66" i="8"/>
  <c r="G66" i="8"/>
  <c r="H66" i="8" s="1"/>
  <c r="H352" i="8" s="1"/>
  <c r="P65" i="8"/>
  <c r="K65" i="8"/>
  <c r="H65" i="8"/>
  <c r="P64" i="8"/>
  <c r="K64" i="8"/>
  <c r="H64" i="8"/>
  <c r="P63" i="8"/>
  <c r="K63" i="8"/>
  <c r="H63" i="8"/>
  <c r="P62" i="8"/>
  <c r="K62" i="8"/>
  <c r="H62" i="8"/>
  <c r="P61" i="8"/>
  <c r="K61" i="8"/>
  <c r="H61" i="8"/>
  <c r="P60" i="8"/>
  <c r="K60" i="8"/>
  <c r="H60" i="8"/>
  <c r="P59" i="8"/>
  <c r="K59" i="8"/>
  <c r="H59" i="8"/>
  <c r="P58" i="8"/>
  <c r="K58" i="8"/>
  <c r="H58" i="8"/>
  <c r="P57" i="8"/>
  <c r="K57" i="8"/>
  <c r="H57" i="8"/>
  <c r="P56" i="8"/>
  <c r="K56" i="8"/>
  <c r="H56" i="8"/>
  <c r="P55" i="8"/>
  <c r="K55" i="8"/>
  <c r="H55" i="8"/>
  <c r="H54" i="8"/>
  <c r="H53" i="8"/>
  <c r="H52" i="8"/>
  <c r="P51" i="8"/>
  <c r="K51" i="8"/>
  <c r="H51" i="8"/>
  <c r="P50" i="8"/>
  <c r="K50" i="8"/>
  <c r="H50" i="8"/>
  <c r="H43" i="8"/>
  <c r="H46" i="8" s="1"/>
  <c r="E43" i="8"/>
  <c r="G43" i="8" s="1"/>
  <c r="A42" i="8"/>
  <c r="A31" i="8"/>
  <c r="A29" i="8"/>
  <c r="A27" i="8"/>
  <c r="A24" i="8"/>
  <c r="A16" i="8"/>
  <c r="A14" i="8"/>
  <c r="A12" i="8"/>
  <c r="H234" i="4"/>
  <c r="T231" i="4"/>
  <c r="R229" i="4"/>
  <c r="H226" i="4"/>
  <c r="K225" i="4"/>
  <c r="H225" i="4"/>
  <c r="K224" i="4"/>
  <c r="H224" i="4"/>
  <c r="K223" i="4"/>
  <c r="H223" i="4"/>
  <c r="K222" i="4"/>
  <c r="H222" i="4"/>
  <c r="K221" i="4"/>
  <c r="H221" i="4"/>
  <c r="H220" i="4"/>
  <c r="H219" i="4"/>
  <c r="K218" i="4"/>
  <c r="H218" i="4"/>
  <c r="K217" i="4"/>
  <c r="H217" i="4"/>
  <c r="H216" i="4"/>
  <c r="H215" i="4"/>
  <c r="K214" i="4"/>
  <c r="H214" i="4"/>
  <c r="H213" i="4"/>
  <c r="H212" i="4"/>
  <c r="K211" i="4"/>
  <c r="H211" i="4"/>
  <c r="K210" i="4"/>
  <c r="H210" i="4"/>
  <c r="K209" i="4"/>
  <c r="H209" i="4"/>
  <c r="H208" i="4"/>
  <c r="H207" i="4"/>
  <c r="K206" i="4"/>
  <c r="H206" i="4"/>
  <c r="K205" i="4"/>
  <c r="H205" i="4"/>
  <c r="K204" i="4"/>
  <c r="H204" i="4"/>
  <c r="H203" i="4"/>
  <c r="H202" i="4"/>
  <c r="K201" i="4"/>
  <c r="H201" i="4"/>
  <c r="K200" i="4"/>
  <c r="H200" i="4"/>
  <c r="K199" i="4"/>
  <c r="H199" i="4"/>
  <c r="H198" i="4"/>
  <c r="H197" i="4"/>
  <c r="K196" i="4"/>
  <c r="H196" i="4"/>
  <c r="K195" i="4"/>
  <c r="H195" i="4"/>
  <c r="K194" i="4"/>
  <c r="H194" i="4"/>
  <c r="H193" i="4"/>
  <c r="H192" i="4"/>
  <c r="K191" i="4"/>
  <c r="H191" i="4"/>
  <c r="K190" i="4"/>
  <c r="H190" i="4"/>
  <c r="H189" i="4"/>
  <c r="H188" i="4"/>
  <c r="K187" i="4"/>
  <c r="H187" i="4"/>
  <c r="K186" i="4"/>
  <c r="H186" i="4"/>
  <c r="K185" i="4"/>
  <c r="H185" i="4"/>
  <c r="H184" i="4"/>
  <c r="H183" i="4"/>
  <c r="K182" i="4"/>
  <c r="H182" i="4"/>
  <c r="K181" i="4"/>
  <c r="H181" i="4"/>
  <c r="H180" i="4"/>
  <c r="H179" i="4"/>
  <c r="K178" i="4"/>
  <c r="H178" i="4"/>
  <c r="K177" i="4"/>
  <c r="H177" i="4"/>
  <c r="H176" i="4"/>
  <c r="H175" i="4"/>
  <c r="K174" i="4"/>
  <c r="H174" i="4"/>
  <c r="K173" i="4"/>
  <c r="H173" i="4"/>
  <c r="H172" i="4"/>
  <c r="H171" i="4"/>
  <c r="K170" i="4"/>
  <c r="H170" i="4"/>
  <c r="K169" i="4"/>
  <c r="H169" i="4"/>
  <c r="H168" i="4"/>
  <c r="H167" i="4"/>
  <c r="H166" i="4"/>
  <c r="K162" i="4"/>
  <c r="H162" i="4"/>
  <c r="K161" i="4"/>
  <c r="H161" i="4"/>
  <c r="K160" i="4"/>
  <c r="H160" i="4"/>
  <c r="K159" i="4"/>
  <c r="H159" i="4"/>
  <c r="G158" i="4"/>
  <c r="K156" i="4"/>
  <c r="H156" i="4"/>
  <c r="K155" i="4"/>
  <c r="H155" i="4"/>
  <c r="G154" i="4"/>
  <c r="K152" i="4"/>
  <c r="H152" i="4"/>
  <c r="K151" i="4"/>
  <c r="H151" i="4"/>
  <c r="G150" i="4"/>
  <c r="K148" i="4"/>
  <c r="H148" i="4"/>
  <c r="K147" i="4"/>
  <c r="H147" i="4"/>
  <c r="G146" i="4"/>
  <c r="K144" i="4"/>
  <c r="H144" i="4"/>
  <c r="K143" i="4"/>
  <c r="H143" i="4"/>
  <c r="K142" i="4"/>
  <c r="H142" i="4"/>
  <c r="G141" i="4"/>
  <c r="K139" i="4"/>
  <c r="H139" i="4"/>
  <c r="K138" i="4"/>
  <c r="H138" i="4"/>
  <c r="G137" i="4"/>
  <c r="K134" i="4"/>
  <c r="H134" i="4"/>
  <c r="G133" i="4"/>
  <c r="K131" i="4"/>
  <c r="H131" i="4"/>
  <c r="K130" i="4"/>
  <c r="H130" i="4"/>
  <c r="K129" i="4"/>
  <c r="H129" i="4"/>
  <c r="K128" i="4"/>
  <c r="H128" i="4"/>
  <c r="K127" i="4"/>
  <c r="H127" i="4"/>
  <c r="K126" i="4"/>
  <c r="H126" i="4"/>
  <c r="K125" i="4"/>
  <c r="H125" i="4"/>
  <c r="K124" i="4"/>
  <c r="H124" i="4"/>
  <c r="G123" i="4"/>
  <c r="K121" i="4"/>
  <c r="H121" i="4"/>
  <c r="K120" i="4"/>
  <c r="H120" i="4"/>
  <c r="G119" i="4"/>
  <c r="K117" i="4"/>
  <c r="H117" i="4"/>
  <c r="K116" i="4"/>
  <c r="H116" i="4"/>
  <c r="K115" i="4"/>
  <c r="H115" i="4"/>
  <c r="K114" i="4"/>
  <c r="H114" i="4"/>
  <c r="K113" i="4"/>
  <c r="H113" i="4"/>
  <c r="G112" i="4"/>
  <c r="K110" i="4"/>
  <c r="H110" i="4"/>
  <c r="K109" i="4"/>
  <c r="H109" i="4"/>
  <c r="K108" i="4"/>
  <c r="H108" i="4"/>
  <c r="K107" i="4"/>
  <c r="H107" i="4"/>
  <c r="K106" i="4"/>
  <c r="H106" i="4"/>
  <c r="K105" i="4"/>
  <c r="H105" i="4"/>
  <c r="K104" i="4"/>
  <c r="H104" i="4"/>
  <c r="K103" i="4"/>
  <c r="H103" i="4"/>
  <c r="G102" i="4"/>
  <c r="K100" i="4"/>
  <c r="H100" i="4"/>
  <c r="K99" i="4"/>
  <c r="H99" i="4"/>
  <c r="K98" i="4"/>
  <c r="H98" i="4"/>
  <c r="K97" i="4"/>
  <c r="H97" i="4"/>
  <c r="G96" i="4"/>
  <c r="K94" i="4"/>
  <c r="H94" i="4"/>
  <c r="K93" i="4"/>
  <c r="H93" i="4"/>
  <c r="G92" i="4"/>
  <c r="H89" i="4"/>
  <c r="H88" i="4"/>
  <c r="H87" i="4"/>
  <c r="H86" i="4"/>
  <c r="H85" i="4"/>
  <c r="H84" i="4"/>
  <c r="H83" i="4"/>
  <c r="H82" i="4"/>
  <c r="H91" i="4" s="1"/>
  <c r="K77" i="4"/>
  <c r="H77" i="4"/>
  <c r="K76" i="4"/>
  <c r="H76" i="4"/>
  <c r="K75" i="4"/>
  <c r="H75" i="4"/>
  <c r="K74" i="4"/>
  <c r="H74" i="4"/>
  <c r="G73" i="4"/>
  <c r="K65" i="4"/>
  <c r="H65" i="4"/>
  <c r="K64" i="4"/>
  <c r="H64" i="4"/>
  <c r="K63" i="4"/>
  <c r="H63" i="4"/>
  <c r="K62" i="4"/>
  <c r="H62" i="4"/>
  <c r="K61" i="4"/>
  <c r="H61" i="4"/>
  <c r="K60" i="4"/>
  <c r="H60" i="4"/>
  <c r="G59" i="4"/>
  <c r="K57" i="4"/>
  <c r="H57" i="4"/>
  <c r="K56" i="4"/>
  <c r="H56" i="4"/>
  <c r="K55" i="4"/>
  <c r="H55" i="4"/>
  <c r="G54" i="4"/>
  <c r="K48" i="4"/>
  <c r="H48" i="4"/>
  <c r="K47" i="4"/>
  <c r="H47" i="4"/>
  <c r="K46" i="4"/>
  <c r="H46" i="4"/>
  <c r="K45" i="4"/>
  <c r="H45" i="4"/>
  <c r="K44" i="4"/>
  <c r="H44" i="4"/>
  <c r="G43" i="4"/>
  <c r="K41" i="4"/>
  <c r="H41" i="4"/>
  <c r="K40" i="4"/>
  <c r="H40" i="4"/>
  <c r="K39" i="4"/>
  <c r="H39" i="4"/>
  <c r="K38" i="4"/>
  <c r="H38" i="4"/>
  <c r="K37" i="4"/>
  <c r="H37" i="4"/>
  <c r="K36" i="4"/>
  <c r="H36" i="4"/>
  <c r="G35" i="4"/>
  <c r="K33" i="4"/>
  <c r="H33" i="4"/>
  <c r="K32" i="4"/>
  <c r="H32" i="4"/>
  <c r="K31" i="4"/>
  <c r="H31" i="4"/>
  <c r="K30" i="4"/>
  <c r="H30" i="4"/>
  <c r="K29" i="4"/>
  <c r="H29" i="4"/>
  <c r="K28" i="4"/>
  <c r="H28" i="4"/>
  <c r="K27" i="4"/>
  <c r="H27" i="4"/>
  <c r="K26" i="4"/>
  <c r="H26" i="4"/>
  <c r="H79" i="4" s="1"/>
  <c r="G25" i="4"/>
  <c r="K23" i="4"/>
  <c r="H23" i="4"/>
  <c r="G22" i="4"/>
  <c r="H18" i="4"/>
  <c r="H17" i="4"/>
  <c r="H16" i="4"/>
  <c r="H15" i="4"/>
  <c r="H14" i="4"/>
  <c r="H13" i="4"/>
  <c r="H12" i="4"/>
  <c r="H11" i="4"/>
  <c r="H20" i="4" s="1"/>
  <c r="H763" i="2"/>
  <c r="H762" i="2"/>
  <c r="H758" i="2"/>
  <c r="H755" i="2"/>
  <c r="H753" i="2"/>
  <c r="H751" i="2"/>
  <c r="H759" i="2" s="1"/>
  <c r="H746" i="2"/>
  <c r="H743" i="2"/>
  <c r="H741" i="2"/>
  <c r="H747" i="2" s="1"/>
  <c r="H738" i="2"/>
  <c r="H732" i="2"/>
  <c r="H731" i="2"/>
  <c r="H730" i="2"/>
  <c r="H729" i="2"/>
  <c r="H728" i="2"/>
  <c r="H727" i="2"/>
  <c r="H726" i="2"/>
  <c r="H725" i="2"/>
  <c r="H724" i="2"/>
  <c r="H723" i="2"/>
  <c r="H722" i="2"/>
  <c r="H721" i="2"/>
  <c r="G720" i="2"/>
  <c r="H720" i="2" s="1"/>
  <c r="G719" i="2"/>
  <c r="H719" i="2" s="1"/>
  <c r="G718" i="2"/>
  <c r="H718" i="2" s="1"/>
  <c r="G717" i="2"/>
  <c r="H717" i="2" s="1"/>
  <c r="H716" i="2"/>
  <c r="H715" i="2"/>
  <c r="H714" i="2"/>
  <c r="H713" i="2"/>
  <c r="H712" i="2"/>
  <c r="H711" i="2"/>
  <c r="H710" i="2"/>
  <c r="H709" i="2"/>
  <c r="H708" i="2"/>
  <c r="H707" i="2"/>
  <c r="H706" i="2"/>
  <c r="H705" i="2"/>
  <c r="H704" i="2"/>
  <c r="H703" i="2"/>
  <c r="H702" i="2"/>
  <c r="H701" i="2"/>
  <c r="H700" i="2"/>
  <c r="H699" i="2"/>
  <c r="H698" i="2"/>
  <c r="H697" i="2"/>
  <c r="H696" i="2"/>
  <c r="H733" i="2" s="1"/>
  <c r="P674" i="2"/>
  <c r="K674" i="2"/>
  <c r="H674" i="2"/>
  <c r="P673" i="2"/>
  <c r="K673" i="2"/>
  <c r="H673" i="2"/>
  <c r="P672" i="2"/>
  <c r="K672" i="2"/>
  <c r="H672" i="2"/>
  <c r="P671" i="2"/>
  <c r="K671" i="2"/>
  <c r="H671" i="2"/>
  <c r="P670" i="2"/>
  <c r="K670" i="2"/>
  <c r="H670" i="2"/>
  <c r="K669" i="2"/>
  <c r="H669" i="2"/>
  <c r="K668" i="2"/>
  <c r="H668" i="2"/>
  <c r="K667" i="2"/>
  <c r="H667" i="2"/>
  <c r="K666" i="2"/>
  <c r="H666" i="2"/>
  <c r="P665" i="2"/>
  <c r="K665" i="2"/>
  <c r="H665" i="2"/>
  <c r="P664" i="2"/>
  <c r="K664" i="2"/>
  <c r="H664" i="2"/>
  <c r="P663" i="2"/>
  <c r="K663" i="2"/>
  <c r="H663" i="2"/>
  <c r="P662" i="2"/>
  <c r="K662" i="2"/>
  <c r="H662" i="2"/>
  <c r="P661" i="2"/>
  <c r="K661" i="2"/>
  <c r="H661" i="2"/>
  <c r="P660" i="2"/>
  <c r="K660" i="2"/>
  <c r="H660" i="2"/>
  <c r="P659" i="2"/>
  <c r="K659" i="2"/>
  <c r="H659" i="2"/>
  <c r="P658" i="2"/>
  <c r="K658" i="2"/>
  <c r="H658" i="2"/>
  <c r="P657" i="2"/>
  <c r="K657" i="2"/>
  <c r="H657" i="2"/>
  <c r="P656" i="2"/>
  <c r="K656" i="2"/>
  <c r="H656" i="2"/>
  <c r="P655" i="2"/>
  <c r="K655" i="2"/>
  <c r="H655" i="2"/>
  <c r="P654" i="2"/>
  <c r="K654" i="2"/>
  <c r="H654" i="2"/>
  <c r="P653" i="2"/>
  <c r="K653" i="2"/>
  <c r="H653" i="2"/>
  <c r="P652" i="2"/>
  <c r="K652" i="2"/>
  <c r="H652" i="2"/>
  <c r="P651" i="2"/>
  <c r="K651" i="2"/>
  <c r="H651" i="2"/>
  <c r="P650" i="2"/>
  <c r="K650" i="2"/>
  <c r="H650" i="2"/>
  <c r="K649" i="2"/>
  <c r="H649" i="2"/>
  <c r="K648" i="2"/>
  <c r="H648" i="2"/>
  <c r="K647" i="2"/>
  <c r="H647" i="2"/>
  <c r="K646" i="2"/>
  <c r="H646" i="2"/>
  <c r="K645" i="2"/>
  <c r="H645" i="2"/>
  <c r="K644" i="2"/>
  <c r="H644" i="2"/>
  <c r="K643" i="2"/>
  <c r="H643" i="2"/>
  <c r="K642" i="2"/>
  <c r="H642" i="2"/>
  <c r="K641" i="2"/>
  <c r="H641" i="2"/>
  <c r="K640" i="2"/>
  <c r="H640" i="2"/>
  <c r="K639" i="2"/>
  <c r="H639" i="2"/>
  <c r="K638" i="2"/>
  <c r="H638" i="2"/>
  <c r="P637" i="2"/>
  <c r="K637" i="2"/>
  <c r="H637" i="2"/>
  <c r="P636" i="2"/>
  <c r="K636" i="2"/>
  <c r="H636" i="2"/>
  <c r="P635" i="2"/>
  <c r="K635" i="2"/>
  <c r="H635" i="2"/>
  <c r="P634" i="2"/>
  <c r="K634" i="2"/>
  <c r="H634" i="2"/>
  <c r="P633" i="2"/>
  <c r="K633" i="2"/>
  <c r="H633" i="2"/>
  <c r="P632" i="2"/>
  <c r="K632" i="2"/>
  <c r="H632" i="2"/>
  <c r="P631" i="2"/>
  <c r="K631" i="2"/>
  <c r="H631" i="2"/>
  <c r="K630" i="2"/>
  <c r="H630" i="2"/>
  <c r="P629" i="2"/>
  <c r="K629" i="2"/>
  <c r="H629" i="2"/>
  <c r="K628" i="2"/>
  <c r="H628" i="2"/>
  <c r="P627" i="2"/>
  <c r="K627" i="2"/>
  <c r="H627" i="2"/>
  <c r="P626" i="2"/>
  <c r="K626" i="2"/>
  <c r="H626" i="2"/>
  <c r="P625" i="2"/>
  <c r="K625" i="2"/>
  <c r="H625" i="2"/>
  <c r="P624" i="2"/>
  <c r="K624" i="2"/>
  <c r="H624" i="2"/>
  <c r="P623" i="2"/>
  <c r="K623" i="2"/>
  <c r="H623" i="2"/>
  <c r="K622" i="2"/>
  <c r="H622" i="2"/>
  <c r="K621" i="2"/>
  <c r="H621" i="2"/>
  <c r="K620" i="2"/>
  <c r="H620" i="2"/>
  <c r="P619" i="2"/>
  <c r="K619" i="2"/>
  <c r="H619" i="2"/>
  <c r="P618" i="2"/>
  <c r="K618" i="2"/>
  <c r="H618" i="2"/>
  <c r="P617" i="2"/>
  <c r="K617" i="2"/>
  <c r="H617" i="2"/>
  <c r="K616" i="2"/>
  <c r="H616" i="2"/>
  <c r="P615" i="2"/>
  <c r="K615" i="2"/>
  <c r="H615" i="2"/>
  <c r="P614" i="2"/>
  <c r="K614" i="2"/>
  <c r="H614" i="2"/>
  <c r="P613" i="2"/>
  <c r="K613" i="2"/>
  <c r="H613" i="2"/>
  <c r="P612" i="2"/>
  <c r="K612" i="2"/>
  <c r="H612" i="2"/>
  <c r="P611" i="2"/>
  <c r="K611" i="2"/>
  <c r="H611" i="2"/>
  <c r="K610" i="2"/>
  <c r="H610" i="2"/>
  <c r="P609" i="2"/>
  <c r="K609" i="2"/>
  <c r="H609" i="2"/>
  <c r="P608" i="2"/>
  <c r="K608" i="2"/>
  <c r="H608" i="2"/>
  <c r="K607" i="2"/>
  <c r="H607" i="2"/>
  <c r="K606" i="2"/>
  <c r="H606" i="2"/>
  <c r="H675" i="2" s="1"/>
  <c r="K605" i="2"/>
  <c r="H605" i="2"/>
  <c r="K604" i="2"/>
  <c r="H604" i="2"/>
  <c r="P603" i="2"/>
  <c r="K603" i="2"/>
  <c r="H603" i="2"/>
  <c r="P602" i="2"/>
  <c r="K602" i="2"/>
  <c r="H602" i="2"/>
  <c r="P601" i="2"/>
  <c r="K601" i="2"/>
  <c r="H601" i="2"/>
  <c r="P600" i="2"/>
  <c r="K600" i="2"/>
  <c r="H600" i="2"/>
  <c r="P599" i="2"/>
  <c r="K599" i="2"/>
  <c r="H599" i="2"/>
  <c r="P598" i="2"/>
  <c r="K598" i="2"/>
  <c r="H598" i="2"/>
  <c r="P597" i="2"/>
  <c r="K597" i="2"/>
  <c r="H597" i="2"/>
  <c r="P596" i="2"/>
  <c r="K596" i="2"/>
  <c r="H596" i="2"/>
  <c r="P595" i="2"/>
  <c r="K595" i="2"/>
  <c r="H595" i="2"/>
  <c r="P594" i="2"/>
  <c r="K594" i="2"/>
  <c r="H594" i="2"/>
  <c r="P593" i="2"/>
  <c r="K593" i="2"/>
  <c r="H593" i="2"/>
  <c r="P592" i="2"/>
  <c r="K592" i="2"/>
  <c r="H592" i="2"/>
  <c r="P591" i="2"/>
  <c r="K591" i="2"/>
  <c r="H591" i="2"/>
  <c r="P590" i="2"/>
  <c r="K590" i="2"/>
  <c r="H590" i="2"/>
  <c r="K589" i="2"/>
  <c r="H589" i="2"/>
  <c r="P588" i="2"/>
  <c r="K588" i="2"/>
  <c r="H588" i="2"/>
  <c r="P587" i="2"/>
  <c r="K587" i="2"/>
  <c r="H587" i="2"/>
  <c r="K586" i="2"/>
  <c r="H586" i="2"/>
  <c r="P585" i="2"/>
  <c r="K585" i="2"/>
  <c r="H585" i="2"/>
  <c r="P584" i="2"/>
  <c r="K584" i="2"/>
  <c r="H584" i="2"/>
  <c r="P583" i="2"/>
  <c r="K583" i="2"/>
  <c r="H583" i="2"/>
  <c r="P582" i="2"/>
  <c r="K582" i="2"/>
  <c r="H582" i="2"/>
  <c r="P581" i="2"/>
  <c r="K581" i="2"/>
  <c r="H581" i="2"/>
  <c r="P580" i="2"/>
  <c r="K580" i="2"/>
  <c r="H580" i="2"/>
  <c r="P579" i="2"/>
  <c r="K579" i="2"/>
  <c r="H579" i="2"/>
  <c r="P578" i="2"/>
  <c r="K578" i="2"/>
  <c r="H578" i="2"/>
  <c r="P577" i="2"/>
  <c r="K577" i="2"/>
  <c r="H577" i="2"/>
  <c r="P576" i="2"/>
  <c r="K576" i="2"/>
  <c r="H576" i="2"/>
  <c r="P575" i="2"/>
  <c r="K575" i="2"/>
  <c r="H575" i="2"/>
  <c r="P574" i="2"/>
  <c r="K574" i="2"/>
  <c r="H574" i="2"/>
  <c r="H570" i="2"/>
  <c r="H569" i="2"/>
  <c r="H568" i="2"/>
  <c r="H565" i="2"/>
  <c r="H564" i="2"/>
  <c r="H563" i="2"/>
  <c r="H562" i="2"/>
  <c r="H561" i="2"/>
  <c r="H559" i="2"/>
  <c r="H558" i="2"/>
  <c r="H557" i="2"/>
  <c r="H556" i="2"/>
  <c r="H555" i="2"/>
  <c r="H554" i="2"/>
  <c r="H553" i="2"/>
  <c r="H552" i="2"/>
  <c r="H551" i="2"/>
  <c r="H550" i="2"/>
  <c r="H549" i="2"/>
  <c r="H548" i="2"/>
  <c r="H547" i="2"/>
  <c r="H543" i="2"/>
  <c r="H542" i="2"/>
  <c r="H541" i="2"/>
  <c r="H540" i="2"/>
  <c r="H539" i="2"/>
  <c r="H538" i="2"/>
  <c r="H537" i="2"/>
  <c r="H536" i="2"/>
  <c r="H535" i="2"/>
  <c r="H534" i="2"/>
  <c r="H533" i="2"/>
  <c r="H532" i="2"/>
  <c r="H531" i="2"/>
  <c r="H530" i="2"/>
  <c r="H529" i="2"/>
  <c r="H528" i="2"/>
  <c r="H527" i="2"/>
  <c r="H526" i="2"/>
  <c r="H525" i="2"/>
  <c r="H524" i="2"/>
  <c r="H523" i="2"/>
  <c r="H522" i="2"/>
  <c r="H521" i="2"/>
  <c r="H520" i="2"/>
  <c r="H519" i="2"/>
  <c r="H518" i="2"/>
  <c r="H517" i="2"/>
  <c r="H516" i="2"/>
  <c r="H515" i="2"/>
  <c r="H514" i="2"/>
  <c r="H513" i="2"/>
  <c r="H512" i="2"/>
  <c r="H504" i="2"/>
  <c r="H503" i="2"/>
  <c r="G502" i="2"/>
  <c r="H502" i="2" s="1"/>
  <c r="G501" i="2"/>
  <c r="H501" i="2" s="1"/>
  <c r="G500" i="2"/>
  <c r="H500" i="2" s="1"/>
  <c r="G499" i="2"/>
  <c r="H499" i="2" s="1"/>
  <c r="G498" i="2"/>
  <c r="H498" i="2" s="1"/>
  <c r="G497" i="2"/>
  <c r="H497" i="2" s="1"/>
  <c r="H496" i="2"/>
  <c r="H495" i="2"/>
  <c r="H494" i="2"/>
  <c r="H493" i="2"/>
  <c r="H492" i="2"/>
  <c r="H491" i="2"/>
  <c r="H488" i="2"/>
  <c r="H487" i="2"/>
  <c r="H486" i="2"/>
  <c r="H485" i="2"/>
  <c r="H484" i="2"/>
  <c r="H483" i="2"/>
  <c r="H482" i="2"/>
  <c r="G481" i="2"/>
  <c r="H481" i="2" s="1"/>
  <c r="H480" i="2"/>
  <c r="H479" i="2"/>
  <c r="H478" i="2"/>
  <c r="H477" i="2"/>
  <c r="H476" i="2"/>
  <c r="H475" i="2"/>
  <c r="H474" i="2"/>
  <c r="H473" i="2"/>
  <c r="H472" i="2"/>
  <c r="H471" i="2"/>
  <c r="H470" i="2"/>
  <c r="H469" i="2"/>
  <c r="H468" i="2"/>
  <c r="H467" i="2"/>
  <c r="H466" i="2"/>
  <c r="H465" i="2"/>
  <c r="H464" i="2"/>
  <c r="H463" i="2"/>
  <c r="H462" i="2"/>
  <c r="H461" i="2"/>
  <c r="H460" i="2"/>
  <c r="H459" i="2"/>
  <c r="H458" i="2"/>
  <c r="H457" i="2"/>
  <c r="H456" i="2"/>
  <c r="G455" i="2"/>
  <c r="H455" i="2" s="1"/>
  <c r="G454" i="2"/>
  <c r="H454" i="2" s="1"/>
  <c r="H453" i="2"/>
  <c r="G452" i="2"/>
  <c r="H452" i="2" s="1"/>
  <c r="G451" i="2"/>
  <c r="H451" i="2" s="1"/>
  <c r="G450" i="2"/>
  <c r="H450" i="2" s="1"/>
  <c r="H449" i="2"/>
  <c r="H448" i="2"/>
  <c r="H447" i="2"/>
  <c r="H446" i="2"/>
  <c r="H445" i="2"/>
  <c r="G444" i="2"/>
  <c r="H444" i="2" s="1"/>
  <c r="H443" i="2"/>
  <c r="G442" i="2"/>
  <c r="H442" i="2" s="1"/>
  <c r="H441" i="2"/>
  <c r="H440" i="2"/>
  <c r="H439" i="2"/>
  <c r="H438" i="2"/>
  <c r="H437" i="2"/>
  <c r="H436" i="2"/>
  <c r="H435" i="2"/>
  <c r="H434" i="2"/>
  <c r="H433" i="2"/>
  <c r="H432" i="2"/>
  <c r="H431" i="2"/>
  <c r="H430" i="2"/>
  <c r="H429" i="2"/>
  <c r="H428" i="2"/>
  <c r="H427" i="2"/>
  <c r="H426" i="2"/>
  <c r="H425" i="2"/>
  <c r="H424" i="2"/>
  <c r="H423" i="2"/>
  <c r="H422" i="2"/>
  <c r="G421" i="2"/>
  <c r="H421" i="2" s="1"/>
  <c r="H420" i="2"/>
  <c r="H419" i="2"/>
  <c r="H418" i="2"/>
  <c r="H417" i="2"/>
  <c r="H416" i="2"/>
  <c r="H415" i="2"/>
  <c r="H414" i="2"/>
  <c r="H413" i="2"/>
  <c r="H412" i="2"/>
  <c r="H411" i="2"/>
  <c r="G410" i="2"/>
  <c r="H410" i="2" s="1"/>
  <c r="H409" i="2"/>
  <c r="H408" i="2"/>
  <c r="H407" i="2"/>
  <c r="H571" i="2" s="1"/>
  <c r="H401" i="2"/>
  <c r="H400" i="2"/>
  <c r="H399" i="2"/>
  <c r="H398" i="2"/>
  <c r="H397" i="2"/>
  <c r="H396" i="2"/>
  <c r="H395" i="2"/>
  <c r="H394" i="2"/>
  <c r="H393" i="2"/>
  <c r="H392" i="2"/>
  <c r="H391" i="2"/>
  <c r="H390" i="2"/>
  <c r="H389" i="2"/>
  <c r="H388" i="2"/>
  <c r="H387" i="2"/>
  <c r="H386" i="2"/>
  <c r="H385" i="2"/>
  <c r="H384" i="2"/>
  <c r="H383" i="2"/>
  <c r="H382" i="2"/>
  <c r="H381" i="2"/>
  <c r="H380" i="2"/>
  <c r="H379" i="2"/>
  <c r="H378" i="2"/>
  <c r="H377" i="2"/>
  <c r="H376" i="2"/>
  <c r="H375" i="2"/>
  <c r="H371" i="2"/>
  <c r="H370" i="2"/>
  <c r="H369" i="2"/>
  <c r="H368" i="2"/>
  <c r="H367" i="2"/>
  <c r="H366" i="2"/>
  <c r="H365" i="2"/>
  <c r="H364" i="2"/>
  <c r="H363" i="2"/>
  <c r="H362" i="2"/>
  <c r="H361" i="2"/>
  <c r="H360" i="2"/>
  <c r="H359" i="2"/>
  <c r="H358" i="2"/>
  <c r="H357" i="2"/>
  <c r="H356" i="2"/>
  <c r="H355" i="2"/>
  <c r="H354" i="2"/>
  <c r="H353" i="2"/>
  <c r="H352" i="2"/>
  <c r="H351" i="2"/>
  <c r="H350" i="2"/>
  <c r="H349" i="2"/>
  <c r="H348" i="2"/>
  <c r="H347" i="2"/>
  <c r="H346" i="2"/>
  <c r="H345" i="2"/>
  <c r="H344" i="2"/>
  <c r="H343" i="2"/>
  <c r="H342" i="2"/>
  <c r="H341" i="2"/>
  <c r="H340" i="2"/>
  <c r="H339" i="2"/>
  <c r="H338" i="2"/>
  <c r="H337" i="2"/>
  <c r="H336" i="2"/>
  <c r="H335" i="2"/>
  <c r="H334" i="2"/>
  <c r="H333" i="2"/>
  <c r="H332" i="2"/>
  <c r="H331" i="2"/>
  <c r="H330" i="2"/>
  <c r="H329" i="2"/>
  <c r="H328" i="2"/>
  <c r="H327" i="2"/>
  <c r="H326" i="2"/>
  <c r="H325" i="2"/>
  <c r="H324" i="2"/>
  <c r="H323" i="2"/>
  <c r="H322" i="2"/>
  <c r="H321" i="2"/>
  <c r="H320" i="2"/>
  <c r="H319" i="2"/>
  <c r="H318" i="2"/>
  <c r="H317" i="2"/>
  <c r="H316" i="2"/>
  <c r="H315" i="2"/>
  <c r="H314" i="2"/>
  <c r="H313" i="2"/>
  <c r="H312" i="2"/>
  <c r="H311" i="2"/>
  <c r="H310" i="2"/>
  <c r="H309" i="2"/>
  <c r="H308" i="2"/>
  <c r="H307" i="2"/>
  <c r="H306" i="2"/>
  <c r="H305" i="2"/>
  <c r="H304" i="2"/>
  <c r="H303" i="2"/>
  <c r="H302" i="2"/>
  <c r="H301" i="2"/>
  <c r="H300" i="2"/>
  <c r="H299" i="2"/>
  <c r="H298" i="2"/>
  <c r="H297" i="2"/>
  <c r="H296" i="2"/>
  <c r="H295" i="2"/>
  <c r="H294" i="2"/>
  <c r="H293" i="2"/>
  <c r="H292" i="2"/>
  <c r="H291" i="2"/>
  <c r="H290" i="2"/>
  <c r="H289" i="2"/>
  <c r="H288" i="2"/>
  <c r="H287" i="2"/>
  <c r="H286" i="2"/>
  <c r="H285" i="2"/>
  <c r="H284" i="2"/>
  <c r="H283" i="2"/>
  <c r="H282" i="2"/>
  <c r="H281" i="2"/>
  <c r="H280" i="2"/>
  <c r="H279" i="2"/>
  <c r="H278" i="2"/>
  <c r="H277" i="2"/>
  <c r="H276" i="2"/>
  <c r="H275" i="2"/>
  <c r="H274" i="2"/>
  <c r="H273" i="2"/>
  <c r="H272" i="2"/>
  <c r="H271" i="2"/>
  <c r="H270" i="2"/>
  <c r="H269" i="2"/>
  <c r="H268" i="2"/>
  <c r="H267" i="2"/>
  <c r="H266" i="2"/>
  <c r="H265" i="2"/>
  <c r="H264" i="2"/>
  <c r="H263" i="2"/>
  <c r="H262" i="2"/>
  <c r="H261" i="2"/>
  <c r="H260" i="2"/>
  <c r="H259" i="2"/>
  <c r="H258" i="2"/>
  <c r="H257" i="2"/>
  <c r="H256" i="2"/>
  <c r="H255" i="2"/>
  <c r="H254" i="2"/>
  <c r="H253" i="2"/>
  <c r="H252" i="2"/>
  <c r="H251" i="2"/>
  <c r="H250" i="2"/>
  <c r="H249" i="2"/>
  <c r="H248" i="2"/>
  <c r="H247" i="2"/>
  <c r="H246" i="2"/>
  <c r="H245" i="2"/>
  <c r="H244" i="2"/>
  <c r="H243" i="2"/>
  <c r="H242" i="2"/>
  <c r="H241" i="2"/>
  <c r="H240" i="2"/>
  <c r="H239" i="2"/>
  <c r="H238" i="2"/>
  <c r="H237" i="2"/>
  <c r="H236" i="2"/>
  <c r="H235" i="2"/>
  <c r="H234" i="2"/>
  <c r="H402" i="2" s="1"/>
  <c r="K229" i="2"/>
  <c r="H229" i="2"/>
  <c r="K228" i="2"/>
  <c r="H228" i="2"/>
  <c r="P227" i="2"/>
  <c r="K227" i="2"/>
  <c r="H227" i="2"/>
  <c r="P226" i="2"/>
  <c r="K226" i="2"/>
  <c r="H226" i="2"/>
  <c r="P225" i="2"/>
  <c r="K225" i="2"/>
  <c r="H225" i="2"/>
  <c r="P224" i="2"/>
  <c r="K224" i="2"/>
  <c r="H224" i="2"/>
  <c r="P223" i="2"/>
  <c r="K223" i="2"/>
  <c r="H223" i="2"/>
  <c r="P222" i="2"/>
  <c r="K222" i="2"/>
  <c r="H222" i="2"/>
  <c r="P221" i="2"/>
  <c r="K221" i="2"/>
  <c r="H221" i="2"/>
  <c r="P220" i="2"/>
  <c r="K220" i="2"/>
  <c r="H220" i="2"/>
  <c r="P219" i="2"/>
  <c r="K219" i="2"/>
  <c r="H219" i="2"/>
  <c r="P218" i="2"/>
  <c r="K218" i="2"/>
  <c r="H218" i="2"/>
  <c r="P217" i="2"/>
  <c r="K217" i="2"/>
  <c r="H217" i="2"/>
  <c r="P216" i="2"/>
  <c r="K216" i="2"/>
  <c r="H216" i="2"/>
  <c r="P215" i="2"/>
  <c r="K215" i="2"/>
  <c r="H215" i="2"/>
  <c r="P214" i="2"/>
  <c r="K214" i="2"/>
  <c r="H214" i="2"/>
  <c r="P213" i="2"/>
  <c r="K213" i="2"/>
  <c r="H213" i="2"/>
  <c r="P212" i="2"/>
  <c r="K212" i="2"/>
  <c r="H212" i="2"/>
  <c r="P211" i="2"/>
  <c r="K211" i="2"/>
  <c r="H211" i="2"/>
  <c r="P210" i="2"/>
  <c r="K210" i="2"/>
  <c r="H210" i="2"/>
  <c r="P209" i="2"/>
  <c r="K209" i="2"/>
  <c r="H209" i="2"/>
  <c r="P208" i="2"/>
  <c r="K208" i="2"/>
  <c r="H208" i="2"/>
  <c r="P207" i="2"/>
  <c r="K207" i="2"/>
  <c r="H207" i="2"/>
  <c r="P206" i="2"/>
  <c r="K206" i="2"/>
  <c r="H206" i="2"/>
  <c r="P205" i="2"/>
  <c r="K205" i="2"/>
  <c r="H205" i="2"/>
  <c r="P204" i="2"/>
  <c r="K204" i="2"/>
  <c r="H204" i="2"/>
  <c r="P203" i="2"/>
  <c r="K203" i="2"/>
  <c r="H203" i="2"/>
  <c r="K202" i="2"/>
  <c r="H202" i="2"/>
  <c r="P201" i="2"/>
  <c r="K201" i="2"/>
  <c r="H201" i="2"/>
  <c r="P200" i="2"/>
  <c r="K200" i="2"/>
  <c r="H200" i="2"/>
  <c r="K199" i="2"/>
  <c r="H199" i="2"/>
  <c r="K198" i="2"/>
  <c r="H198" i="2"/>
  <c r="K197" i="2"/>
  <c r="H197" i="2"/>
  <c r="P196" i="2"/>
  <c r="K196" i="2"/>
  <c r="H196" i="2"/>
  <c r="P195" i="2"/>
  <c r="K195" i="2"/>
  <c r="H195" i="2"/>
  <c r="P194" i="2"/>
  <c r="K194" i="2"/>
  <c r="H194" i="2"/>
  <c r="P193" i="2"/>
  <c r="K193" i="2"/>
  <c r="H193" i="2"/>
  <c r="P192" i="2"/>
  <c r="K192" i="2"/>
  <c r="H192" i="2"/>
  <c r="K191" i="2"/>
  <c r="H191" i="2"/>
  <c r="K190" i="2"/>
  <c r="H190" i="2"/>
  <c r="P189" i="2"/>
  <c r="K189" i="2"/>
  <c r="H189" i="2"/>
  <c r="P188" i="2"/>
  <c r="K188" i="2"/>
  <c r="H188" i="2"/>
  <c r="P187" i="2"/>
  <c r="K187" i="2"/>
  <c r="H187" i="2"/>
  <c r="P186" i="2"/>
  <c r="K186" i="2"/>
  <c r="H186" i="2"/>
  <c r="P185" i="2"/>
  <c r="K185" i="2"/>
  <c r="H185" i="2"/>
  <c r="P184" i="2"/>
  <c r="K184" i="2"/>
  <c r="H184" i="2"/>
  <c r="P183" i="2"/>
  <c r="K183" i="2"/>
  <c r="H183" i="2"/>
  <c r="P182" i="2"/>
  <c r="K182" i="2"/>
  <c r="H182" i="2"/>
  <c r="P181" i="2"/>
  <c r="K181" i="2"/>
  <c r="H181" i="2"/>
  <c r="K180" i="2"/>
  <c r="H180" i="2"/>
  <c r="K179" i="2"/>
  <c r="H179" i="2"/>
  <c r="K178" i="2"/>
  <c r="H178" i="2"/>
  <c r="K177" i="2"/>
  <c r="H177" i="2"/>
  <c r="P176" i="2"/>
  <c r="K176" i="2"/>
  <c r="H176" i="2"/>
  <c r="K175" i="2"/>
  <c r="H175" i="2"/>
  <c r="K174" i="2"/>
  <c r="H174" i="2"/>
  <c r="K173" i="2"/>
  <c r="H173" i="2"/>
  <c r="P172" i="2"/>
  <c r="K172" i="2"/>
  <c r="H172" i="2"/>
  <c r="P171" i="2"/>
  <c r="K171" i="2"/>
  <c r="H171" i="2"/>
  <c r="P170" i="2"/>
  <c r="K170" i="2"/>
  <c r="H170" i="2"/>
  <c r="P169" i="2"/>
  <c r="K169" i="2"/>
  <c r="H169" i="2"/>
  <c r="P168" i="2"/>
  <c r="K168" i="2"/>
  <c r="H168" i="2"/>
  <c r="K167" i="2"/>
  <c r="H167" i="2"/>
  <c r="K166" i="2"/>
  <c r="H166" i="2"/>
  <c r="P165" i="2"/>
  <c r="K165" i="2"/>
  <c r="H165" i="2"/>
  <c r="P164" i="2"/>
  <c r="K164" i="2"/>
  <c r="H164" i="2"/>
  <c r="P163" i="2"/>
  <c r="K163" i="2"/>
  <c r="H163" i="2"/>
  <c r="P162" i="2"/>
  <c r="K162" i="2"/>
  <c r="H162" i="2"/>
  <c r="P161" i="2"/>
  <c r="K161" i="2"/>
  <c r="H161" i="2"/>
  <c r="P160" i="2"/>
  <c r="K160" i="2"/>
  <c r="H160" i="2"/>
  <c r="P159" i="2"/>
  <c r="K159" i="2"/>
  <c r="H159" i="2"/>
  <c r="P158" i="2"/>
  <c r="K158" i="2"/>
  <c r="H158" i="2"/>
  <c r="P157" i="2"/>
  <c r="K157" i="2"/>
  <c r="H157" i="2"/>
  <c r="P156" i="2"/>
  <c r="K156" i="2"/>
  <c r="H156" i="2"/>
  <c r="P155" i="2"/>
  <c r="K155" i="2"/>
  <c r="H155" i="2"/>
  <c r="P154" i="2"/>
  <c r="K154" i="2"/>
  <c r="H154" i="2"/>
  <c r="P153" i="2"/>
  <c r="K153" i="2"/>
  <c r="H153" i="2"/>
  <c r="P152" i="2"/>
  <c r="K152" i="2"/>
  <c r="H152" i="2"/>
  <c r="P151" i="2"/>
  <c r="K151" i="2"/>
  <c r="H151" i="2"/>
  <c r="P150" i="2"/>
  <c r="K150" i="2"/>
  <c r="H150" i="2"/>
  <c r="P149" i="2"/>
  <c r="K149" i="2"/>
  <c r="H149" i="2"/>
  <c r="K148" i="2"/>
  <c r="H148" i="2"/>
  <c r="P147" i="2"/>
  <c r="K147" i="2"/>
  <c r="H147" i="2"/>
  <c r="P146" i="2"/>
  <c r="K146" i="2"/>
  <c r="H146" i="2"/>
  <c r="P145" i="2"/>
  <c r="K145" i="2"/>
  <c r="H145" i="2"/>
  <c r="P144" i="2"/>
  <c r="K144" i="2"/>
  <c r="H144" i="2"/>
  <c r="P143" i="2"/>
  <c r="K143" i="2"/>
  <c r="H143" i="2"/>
  <c r="P142" i="2"/>
  <c r="K142" i="2"/>
  <c r="H142" i="2"/>
  <c r="K141" i="2"/>
  <c r="H141" i="2"/>
  <c r="P140" i="2"/>
  <c r="K140" i="2"/>
  <c r="H140" i="2"/>
  <c r="P139" i="2"/>
  <c r="K139" i="2"/>
  <c r="H139" i="2"/>
  <c r="P138" i="2"/>
  <c r="K138" i="2"/>
  <c r="H138" i="2"/>
  <c r="P137" i="2"/>
  <c r="K137" i="2"/>
  <c r="H137" i="2"/>
  <c r="P136" i="2"/>
  <c r="K136" i="2"/>
  <c r="H136" i="2"/>
  <c r="P135" i="2"/>
  <c r="K135" i="2"/>
  <c r="H135" i="2"/>
  <c r="P134" i="2"/>
  <c r="K134" i="2"/>
  <c r="H134" i="2"/>
  <c r="P133" i="2"/>
  <c r="K133" i="2"/>
  <c r="H133" i="2"/>
  <c r="P132" i="2"/>
  <c r="K132" i="2"/>
  <c r="H132" i="2"/>
  <c r="K131" i="2"/>
  <c r="H131" i="2"/>
  <c r="P130" i="2"/>
  <c r="K130" i="2"/>
  <c r="H130" i="2"/>
  <c r="P129" i="2"/>
  <c r="K129" i="2"/>
  <c r="H129" i="2"/>
  <c r="P128" i="2"/>
  <c r="K128" i="2"/>
  <c r="H128" i="2"/>
  <c r="P127" i="2"/>
  <c r="K127" i="2"/>
  <c r="H127" i="2"/>
  <c r="P126" i="2"/>
  <c r="K126" i="2"/>
  <c r="H126" i="2"/>
  <c r="K125" i="2"/>
  <c r="H125" i="2"/>
  <c r="K124" i="2"/>
  <c r="H124" i="2"/>
  <c r="P123" i="2"/>
  <c r="K123" i="2"/>
  <c r="G123" i="2"/>
  <c r="H123" i="2" s="1"/>
  <c r="P122" i="2"/>
  <c r="K122" i="2"/>
  <c r="H122" i="2"/>
  <c r="K121" i="2"/>
  <c r="H121" i="2"/>
  <c r="P120" i="2"/>
  <c r="K120" i="2"/>
  <c r="H120" i="2"/>
  <c r="P119" i="2"/>
  <c r="K119" i="2"/>
  <c r="H119" i="2"/>
  <c r="P118" i="2"/>
  <c r="K118" i="2"/>
  <c r="H118" i="2"/>
  <c r="P117" i="2"/>
  <c r="K117" i="2"/>
  <c r="H117" i="2"/>
  <c r="P116" i="2"/>
  <c r="K116" i="2"/>
  <c r="H116" i="2"/>
  <c r="P115" i="2"/>
  <c r="K115" i="2"/>
  <c r="H115" i="2"/>
  <c r="P114" i="2"/>
  <c r="K114" i="2"/>
  <c r="H114" i="2"/>
  <c r="P113" i="2"/>
  <c r="K113" i="2"/>
  <c r="H113" i="2"/>
  <c r="P112" i="2"/>
  <c r="K112" i="2"/>
  <c r="H112" i="2"/>
  <c r="K111" i="2"/>
  <c r="H111" i="2"/>
  <c r="P110" i="2"/>
  <c r="K110" i="2"/>
  <c r="H110" i="2"/>
  <c r="K109" i="2"/>
  <c r="H109" i="2"/>
  <c r="K108" i="2"/>
  <c r="H108" i="2"/>
  <c r="K107" i="2"/>
  <c r="H107" i="2"/>
  <c r="K106" i="2"/>
  <c r="H106" i="2"/>
  <c r="P105" i="2"/>
  <c r="K105" i="2"/>
  <c r="H105" i="2"/>
  <c r="P104" i="2"/>
  <c r="K104" i="2"/>
  <c r="H104" i="2"/>
  <c r="K103" i="2"/>
  <c r="H103" i="2"/>
  <c r="K102" i="2"/>
  <c r="H102" i="2"/>
  <c r="K101" i="2"/>
  <c r="H101" i="2"/>
  <c r="P100" i="2"/>
  <c r="K100" i="2"/>
  <c r="H100" i="2"/>
  <c r="P99" i="2"/>
  <c r="K99" i="2"/>
  <c r="H99" i="2"/>
  <c r="P98" i="2"/>
  <c r="K98" i="2"/>
  <c r="G98" i="2"/>
  <c r="H98" i="2" s="1"/>
  <c r="H230" i="2" s="1"/>
  <c r="P97" i="2"/>
  <c r="K97" i="2"/>
  <c r="H97" i="2"/>
  <c r="P96" i="2"/>
  <c r="K96" i="2"/>
  <c r="H96" i="2"/>
  <c r="K95" i="2"/>
  <c r="H95" i="2"/>
  <c r="P94" i="2"/>
  <c r="K94" i="2"/>
  <c r="H94" i="2"/>
  <c r="P93" i="2"/>
  <c r="K93" i="2"/>
  <c r="H93" i="2"/>
  <c r="P92" i="2"/>
  <c r="K92" i="2"/>
  <c r="H92" i="2"/>
  <c r="P91" i="2"/>
  <c r="K91" i="2"/>
  <c r="H91" i="2"/>
  <c r="P90" i="2"/>
  <c r="K90" i="2"/>
  <c r="H90" i="2"/>
  <c r="K89" i="2"/>
  <c r="H89" i="2"/>
  <c r="K88" i="2"/>
  <c r="H88" i="2"/>
  <c r="P87" i="2"/>
  <c r="K87" i="2"/>
  <c r="H87" i="2"/>
  <c r="P86" i="2"/>
  <c r="K86" i="2"/>
  <c r="H86" i="2"/>
  <c r="P85" i="2"/>
  <c r="K85" i="2"/>
  <c r="H85" i="2"/>
  <c r="P84" i="2"/>
  <c r="K84" i="2"/>
  <c r="H84" i="2"/>
  <c r="P83" i="2"/>
  <c r="K83" i="2"/>
  <c r="H83" i="2"/>
  <c r="P82" i="2"/>
  <c r="K82" i="2"/>
  <c r="H82" i="2"/>
  <c r="P81" i="2"/>
  <c r="K81" i="2"/>
  <c r="H81" i="2"/>
  <c r="P80" i="2"/>
  <c r="K80" i="2"/>
  <c r="H80" i="2"/>
  <c r="P79" i="2"/>
  <c r="K79" i="2"/>
  <c r="H79" i="2"/>
  <c r="P78" i="2"/>
  <c r="K78" i="2"/>
  <c r="H78" i="2"/>
  <c r="P77" i="2"/>
  <c r="K77" i="2"/>
  <c r="H77" i="2"/>
  <c r="P76" i="2"/>
  <c r="K76" i="2"/>
  <c r="H76" i="2"/>
  <c r="P75" i="2"/>
  <c r="K75" i="2"/>
  <c r="H75" i="2"/>
  <c r="P74" i="2"/>
  <c r="K74" i="2"/>
  <c r="H74" i="2"/>
  <c r="P73" i="2"/>
  <c r="K73" i="2"/>
  <c r="H73" i="2"/>
  <c r="P72" i="2"/>
  <c r="K72" i="2"/>
  <c r="H72" i="2"/>
  <c r="P71" i="2"/>
  <c r="K71" i="2"/>
  <c r="H71" i="2"/>
  <c r="P70" i="2"/>
  <c r="K70" i="2"/>
  <c r="H70" i="2"/>
  <c r="P69" i="2"/>
  <c r="K69" i="2"/>
  <c r="H69" i="2"/>
  <c r="K68" i="2"/>
  <c r="H68" i="2"/>
  <c r="P67" i="2"/>
  <c r="K67" i="2"/>
  <c r="H67" i="2"/>
  <c r="P66" i="2"/>
  <c r="K66" i="2"/>
  <c r="H66" i="2"/>
  <c r="P65" i="2"/>
  <c r="K65" i="2"/>
  <c r="H65" i="2"/>
  <c r="P64" i="2"/>
  <c r="K64" i="2"/>
  <c r="H64" i="2"/>
  <c r="P63" i="2"/>
  <c r="K63" i="2"/>
  <c r="H63" i="2"/>
  <c r="P62" i="2"/>
  <c r="K62" i="2"/>
  <c r="H62" i="2"/>
  <c r="P61" i="2"/>
  <c r="K61" i="2"/>
  <c r="H61" i="2"/>
  <c r="P60" i="2"/>
  <c r="K60" i="2"/>
  <c r="H60" i="2"/>
  <c r="P59" i="2"/>
  <c r="K59" i="2"/>
  <c r="H59" i="2"/>
  <c r="P58" i="2"/>
  <c r="K58" i="2"/>
  <c r="H58" i="2"/>
  <c r="P57" i="2"/>
  <c r="K57" i="2"/>
  <c r="H57" i="2"/>
  <c r="A52" i="2"/>
  <c r="A36" i="2"/>
  <c r="A34" i="2"/>
  <c r="A32" i="2"/>
  <c r="A30" i="2"/>
  <c r="A18" i="2"/>
  <c r="A15" i="2"/>
  <c r="A12" i="2"/>
  <c r="G1039" i="8" l="1"/>
  <c r="K1039" i="8"/>
  <c r="G1038" i="8"/>
  <c r="K1038" i="8"/>
  <c r="P1038" i="8"/>
  <c r="H1035" i="8"/>
  <c r="H765"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C32" authorId="0" shapeId="0" xr:uid="{00000000-0006-0000-0100-000001000000}">
      <text>
        <r>
          <rPr>
            <sz val="11"/>
            <color theme="1"/>
            <rFont val="Calibri"/>
            <scheme val="minor"/>
          </rPr>
          <t>======
ID#AAAB0RI2prE
Angel Verano    (2026-03-02 09:31:08)
Ask engr mar for the list of for repair and maintence of bldg., straight to emanating request.
Dito po charged yun hindi sa other supplies and materials</t>
        </r>
      </text>
    </comment>
    <comment ref="C574" authorId="0" shapeId="0" xr:uid="{00000000-0006-0000-0100-000002000000}">
      <text>
        <r>
          <rPr>
            <sz val="11"/>
            <color theme="1"/>
            <rFont val="Calibri"/>
            <scheme val="minor"/>
          </rPr>
          <t>======
ID#AAAB0RI2pn0
Angel Verano    (2026-03-02 09:31:08)
Ambi Pur Air</t>
        </r>
      </text>
    </comment>
  </commentList>
  <extLst>
    <ext xmlns:r="http://schemas.openxmlformats.org/officeDocument/2006/relationships" uri="GoogleSheetsCustomDataVersion2">
      <go:sheetsCustomData xmlns:go="http://customooxmlschemas.google.com/" r:id="rId1" roundtripDataSignature="AMtx7mj6tCg9YGooUkOol6GPC8WKuUjTXA=="/>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C8" authorId="0" shapeId="0" xr:uid="{00000000-0006-0000-0300-00001C000000}">
      <text>
        <r>
          <rPr>
            <sz val="11"/>
            <color theme="1"/>
            <rFont val="Calibri"/>
            <scheme val="minor"/>
          </rPr>
          <t>======
ID#AAAB0RI2plg
Angel Verano    (2026-03-02 09:31:08)
50,000 pesos and above PER UNIT
can be revised as needed, through addendum</t>
        </r>
      </text>
    </comment>
    <comment ref="C11" authorId="0" shapeId="0" xr:uid="{00000000-0006-0000-0300-000009000000}">
      <text>
        <r>
          <rPr>
            <sz val="11"/>
            <color theme="1"/>
            <rFont val="Calibri"/>
            <scheme val="minor"/>
          </rPr>
          <t>======
ID#AAAB0RI2pp0
PHO Procurement Unit - Batangas Province    (2026-03-02 09:31:08)
Furniture and Fixture</t>
        </r>
      </text>
    </comment>
    <comment ref="C12" authorId="0" shapeId="0" xr:uid="{00000000-0006-0000-0300-000010000000}">
      <text>
        <r>
          <rPr>
            <sz val="11"/>
            <color theme="1"/>
            <rFont val="Calibri"/>
            <scheme val="minor"/>
          </rPr>
          <t>======
ID#AAAB0RI2pns
PHO Procurement Unit - Batangas Province    (2026-03-02 09:31:08)
Furniture and Fixture</t>
        </r>
      </text>
    </comment>
    <comment ref="C13" authorId="0" shapeId="0" xr:uid="{00000000-0006-0000-0300-00000A000000}">
      <text>
        <r>
          <rPr>
            <sz val="11"/>
            <color theme="1"/>
            <rFont val="Calibri"/>
            <scheme val="minor"/>
          </rPr>
          <t>======
ID#AAAB0RI2pqA
PHO Procurement Unit - Batangas Province    (2026-03-02 09:31:08)
Other Machinery and Equipment</t>
        </r>
      </text>
    </comment>
    <comment ref="C15" authorId="0" shapeId="0" xr:uid="{00000000-0006-0000-0300-000022000000}">
      <text>
        <r>
          <rPr>
            <sz val="11"/>
            <color theme="1"/>
            <rFont val="Calibri"/>
            <scheme val="minor"/>
          </rPr>
          <t>======
ID#AAAB0RI2pk8
PHO Procurement Unit - Batangas Province    (2026-03-02 09:31:08)
Communication Equipment</t>
        </r>
      </text>
    </comment>
    <comment ref="C16" authorId="0" shapeId="0" xr:uid="{00000000-0006-0000-0300-000021000000}">
      <text>
        <r>
          <rPr>
            <sz val="11"/>
            <color theme="1"/>
            <rFont val="Calibri"/>
            <scheme val="minor"/>
          </rPr>
          <t>======
ID#AAAB0RI2plE
PHO Procurement Unit - Batangas Province    (2026-03-02 09:31:08)
Furniture and Fixture</t>
        </r>
      </text>
    </comment>
    <comment ref="C17" authorId="0" shapeId="0" xr:uid="{00000000-0006-0000-0300-00000B000000}">
      <text>
        <r>
          <rPr>
            <sz val="11"/>
            <color theme="1"/>
            <rFont val="Calibri"/>
            <scheme val="minor"/>
          </rPr>
          <t>======
ID#AAAB0RI2ppE
PHO Procurement Unit - Batangas Province    (2026-03-02 09:31:08)
Furniture and Fixture</t>
        </r>
      </text>
    </comment>
    <comment ref="C18" authorId="0" shapeId="0" xr:uid="{00000000-0006-0000-0300-000017000000}">
      <text>
        <r>
          <rPr>
            <sz val="11"/>
            <color theme="1"/>
            <rFont val="Calibri"/>
            <scheme val="minor"/>
          </rPr>
          <t>======
ID#AAAB0RI2pmM
PHO Procurement Unit - Batangas Province    (2026-03-02 09:31:08)
Furniture and Fixture</t>
        </r>
      </text>
    </comment>
    <comment ref="C44" authorId="0" shapeId="0" xr:uid="{00000000-0006-0000-0300-000018000000}">
      <text>
        <r>
          <rPr>
            <sz val="11"/>
            <color theme="1"/>
            <rFont val="Calibri"/>
            <scheme val="minor"/>
          </rPr>
          <t>======
ID#AAAB0RI2pmA
Angel Verano    (2026-03-02 09:31:08)
DEVILBISS</t>
        </r>
      </text>
    </comment>
    <comment ref="C45" authorId="0" shapeId="0" xr:uid="{00000000-0006-0000-0300-000005000000}">
      <text>
        <r>
          <rPr>
            <sz val="11"/>
            <color theme="1"/>
            <rFont val="Calibri"/>
            <scheme val="minor"/>
          </rPr>
          <t>======
ID#AAAB0RI2pqw
Angel Verano    (2026-03-02 09:31:08)
BAXTEL</t>
        </r>
      </text>
    </comment>
    <comment ref="C46" authorId="0" shapeId="0" xr:uid="{00000000-0006-0000-0300-00000D000000}">
      <text>
        <r>
          <rPr>
            <sz val="11"/>
            <color theme="1"/>
            <rFont val="Calibri"/>
            <scheme val="minor"/>
          </rPr>
          <t>======
ID#AAAB0RI2pog
Angel Verano    (2026-03-02 09:31:08)
ALPK2</t>
        </r>
      </text>
    </comment>
    <comment ref="C47" authorId="0" shapeId="0" xr:uid="{00000000-0006-0000-0300-00001B000000}">
      <text>
        <r>
          <rPr>
            <sz val="11"/>
            <color theme="1"/>
            <rFont val="Calibri"/>
            <scheme val="minor"/>
          </rPr>
          <t>======
ID#AAAB0RI2pl8
Angel Verano    (2026-03-02 09:31:08)
ROSSMAX</t>
        </r>
      </text>
    </comment>
    <comment ref="C86" authorId="0" shapeId="0" xr:uid="{00000000-0006-0000-0300-000012000000}">
      <text>
        <r>
          <rPr>
            <sz val="11"/>
            <color theme="1"/>
            <rFont val="Calibri"/>
            <scheme val="minor"/>
          </rPr>
          <t>======
ID#AAAB0RI2pnc
PHO Procurement Unit - Batangas Province    (2026-03-02 09:31:08)
Furniture and Fixture</t>
        </r>
      </text>
    </comment>
    <comment ref="C169" authorId="0" shapeId="0" xr:uid="{00000000-0006-0000-0300-00000E000000}">
      <text>
        <r>
          <rPr>
            <sz val="11"/>
            <color theme="1"/>
            <rFont val="Calibri"/>
            <scheme val="minor"/>
          </rPr>
          <t>======
ID#AAAB0RI2pos
Angel Verano    (2026-03-02 09:31:08)
Health Promotion Unit</t>
        </r>
      </text>
    </comment>
    <comment ref="C170" authorId="0" shapeId="0" xr:uid="{00000000-0006-0000-0300-000001000000}">
      <text>
        <r>
          <rPr>
            <sz val="11"/>
            <color theme="1"/>
            <rFont val="Calibri"/>
            <scheme val="minor"/>
          </rPr>
          <t>======
ID#AAAB0RI2prM
Angel Verano    (2026-03-02 09:31:08)
HPU</t>
        </r>
      </text>
    </comment>
    <comment ref="C173" authorId="0" shapeId="0" xr:uid="{00000000-0006-0000-0300-000014000000}">
      <text>
        <r>
          <rPr>
            <sz val="11"/>
            <color theme="1"/>
            <rFont val="Calibri"/>
            <scheme val="minor"/>
          </rPr>
          <t>======
ID#AAAB0RI2pnQ
Angel Verano    (2026-03-02 09:31:08)
Bauan PHF</t>
        </r>
      </text>
    </comment>
    <comment ref="C177" authorId="0" shapeId="0" xr:uid="{00000000-0006-0000-0300-000004000000}">
      <text>
        <r>
          <rPr>
            <sz val="11"/>
            <color theme="1"/>
            <rFont val="Calibri"/>
            <scheme val="minor"/>
          </rPr>
          <t>======
ID#AAAB0RI2pqg
Angel Verano    (2026-03-02 09:31:08)
Health Promotion Unit</t>
        </r>
      </text>
    </comment>
    <comment ref="C178" authorId="0" shapeId="0" xr:uid="{00000000-0006-0000-0300-00001A000000}">
      <text>
        <r>
          <rPr>
            <sz val="11"/>
            <color theme="1"/>
            <rFont val="Calibri"/>
            <scheme val="minor"/>
          </rPr>
          <t>======
ID#AAAB0RI2plw
Angel Verano    (2026-03-02 09:31:08)
Bauan PHF</t>
        </r>
      </text>
    </comment>
    <comment ref="C181" authorId="0" shapeId="0" xr:uid="{00000000-0006-0000-0300-00000F000000}">
      <text>
        <r>
          <rPr>
            <sz val="11"/>
            <color theme="1"/>
            <rFont val="Calibri"/>
            <scheme val="minor"/>
          </rPr>
          <t>======
ID#AAAB0RI2poo
Angel Verano    (2026-03-02 09:31:08)
Health Promotion Unit</t>
        </r>
      </text>
    </comment>
    <comment ref="C182" authorId="0" shapeId="0" xr:uid="{00000000-0006-0000-0300-000024000000}">
      <text>
        <r>
          <rPr>
            <sz val="11"/>
            <color theme="1"/>
            <rFont val="Calibri"/>
            <scheme val="minor"/>
          </rPr>
          <t>======
ID#AAAB0RI2pkg
Angel Verano    (2026-03-02 09:31:08)
Bauan PHF</t>
        </r>
      </text>
    </comment>
    <comment ref="C185" authorId="0" shapeId="0" xr:uid="{00000000-0006-0000-0300-000011000000}">
      <text>
        <r>
          <rPr>
            <sz val="11"/>
            <color theme="1"/>
            <rFont val="Calibri"/>
            <scheme val="minor"/>
          </rPr>
          <t>======
ID#AAAB0RI2png
Angel Verano    (2026-03-02 09:31:08)
Health Promotion Unit</t>
        </r>
      </text>
    </comment>
    <comment ref="C190" authorId="0" shapeId="0" xr:uid="{00000000-0006-0000-0300-000015000000}">
      <text>
        <r>
          <rPr>
            <sz val="11"/>
            <color theme="1"/>
            <rFont val="Calibri"/>
            <scheme val="minor"/>
          </rPr>
          <t>======
ID#AAAB0RI2pms
Angel Verano    (2026-03-02 09:31:08)
Health Promotion Unit</t>
        </r>
      </text>
    </comment>
    <comment ref="C191" authorId="0" shapeId="0" xr:uid="{00000000-0006-0000-0300-000006000000}">
      <text>
        <r>
          <rPr>
            <sz val="11"/>
            <color theme="1"/>
            <rFont val="Calibri"/>
            <scheme val="minor"/>
          </rPr>
          <t>======
ID#AAAB0RI2pqo
Angel Verano    (2026-03-02 09:31:08)
Bauan PHF</t>
        </r>
      </text>
    </comment>
    <comment ref="C194" authorId="0" shapeId="0" xr:uid="{00000000-0006-0000-0300-000007000000}">
      <text>
        <r>
          <rPr>
            <sz val="11"/>
            <color theme="1"/>
            <rFont val="Calibri"/>
            <scheme val="minor"/>
          </rPr>
          <t>======
ID#AAAB0RI2pqc
Angel Verano    (2026-03-02 09:31:08)
Health Promotion Unit</t>
        </r>
      </text>
    </comment>
    <comment ref="C195" authorId="0" shapeId="0" xr:uid="{00000000-0006-0000-0300-00001D000000}">
      <text>
        <r>
          <rPr>
            <sz val="11"/>
            <color theme="1"/>
            <rFont val="Calibri"/>
            <scheme val="minor"/>
          </rPr>
          <t>======
ID#AAAB0RI2plQ
Angel Verano    (2026-03-02 09:31:08)
Bauan PHF</t>
        </r>
      </text>
    </comment>
    <comment ref="C199" authorId="0" shapeId="0" xr:uid="{00000000-0006-0000-0300-000008000000}">
      <text>
        <r>
          <rPr>
            <sz val="11"/>
            <color theme="1"/>
            <rFont val="Calibri"/>
            <scheme val="minor"/>
          </rPr>
          <t>======
ID#AAAB0RI2pp8
Angel Verano    (2026-03-02 09:31:08)
Health Promotion Unit</t>
        </r>
      </text>
    </comment>
    <comment ref="C204" authorId="0" shapeId="0" xr:uid="{00000000-0006-0000-0300-000002000000}">
      <text>
        <r>
          <rPr>
            <sz val="11"/>
            <color theme="1"/>
            <rFont val="Calibri"/>
            <scheme val="minor"/>
          </rPr>
          <t>======
ID#AAAB0RI2prA
Angel Verano    (2026-03-02 09:31:08)
Health Promotion Unit</t>
        </r>
      </text>
    </comment>
    <comment ref="C205" authorId="0" shapeId="0" xr:uid="{00000000-0006-0000-0300-000003000000}">
      <text>
        <r>
          <rPr>
            <sz val="11"/>
            <color theme="1"/>
            <rFont val="Calibri"/>
            <scheme val="minor"/>
          </rPr>
          <t>======
ID#AAAB0RI2pq0
Angel Verano    (2026-03-02 09:31:08)
Bauan PHF</t>
        </r>
      </text>
    </comment>
    <comment ref="C209" authorId="0" shapeId="0" xr:uid="{00000000-0006-0000-0300-000016000000}">
      <text>
        <r>
          <rPr>
            <sz val="11"/>
            <color theme="1"/>
            <rFont val="Calibri"/>
            <scheme val="minor"/>
          </rPr>
          <t>======
ID#AAAB0RI2pmY
Angel Verano    (2026-03-02 09:31:08)
Health Promotion Unit</t>
        </r>
      </text>
    </comment>
    <comment ref="C214" authorId="0" shapeId="0" xr:uid="{00000000-0006-0000-0300-000023000000}">
      <text>
        <r>
          <rPr>
            <sz val="11"/>
            <color theme="1"/>
            <rFont val="Calibri"/>
            <scheme val="minor"/>
          </rPr>
          <t>======
ID#AAAB0RI2pk0
Angel Verano    (2026-03-02 09:31:08)
Health Promotion Unit</t>
        </r>
      </text>
    </comment>
    <comment ref="C217" authorId="0" shapeId="0" xr:uid="{00000000-0006-0000-0300-00001E000000}">
      <text>
        <r>
          <rPr>
            <sz val="11"/>
            <color theme="1"/>
            <rFont val="Calibri"/>
            <scheme val="minor"/>
          </rPr>
          <t>======
ID#AAAB0RI2plU
Angel Verano    (2026-03-02 09:31:08)
Health Promotion Unit</t>
        </r>
      </text>
    </comment>
    <comment ref="C218" authorId="0" shapeId="0" xr:uid="{00000000-0006-0000-0300-000019000000}">
      <text>
        <r>
          <rPr>
            <sz val="11"/>
            <color theme="1"/>
            <rFont val="Calibri"/>
            <scheme val="minor"/>
          </rPr>
          <t>======
ID#AAAB0RI2pmE
Angel Verano    (2026-03-02 09:31:08)
Bauan PHF</t>
        </r>
      </text>
    </comment>
    <comment ref="C221" authorId="0" shapeId="0" xr:uid="{00000000-0006-0000-0300-00000C000000}">
      <text>
        <r>
          <rPr>
            <sz val="11"/>
            <color theme="1"/>
            <rFont val="Calibri"/>
            <scheme val="minor"/>
          </rPr>
          <t>======
ID#AAAB0RI2ppI
Angel Verano    (2026-03-02 09:31:08)
Health Promotion Unit</t>
        </r>
      </text>
    </comment>
    <comment ref="C222" authorId="0" shapeId="0" xr:uid="{00000000-0006-0000-0300-000013000000}">
      <text>
        <r>
          <rPr>
            <sz val="11"/>
            <color theme="1"/>
            <rFont val="Calibri"/>
            <scheme val="minor"/>
          </rPr>
          <t>======
ID#AAAB0RI2pnU
Angel Verano    (2026-03-02 09:31:08)
Bauan PHF</t>
        </r>
      </text>
    </comment>
    <comment ref="C225" authorId="0" shapeId="0" xr:uid="{00000000-0006-0000-0300-00001F000000}">
      <text>
        <r>
          <rPr>
            <sz val="11"/>
            <color theme="1"/>
            <rFont val="Calibri"/>
            <scheme val="minor"/>
          </rPr>
          <t>======
ID#AAAB0RI2plI
PHO Procurement Unit - Batangas Province    (2026-03-02 09:31:08)
HEPU - 1 unit</t>
        </r>
      </text>
    </comment>
    <comment ref="C228" authorId="0" shapeId="0" xr:uid="{00000000-0006-0000-0300-000020000000}">
      <text>
        <r>
          <rPr>
            <sz val="11"/>
            <color theme="1"/>
            <rFont val="Calibri"/>
            <scheme val="minor"/>
          </rPr>
          <t>======
ID#AAAB0RI2plA
Angel Verano    (2026-03-02 09:31:08)
Addendum for change</t>
        </r>
      </text>
    </comment>
  </commentList>
  <extLst>
    <ext xmlns:r="http://schemas.openxmlformats.org/officeDocument/2006/relationships" uri="GoogleSheetsCustomDataVersion2">
      <go:sheetsCustomData xmlns:go="http://customooxmlschemas.google.com/" r:id="rId1" roundtripDataSignature="AMtx7midyI7pAmQ2qieKVQlDg2+Pu8g+rA=="/>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D73" authorId="0" shapeId="0" xr:uid="{00000000-0006-0000-0700-000032000000}">
      <text>
        <r>
          <rPr>
            <sz val="11"/>
            <color theme="1"/>
            <rFont val="Calibri"/>
            <scheme val="minor"/>
          </rPr>
          <t>======
ID#AAAB0RI2pmk
Angel Verano    (2026-03-02 09:31:08)
IWATA</t>
        </r>
      </text>
    </comment>
    <comment ref="D74" authorId="0" shapeId="0" xr:uid="{00000000-0006-0000-0700-000017000000}">
      <text>
        <r>
          <rPr>
            <sz val="11"/>
            <color theme="1"/>
            <rFont val="Calibri"/>
            <scheme val="minor"/>
          </rPr>
          <t>======
ID#AAAB0RI2ppQ
Angel Verano    (2026-03-02 09:31:08)
IWATA</t>
        </r>
      </text>
    </comment>
    <comment ref="D100" authorId="0" shapeId="0" xr:uid="{00000000-0006-0000-0700-00001A000000}">
      <text>
        <r>
          <rPr>
            <sz val="11"/>
            <color theme="1"/>
            <rFont val="Calibri"/>
            <scheme val="minor"/>
          </rPr>
          <t>======
ID#AAAB0RI2pok
Angel Verano    (2026-03-02 09:31:08)
DUPLO</t>
        </r>
      </text>
    </comment>
    <comment ref="D102" authorId="0" shapeId="0" xr:uid="{00000000-0006-0000-0700-000012000000}">
      <text>
        <r>
          <rPr>
            <sz val="11"/>
            <color theme="1"/>
            <rFont val="Calibri"/>
            <scheme val="minor"/>
          </rPr>
          <t>======
ID#AAAB0RI2ppc
Angel Verano    (2026-03-02 09:31:08)
Duplo</t>
        </r>
      </text>
    </comment>
    <comment ref="D132" authorId="0" shapeId="0" xr:uid="{00000000-0006-0000-0700-00001C000000}">
      <text>
        <r>
          <rPr>
            <sz val="11"/>
            <color theme="1"/>
            <rFont val="Calibri"/>
            <scheme val="minor"/>
          </rPr>
          <t>======
ID#AAAB0RI2po8
Angel Verano    (2026-03-02 09:31:08)
STENO</t>
        </r>
      </text>
    </comment>
    <comment ref="D145" authorId="0" shapeId="0" xr:uid="{00000000-0006-0000-0700-000042000000}">
      <text>
        <r>
          <rPr>
            <sz val="11"/>
            <color theme="1"/>
            <rFont val="Calibri"/>
            <scheme val="minor"/>
          </rPr>
          <t>======
ID#AAAB0RI2plM
Angel Verano    (2026-03-02 09:31:08)
Fuji Xerox DocuCentre</t>
        </r>
      </text>
    </comment>
    <comment ref="D153" authorId="0" shapeId="0" xr:uid="{00000000-0006-0000-0700-000038000000}">
      <text>
        <r>
          <rPr>
            <sz val="11"/>
            <color theme="1"/>
            <rFont val="Calibri"/>
            <scheme val="minor"/>
          </rPr>
          <t>======
ID#AAAB0RI2pmQ
Angel Verano    (2026-03-02 09:31:08)
Brother</t>
        </r>
      </text>
    </comment>
    <comment ref="D154" authorId="0" shapeId="0" xr:uid="{00000000-0006-0000-0700-00001F000000}">
      <text>
        <r>
          <rPr>
            <sz val="11"/>
            <color theme="1"/>
            <rFont val="Calibri"/>
            <scheme val="minor"/>
          </rPr>
          <t>======
ID#AAAB0RI2poU
Angel Verano    (2026-03-02 09:31:08)
Brother</t>
        </r>
      </text>
    </comment>
    <comment ref="D155" authorId="0" shapeId="0" xr:uid="{00000000-0006-0000-0700-000011000000}">
      <text>
        <r>
          <rPr>
            <sz val="11"/>
            <color theme="1"/>
            <rFont val="Calibri"/>
            <scheme val="minor"/>
          </rPr>
          <t>======
ID#AAAB0RI2ppk
Angel Verano    (2026-03-02 09:31:08)
Brother</t>
        </r>
      </text>
    </comment>
    <comment ref="D156" authorId="0" shapeId="0" xr:uid="{00000000-0006-0000-0700-000030000000}">
      <text>
        <r>
          <rPr>
            <sz val="11"/>
            <color theme="1"/>
            <rFont val="Calibri"/>
            <scheme val="minor"/>
          </rPr>
          <t>======
ID#AAAB0RI2pmg
Angel Verano    (2026-03-02 09:31:08)
Brother</t>
        </r>
      </text>
    </comment>
    <comment ref="D157" authorId="0" shapeId="0" xr:uid="{00000000-0006-0000-0700-00002A000000}">
      <text>
        <r>
          <rPr>
            <sz val="11"/>
            <color theme="1"/>
            <rFont val="Calibri"/>
            <scheme val="minor"/>
          </rPr>
          <t>======
ID#AAAB0RI2pn4
Angel Verano    (2026-03-02 09:31:08)
Brother</t>
        </r>
      </text>
    </comment>
    <comment ref="D158" authorId="0" shapeId="0" xr:uid="{00000000-0006-0000-0700-000013000000}">
      <text>
        <r>
          <rPr>
            <sz val="11"/>
            <color theme="1"/>
            <rFont val="Calibri"/>
            <scheme val="minor"/>
          </rPr>
          <t>======
ID#AAAB0RI2ppo
Angel Verano    (2026-03-02 09:31:08)
Canon</t>
        </r>
      </text>
    </comment>
    <comment ref="D159" authorId="0" shapeId="0" xr:uid="{00000000-0006-0000-0700-000027000000}">
      <text>
        <r>
          <rPr>
            <sz val="11"/>
            <color theme="1"/>
            <rFont val="Calibri"/>
            <scheme val="minor"/>
          </rPr>
          <t>======
ID#AAAB0RI2pnw
Angel Verano    (2026-03-02 09:31:08)
Canon</t>
        </r>
      </text>
    </comment>
    <comment ref="D160" authorId="0" shapeId="0" xr:uid="{00000000-0006-0000-0700-000005000000}">
      <text>
        <r>
          <rPr>
            <sz val="11"/>
            <color theme="1"/>
            <rFont val="Calibri"/>
            <scheme val="minor"/>
          </rPr>
          <t>======
ID#AAAB0RI2pqk
Angel Verano    (2026-03-02 09:31:08)
Canon</t>
        </r>
      </text>
    </comment>
    <comment ref="D161" authorId="0" shapeId="0" xr:uid="{00000000-0006-0000-0700-000034000000}">
      <text>
        <r>
          <rPr>
            <sz val="11"/>
            <color theme="1"/>
            <rFont val="Calibri"/>
            <scheme val="minor"/>
          </rPr>
          <t>======
ID#AAAB0RI2pm4
Angel Verano    (2026-03-02 09:31:08)
Canon</t>
        </r>
      </text>
    </comment>
    <comment ref="D162" authorId="0" shapeId="0" xr:uid="{00000000-0006-0000-0700-000006000000}">
      <text>
        <r>
          <rPr>
            <sz val="11"/>
            <color theme="1"/>
            <rFont val="Calibri"/>
            <scheme val="minor"/>
          </rPr>
          <t>======
ID#AAAB0RI2pqs
Angel Verano    (2026-03-02 09:31:08)
Canon</t>
        </r>
      </text>
    </comment>
    <comment ref="D163" authorId="0" shapeId="0" xr:uid="{00000000-0006-0000-0700-000015000000}">
      <text>
        <r>
          <rPr>
            <sz val="11"/>
            <color theme="1"/>
            <rFont val="Calibri"/>
            <scheme val="minor"/>
          </rPr>
          <t>======
ID#AAAB0RI2ppY
Angel Verano    (2026-03-02 09:31:08)
Canon</t>
        </r>
      </text>
    </comment>
    <comment ref="D164" authorId="0" shapeId="0" xr:uid="{00000000-0006-0000-0700-000019000000}">
      <text>
        <r>
          <rPr>
            <sz val="11"/>
            <color theme="1"/>
            <rFont val="Calibri"/>
            <scheme val="minor"/>
          </rPr>
          <t>======
ID#AAAB0RI2pow
Angel Verano    (2026-03-02 09:31:08)
HP</t>
        </r>
      </text>
    </comment>
    <comment ref="D165" authorId="0" shapeId="0" xr:uid="{00000000-0006-0000-0700-000043000000}">
      <text>
        <r>
          <rPr>
            <sz val="11"/>
            <color theme="1"/>
            <rFont val="Calibri"/>
            <scheme val="minor"/>
          </rPr>
          <t>======
ID#AAAB0RI2pkw
Angel Verano    (2026-03-02 09:31:08)
HP</t>
        </r>
      </text>
    </comment>
    <comment ref="D166" authorId="0" shapeId="0" xr:uid="{00000000-0006-0000-0700-000039000000}">
      <text>
        <r>
          <rPr>
            <sz val="11"/>
            <color theme="1"/>
            <rFont val="Calibri"/>
            <scheme val="minor"/>
          </rPr>
          <t>======
ID#AAAB0RI2pmU
Angel Verano    (2026-03-02 09:31:08)
HP</t>
        </r>
      </text>
    </comment>
    <comment ref="D167" authorId="0" shapeId="0" xr:uid="{00000000-0006-0000-0700-000024000000}">
      <text>
        <r>
          <rPr>
            <sz val="11"/>
            <color theme="1"/>
            <rFont val="Calibri"/>
            <scheme val="minor"/>
          </rPr>
          <t>======
ID#AAAB0RI2poE
Angel Verano    (2026-03-02 09:31:08)
Angel Verano:</t>
        </r>
      </text>
    </comment>
    <comment ref="D168" authorId="0" shapeId="0" xr:uid="{00000000-0006-0000-0700-000037000000}">
      <text>
        <r>
          <rPr>
            <sz val="11"/>
            <color theme="1"/>
            <rFont val="Calibri"/>
            <scheme val="minor"/>
          </rPr>
          <t>======
ID#AAAB0RI2pmc
Angel Verano    (2026-03-02 09:31:08)
HP</t>
        </r>
      </text>
    </comment>
    <comment ref="D169" authorId="0" shapeId="0" xr:uid="{00000000-0006-0000-0700-000018000000}">
      <text>
        <r>
          <rPr>
            <sz val="11"/>
            <color theme="1"/>
            <rFont val="Calibri"/>
            <scheme val="minor"/>
          </rPr>
          <t>======
ID#AAAB0RI2ppA
Angel Verano    (2026-03-02 09:31:08)
HP</t>
        </r>
      </text>
    </comment>
    <comment ref="D170" authorId="0" shapeId="0" xr:uid="{00000000-0006-0000-0700-00000D000000}">
      <text>
        <r>
          <rPr>
            <sz val="11"/>
            <color theme="1"/>
            <rFont val="Calibri"/>
            <scheme val="minor"/>
          </rPr>
          <t>======
ID#AAAB0RI2pp4
Angel Verano    (2026-03-02 09:31:08)
HP</t>
        </r>
      </text>
    </comment>
    <comment ref="D171" authorId="0" shapeId="0" xr:uid="{00000000-0006-0000-0700-000044000000}">
      <text>
        <r>
          <rPr>
            <sz val="11"/>
            <color theme="1"/>
            <rFont val="Calibri"/>
            <scheme val="minor"/>
          </rPr>
          <t>======
ID#AAAB0RI2pk4
Angel Verano    (2026-03-02 09:31:08)
HP</t>
        </r>
      </text>
    </comment>
    <comment ref="D172" authorId="0" shapeId="0" xr:uid="{00000000-0006-0000-0700-000022000000}">
      <text>
        <r>
          <rPr>
            <sz val="11"/>
            <color theme="1"/>
            <rFont val="Calibri"/>
            <scheme val="minor"/>
          </rPr>
          <t>======
ID#AAAB0RI2poQ
Angel Verano    (2026-03-02 09:31:08)
HP</t>
        </r>
      </text>
    </comment>
    <comment ref="D173" authorId="0" shapeId="0" xr:uid="{00000000-0006-0000-0700-00003E000000}">
      <text>
        <r>
          <rPr>
            <sz val="11"/>
            <color theme="1"/>
            <rFont val="Calibri"/>
            <scheme val="minor"/>
          </rPr>
          <t>======
ID#AAAB0RI2pl0
Angel Verano    (2026-03-02 09:31:08)
HP</t>
        </r>
      </text>
    </comment>
    <comment ref="D174" authorId="0" shapeId="0" xr:uid="{00000000-0006-0000-0700-000041000000}">
      <text>
        <r>
          <rPr>
            <sz val="11"/>
            <color theme="1"/>
            <rFont val="Calibri"/>
            <scheme val="minor"/>
          </rPr>
          <t>======
ID#AAAB0RI2plY
Angel Verano    (2026-03-02 09:31:08)
HP</t>
        </r>
      </text>
    </comment>
    <comment ref="D175" authorId="0" shapeId="0" xr:uid="{00000000-0006-0000-0700-000010000000}">
      <text>
        <r>
          <rPr>
            <sz val="11"/>
            <color theme="1"/>
            <rFont val="Calibri"/>
            <scheme val="minor"/>
          </rPr>
          <t>======
ID#AAAB0RI2ppg
Angel Verano    (2026-03-02 09:31:08)
HP</t>
        </r>
      </text>
    </comment>
    <comment ref="D176" authorId="0" shapeId="0" xr:uid="{00000000-0006-0000-0700-00001D000000}">
      <text>
        <r>
          <rPr>
            <sz val="11"/>
            <color theme="1"/>
            <rFont val="Calibri"/>
            <scheme val="minor"/>
          </rPr>
          <t>======
ID#AAAB0RI2po0
Angel Verano    (2026-03-02 09:31:08)
HP</t>
        </r>
      </text>
    </comment>
    <comment ref="D177" authorId="0" shapeId="0" xr:uid="{00000000-0006-0000-0700-00002C000000}">
      <text>
        <r>
          <rPr>
            <sz val="11"/>
            <color theme="1"/>
            <rFont val="Calibri"/>
            <scheme val="minor"/>
          </rPr>
          <t>======
ID#AAAB0RI2pnI
Angel Verano    (2026-03-02 09:31:08)
HP</t>
        </r>
      </text>
    </comment>
    <comment ref="D178" authorId="0" shapeId="0" xr:uid="{00000000-0006-0000-0700-00000F000000}">
      <text>
        <r>
          <rPr>
            <sz val="11"/>
            <color theme="1"/>
            <rFont val="Calibri"/>
            <scheme val="minor"/>
          </rPr>
          <t>======
ID#AAAB0RI2pps
Angel Verano    (2026-03-02 09:31:08)
For HP 1102</t>
        </r>
      </text>
    </comment>
    <comment ref="D179" authorId="0" shapeId="0" xr:uid="{00000000-0006-0000-0700-000045000000}">
      <text>
        <r>
          <rPr>
            <sz val="11"/>
            <color theme="1"/>
            <rFont val="Calibri"/>
            <scheme val="minor"/>
          </rPr>
          <t>======
ID#AAAB0RI2pko
Angel Verano    (2026-03-02 09:31:08)
Epson</t>
        </r>
      </text>
    </comment>
    <comment ref="D180" authorId="0" shapeId="0" xr:uid="{00000000-0006-0000-0700-00000B000000}">
      <text>
        <r>
          <rPr>
            <sz val="11"/>
            <color theme="1"/>
            <rFont val="Calibri"/>
            <scheme val="minor"/>
          </rPr>
          <t>======
ID#AAAB0RI2pqM
Angel Verano    (2026-03-02 09:31:08)
Epson</t>
        </r>
      </text>
    </comment>
    <comment ref="D181" authorId="0" shapeId="0" xr:uid="{00000000-0006-0000-0700-00003C000000}">
      <text>
        <r>
          <rPr>
            <sz val="11"/>
            <color theme="1"/>
            <rFont val="Calibri"/>
            <scheme val="minor"/>
          </rPr>
          <t>======
ID#AAAB0RI2plk
Angel Verano    (2026-03-02 09:31:08)
Epson</t>
        </r>
      </text>
    </comment>
    <comment ref="D182" authorId="0" shapeId="0" xr:uid="{00000000-0006-0000-0700-000004000000}">
      <text>
        <r>
          <rPr>
            <sz val="11"/>
            <color theme="1"/>
            <rFont val="Calibri"/>
            <scheme val="minor"/>
          </rPr>
          <t>======
ID#AAAB0RI2pq4
Angel Verano    (2026-03-02 09:31:08)
Epson</t>
        </r>
      </text>
    </comment>
    <comment ref="D183" authorId="0" shapeId="0" xr:uid="{00000000-0006-0000-0700-00001B000000}">
      <text>
        <r>
          <rPr>
            <sz val="11"/>
            <color theme="1"/>
            <rFont val="Calibri"/>
            <scheme val="minor"/>
          </rPr>
          <t>======
ID#AAAB0RI2po4
Angel Verano    (2026-03-02 09:31:08)
Epson</t>
        </r>
      </text>
    </comment>
    <comment ref="D184" authorId="0" shapeId="0" xr:uid="{00000000-0006-0000-0700-000002000000}">
      <text>
        <r>
          <rPr>
            <sz val="11"/>
            <color theme="1"/>
            <rFont val="Calibri"/>
            <scheme val="minor"/>
          </rPr>
          <t>======
ID#AAAB0RI2prI
Angel Verano    (2026-03-02 09:31:08)
Epson</t>
        </r>
      </text>
    </comment>
    <comment ref="D185" authorId="0" shapeId="0" xr:uid="{00000000-0006-0000-0700-000029000000}">
      <text>
        <r>
          <rPr>
            <sz val="11"/>
            <color theme="1"/>
            <rFont val="Calibri"/>
            <scheme val="minor"/>
          </rPr>
          <t>======
ID#AAAB0RI2pno
Angel Verano    (2026-03-02 09:31:08)
Epson</t>
        </r>
      </text>
    </comment>
    <comment ref="D186" authorId="0" shapeId="0" xr:uid="{00000000-0006-0000-0700-000020000000}">
      <text>
        <r>
          <rPr>
            <sz val="11"/>
            <color theme="1"/>
            <rFont val="Calibri"/>
            <scheme val="minor"/>
          </rPr>
          <t>======
ID#AAAB0RI2poY
Angel Verano    (2026-03-02 09:31:08)
Epson</t>
        </r>
      </text>
    </comment>
    <comment ref="D187" authorId="0" shapeId="0" xr:uid="{00000000-0006-0000-0700-000008000000}">
      <text>
        <r>
          <rPr>
            <sz val="11"/>
            <color theme="1"/>
            <rFont val="Calibri"/>
            <scheme val="minor"/>
          </rPr>
          <t>======
ID#AAAB0RI2pqI
Angel Verano    (2026-03-02 09:31:08)
Epson</t>
        </r>
      </text>
    </comment>
    <comment ref="D188" authorId="0" shapeId="0" xr:uid="{00000000-0006-0000-0700-000023000000}">
      <text>
        <r>
          <rPr>
            <sz val="11"/>
            <color theme="1"/>
            <rFont val="Calibri"/>
            <scheme val="minor"/>
          </rPr>
          <t>======
ID#AAAB0RI2pn8
Angel Verano    (2026-03-02 09:31:08)
Epson</t>
        </r>
      </text>
    </comment>
    <comment ref="D189" authorId="0" shapeId="0" xr:uid="{00000000-0006-0000-0700-000033000000}">
      <text>
        <r>
          <rPr>
            <sz val="11"/>
            <color theme="1"/>
            <rFont val="Calibri"/>
            <scheme val="minor"/>
          </rPr>
          <t>======
ID#AAAB0RI2pmo
Angel Verano    (2026-03-02 09:31:08)
Epson</t>
        </r>
      </text>
    </comment>
    <comment ref="D190" authorId="0" shapeId="0" xr:uid="{00000000-0006-0000-0700-00000A000000}">
      <text>
        <r>
          <rPr>
            <sz val="11"/>
            <color theme="1"/>
            <rFont val="Calibri"/>
            <scheme val="minor"/>
          </rPr>
          <t>======
ID#AAAB0RI2pqY
Angel Verano    (2026-03-02 09:31:08)
Epson</t>
        </r>
      </text>
    </comment>
    <comment ref="D191" authorId="0" shapeId="0" xr:uid="{00000000-0006-0000-0700-00000E000000}">
      <text>
        <r>
          <rPr>
            <sz val="11"/>
            <color theme="1"/>
            <rFont val="Calibri"/>
            <scheme val="minor"/>
          </rPr>
          <t>======
ID#AAAB0RI2ppw
Angel Verano    (2026-03-02 09:31:08)
Epson</t>
        </r>
      </text>
    </comment>
    <comment ref="D192" authorId="0" shapeId="0" xr:uid="{00000000-0006-0000-0700-00002E000000}">
      <text>
        <r>
          <rPr>
            <sz val="11"/>
            <color theme="1"/>
            <rFont val="Calibri"/>
            <scheme val="minor"/>
          </rPr>
          <t>======
ID#AAAB0RI2pnY
Angel Verano    (2026-03-02 09:31:08)
Epson</t>
        </r>
      </text>
    </comment>
    <comment ref="D193" authorId="0" shapeId="0" xr:uid="{00000000-0006-0000-0700-000046000000}">
      <text>
        <r>
          <rPr>
            <sz val="11"/>
            <color theme="1"/>
            <rFont val="Calibri"/>
            <scheme val="minor"/>
          </rPr>
          <t>======
ID#AAAB0RI2pks
Angel Verano    (2026-03-02 09:31:08)
Epson</t>
        </r>
      </text>
    </comment>
    <comment ref="D194" authorId="0" shapeId="0" xr:uid="{00000000-0006-0000-0700-000031000000}">
      <text>
        <r>
          <rPr>
            <sz val="11"/>
            <color theme="1"/>
            <rFont val="Calibri"/>
            <scheme val="minor"/>
          </rPr>
          <t>======
ID#AAAB0RI2pmw
Angel Verano    (2026-03-02 09:31:08)
Epson</t>
        </r>
      </text>
    </comment>
    <comment ref="D195" authorId="0" shapeId="0" xr:uid="{00000000-0006-0000-0700-00001E000000}">
      <text>
        <r>
          <rPr>
            <sz val="11"/>
            <color theme="1"/>
            <rFont val="Calibri"/>
            <scheme val="minor"/>
          </rPr>
          <t>======
ID#AAAB0RI2poc
Angel Verano    (2026-03-02 09:31:08)
EPSON
NON-COM</t>
        </r>
      </text>
    </comment>
    <comment ref="D201" authorId="0" shapeId="0" xr:uid="{00000000-0006-0000-0700-00003A000000}">
      <text>
        <r>
          <rPr>
            <sz val="11"/>
            <color theme="1"/>
            <rFont val="Calibri"/>
            <scheme val="minor"/>
          </rPr>
          <t>======
ID#AAAB0RI2pmI
Angel Verano    (2026-03-02 09:31:08)
EPSON</t>
        </r>
      </text>
    </comment>
    <comment ref="D226" authorId="0" shapeId="0" xr:uid="{00000000-0006-0000-0700-000021000000}">
      <text>
        <r>
          <rPr>
            <sz val="11"/>
            <color theme="1"/>
            <rFont val="Calibri"/>
            <scheme val="minor"/>
          </rPr>
          <t>======
ID#AAAB0RI2poM
Angel Verano    (2026-03-02 09:31:08)
Iwata</t>
        </r>
      </text>
    </comment>
    <comment ref="D248" authorId="0" shapeId="0" xr:uid="{00000000-0006-0000-0700-00000C000000}">
      <text>
        <r>
          <rPr>
            <sz val="11"/>
            <color theme="1"/>
            <rFont val="Calibri"/>
            <scheme val="minor"/>
          </rPr>
          <t>======
ID#AAAB0RI2pqQ
Angel Verano    (2026-03-02 09:31:08)
Iwata</t>
        </r>
      </text>
    </comment>
    <comment ref="C259" authorId="0" shapeId="0" xr:uid="{00000000-0006-0000-0700-00002F000000}">
      <text>
        <r>
          <rPr>
            <sz val="11"/>
            <color theme="1"/>
            <rFont val="Calibri"/>
            <scheme val="minor"/>
          </rPr>
          <t>======
ID#AAAB0RI2pnM
Angel Verano    (2026-03-02 09:31:08)
Epson</t>
        </r>
      </text>
    </comment>
    <comment ref="C260" authorId="0" shapeId="0" xr:uid="{00000000-0006-0000-0700-000016000000}">
      <text>
        <r>
          <rPr>
            <sz val="11"/>
            <color theme="1"/>
            <rFont val="Calibri"/>
            <scheme val="minor"/>
          </rPr>
          <t>======
ID#AAAB0RI2ppM
Angel Verano    (2026-03-02 09:31:08)
Epson</t>
        </r>
      </text>
    </comment>
    <comment ref="C261" authorId="0" shapeId="0" xr:uid="{00000000-0006-0000-0700-00003B000000}">
      <text>
        <r>
          <rPr>
            <sz val="11"/>
            <color theme="1"/>
            <rFont val="Calibri"/>
            <scheme val="minor"/>
          </rPr>
          <t>======
ID#AAAB0RI2pls
Angel Verano    (2026-03-02 09:31:08)
Epson</t>
        </r>
      </text>
    </comment>
    <comment ref="C262" authorId="0" shapeId="0" xr:uid="{00000000-0006-0000-0700-000047000000}">
      <text>
        <r>
          <rPr>
            <sz val="11"/>
            <color theme="1"/>
            <rFont val="Calibri"/>
            <scheme val="minor"/>
          </rPr>
          <t>======
ID#AAAB0RI2pkk
Angel Verano    (2026-03-02 09:31:08)
Epson</t>
        </r>
      </text>
    </comment>
    <comment ref="C601" authorId="0" shapeId="0" xr:uid="{00000000-0006-0000-0700-000003000000}">
      <text>
        <r>
          <rPr>
            <sz val="11"/>
            <color theme="1"/>
            <rFont val="Calibri"/>
            <scheme val="minor"/>
          </rPr>
          <t>======
ID#AAAB0RI2pq8
Angel Verano    (2026-03-02 09:31:08)
Zircos</t>
        </r>
      </text>
    </comment>
    <comment ref="C602" authorId="0" shapeId="0" xr:uid="{00000000-0006-0000-0700-000040000000}">
      <text>
        <r>
          <rPr>
            <sz val="11"/>
            <color theme="1"/>
            <rFont val="Calibri"/>
            <scheme val="minor"/>
          </rPr>
          <t>======
ID#AAAB0RI2plc
Angel Verano    (2026-03-02 09:31:08)
Zircos</t>
        </r>
      </text>
    </comment>
    <comment ref="C603" authorId="0" shapeId="0" xr:uid="{00000000-0006-0000-0700-00002D000000}">
      <text>
        <r>
          <rPr>
            <sz val="11"/>
            <color theme="1"/>
            <rFont val="Calibri"/>
            <scheme val="minor"/>
          </rPr>
          <t>======
ID#AAAB0RI2pnA
Angel Verano    (2026-03-02 09:31:08)
Zircos</t>
        </r>
      </text>
    </comment>
    <comment ref="C604" authorId="0" shapeId="0" xr:uid="{00000000-0006-0000-0700-000035000000}">
      <text>
        <r>
          <rPr>
            <sz val="11"/>
            <color theme="1"/>
            <rFont val="Calibri"/>
            <scheme val="minor"/>
          </rPr>
          <t>======
ID#AAAB0RI2pm8
Angel Verano    (2026-03-02 09:31:08)
Duraphat</t>
        </r>
      </text>
    </comment>
    <comment ref="C605" authorId="0" shapeId="0" xr:uid="{00000000-0006-0000-0700-000036000000}">
      <text>
        <r>
          <rPr>
            <sz val="11"/>
            <color theme="1"/>
            <rFont val="Calibri"/>
            <scheme val="minor"/>
          </rPr>
          <t>======
ID#AAAB0RI2pm0
Angel Verano    (2026-03-02 09:31:08)
Gengigel</t>
        </r>
      </text>
    </comment>
    <comment ref="C635" authorId="0" shapeId="0" xr:uid="{00000000-0006-0000-0700-00003D000000}">
      <text>
        <r>
          <rPr>
            <sz val="11"/>
            <color theme="1"/>
            <rFont val="Calibri"/>
            <scheme val="minor"/>
          </rPr>
          <t>======
ID#AAAB0RI2plo
Angel Verano    (2026-03-02 09:31:08)
Sinocare-Safe Accu</t>
        </r>
      </text>
    </comment>
    <comment ref="C655" authorId="0" shapeId="0" xr:uid="{00000000-0006-0000-0700-000007000000}">
      <text>
        <r>
          <rPr>
            <sz val="11"/>
            <color theme="1"/>
            <rFont val="Calibri"/>
            <scheme val="minor"/>
          </rPr>
          <t>======
ID#AAAB0RI2pqE
Angel Verano    (2026-03-02 09:31:08)
PYREX</t>
        </r>
      </text>
    </comment>
    <comment ref="C656" authorId="0" shapeId="0" xr:uid="{00000000-0006-0000-0700-00003F000000}">
      <text>
        <r>
          <rPr>
            <sz val="11"/>
            <color theme="1"/>
            <rFont val="Calibri"/>
            <scheme val="minor"/>
          </rPr>
          <t>======
ID#AAAB0RI2pl4
Angel Verano    (2026-03-02 09:31:08)
PYREX</t>
        </r>
      </text>
    </comment>
    <comment ref="C743" authorId="0" shapeId="0" xr:uid="{00000000-0006-0000-0700-000014000000}">
      <text>
        <r>
          <rPr>
            <sz val="11"/>
            <color theme="1"/>
            <rFont val="Calibri"/>
            <scheme val="minor"/>
          </rPr>
          <t>======
ID#AAAB0RI2ppU
Angel Verano    (2026-03-02 09:31:08)
Biogloves</t>
        </r>
      </text>
    </comment>
    <comment ref="C744" authorId="0" shapeId="0" xr:uid="{00000000-0006-0000-0700-000025000000}">
      <text>
        <r>
          <rPr>
            <sz val="11"/>
            <color theme="1"/>
            <rFont val="Calibri"/>
            <scheme val="minor"/>
          </rPr>
          <t>======
ID#AAAB0RI2poI
Angel Verano    (2026-03-02 09:31:08)
Biogloves</t>
        </r>
      </text>
    </comment>
    <comment ref="C745" authorId="0" shapeId="0" xr:uid="{00000000-0006-0000-0700-000028000000}">
      <text>
        <r>
          <rPr>
            <sz val="11"/>
            <color theme="1"/>
            <rFont val="Calibri"/>
            <scheme val="minor"/>
          </rPr>
          <t>======
ID#AAAB0RI2pnk
Angel Verano    (2026-03-02 09:31:08)
Biogloves</t>
        </r>
      </text>
    </comment>
    <comment ref="C746" authorId="0" shapeId="0" xr:uid="{00000000-0006-0000-0700-000009000000}">
      <text>
        <r>
          <rPr>
            <sz val="11"/>
            <color theme="1"/>
            <rFont val="Calibri"/>
            <scheme val="minor"/>
          </rPr>
          <t>======
ID#AAAB0RI2pqU
Angel Verano    (2026-03-02 09:31:08)
Indoplas</t>
        </r>
      </text>
    </comment>
    <comment ref="C747" authorId="0" shapeId="0" xr:uid="{00000000-0006-0000-0700-000026000000}">
      <text>
        <r>
          <rPr>
            <sz val="11"/>
            <color theme="1"/>
            <rFont val="Calibri"/>
            <scheme val="minor"/>
          </rPr>
          <t>======
ID#AAAB0RI2poA
Angel Verano    (2026-03-02 09:31:08)
Indoplas</t>
        </r>
      </text>
    </comment>
    <comment ref="C748" authorId="0" shapeId="0" xr:uid="{00000000-0006-0000-0700-00002B000000}">
      <text>
        <r>
          <rPr>
            <sz val="11"/>
            <color theme="1"/>
            <rFont val="Calibri"/>
            <scheme val="minor"/>
          </rPr>
          <t>======
ID#AAAB0RI2pnE
Angel Verano    (2026-03-02 09:31:08)
Indoplas</t>
        </r>
      </text>
    </comment>
    <comment ref="C873" authorId="0" shapeId="0" xr:uid="{00000000-0006-0000-0700-000001000000}">
      <text>
        <r>
          <rPr>
            <sz val="11"/>
            <color theme="1"/>
            <rFont val="Calibri"/>
            <scheme val="minor"/>
          </rPr>
          <t>======
ID#AAAB0RI2prQ
Angel Verano    (2026-03-02 09:31:08)
Ambi Pur Air</t>
        </r>
      </text>
    </comment>
  </commentList>
  <extLst>
    <ext xmlns:r="http://schemas.openxmlformats.org/officeDocument/2006/relationships" uri="GoogleSheetsCustomDataVersion2">
      <go:sheetsCustomData xmlns:go="http://customooxmlschemas.google.com/" r:id="rId1" roundtripDataSignature="AMtx7miqj53agotcgbHbHe9CqOOwUgukZg=="/>
    </ext>
  </extLst>
</comments>
</file>

<file path=xl/sharedStrings.xml><?xml version="1.0" encoding="utf-8"?>
<sst xmlns="http://schemas.openxmlformats.org/spreadsheetml/2006/main" count="6815" uniqueCount="2049">
  <si>
    <t>PROJECT PROCUREMENT MANAGEMENT PLAN 2025</t>
  </si>
  <si>
    <t>PROVINCIAL HEALTH OFFICE - PROPER</t>
  </si>
  <si>
    <t>TRAVELING EXPENSES - LOCAL</t>
  </si>
  <si>
    <t>TRAINING EXPENSES</t>
  </si>
  <si>
    <t>50203010</t>
  </si>
  <si>
    <t>OFFICE SUPPLIES EXPENSES</t>
  </si>
  <si>
    <t>ACCOUNTABLE FORMS EXPENSES</t>
  </si>
  <si>
    <t>NON-ACCOUNTABLE FORMS EXPENSES</t>
  </si>
  <si>
    <t>50203070</t>
  </si>
  <si>
    <t>50203080</t>
  </si>
  <si>
    <t>FUEL, OIL AND LUBRICANTS EXPENSES</t>
  </si>
  <si>
    <t>OTHER SUPPLIES AND MATERIALS EXPENSES</t>
  </si>
  <si>
    <t>WATER EXPENSES</t>
  </si>
  <si>
    <t>ELECTRICITY EXPENSES</t>
  </si>
  <si>
    <t>CABLE, SATELLITE, TELEGRAPH AND RADIO EXPENSES</t>
  </si>
  <si>
    <t>PRIZES</t>
  </si>
  <si>
    <t>FIDELITY BOND PREMIUMS</t>
  </si>
  <si>
    <t>PRINTING AND PUBLICATION EXPENSES</t>
  </si>
  <si>
    <t>50299030</t>
  </si>
  <si>
    <t>REPRESENTATION EXPENSES</t>
  </si>
  <si>
    <t>TRANSPORTATION &amp; DELIVERY EXPENSES</t>
  </si>
  <si>
    <t>RENT EXPENSES</t>
  </si>
  <si>
    <t>50299990</t>
  </si>
  <si>
    <t>OTHER MAINTENANCE AND OPERATING EXPENSES</t>
  </si>
  <si>
    <t>10705010</t>
  </si>
  <si>
    <t>10705020</t>
  </si>
  <si>
    <t>10705030</t>
  </si>
  <si>
    <t>10705110</t>
  </si>
  <si>
    <r>
      <rPr>
        <sz val="12"/>
        <color theme="1"/>
        <rFont val="Times New Roman"/>
      </rPr>
      <t xml:space="preserve">Republic of the Philippines
Provincial Government of Batangas
</t>
    </r>
    <r>
      <rPr>
        <b/>
        <sz val="12"/>
        <color theme="1"/>
        <rFont val="Times New Roman"/>
      </rPr>
      <t xml:space="preserve">PROVINCIAL HEALTH OFFICE
</t>
    </r>
    <r>
      <rPr>
        <sz val="12"/>
        <color theme="1"/>
        <rFont val="Times New Roman"/>
      </rPr>
      <t>Brgy. Kumintang Ibaba, Batangas City
E-mail: pho@batangas.gov.ph | Tel No. (043) 740-2832; (043) 723-2592</t>
    </r>
  </si>
  <si>
    <t>PROJECT PROCUREMENT MANAGEMENT PLAN 2026</t>
  </si>
  <si>
    <t>END USER/UNIT:</t>
  </si>
  <si>
    <t>CHARGED TO:</t>
  </si>
  <si>
    <t>GENERAL FUND - PHO-PROPER</t>
  </si>
  <si>
    <t>CODE</t>
  </si>
  <si>
    <t>GENERAL DESCRIPTION</t>
  </si>
  <si>
    <t>QTY</t>
  </si>
  <si>
    <t>UNIT</t>
  </si>
  <si>
    <t>UNIT PRICE</t>
  </si>
  <si>
    <t>ESTIMATED BUDGET</t>
  </si>
  <si>
    <t>MODE OF PROCUREMENT</t>
  </si>
  <si>
    <t>SCHEDULE / MILESTONE OF ACTIVITIES</t>
  </si>
  <si>
    <t>JAN</t>
  </si>
  <si>
    <t>FEB</t>
  </si>
  <si>
    <t>MAR</t>
  </si>
  <si>
    <t>APR</t>
  </si>
  <si>
    <t>MAY</t>
  </si>
  <si>
    <t>JUN</t>
  </si>
  <si>
    <t>JUL</t>
  </si>
  <si>
    <t>AUG</t>
  </si>
  <si>
    <t>SEP</t>
  </si>
  <si>
    <t>OCT</t>
  </si>
  <si>
    <t>NOV</t>
  </si>
  <si>
    <t>DEC</t>
  </si>
  <si>
    <t>MAINTENANCE AND OTHER OPERATING EXPENSES</t>
  </si>
  <si>
    <t>x</t>
  </si>
  <si>
    <t>BIDDING/SMALL VALUE</t>
  </si>
  <si>
    <t>General Form No. 51-A (Official Receipt)</t>
  </si>
  <si>
    <t>Medical/Treatment/Vaccination Forms</t>
  </si>
  <si>
    <t>50204010</t>
  </si>
  <si>
    <t>50204020</t>
  </si>
  <si>
    <t>TELEPHONE EXPENSES</t>
  </si>
  <si>
    <t>INTERNET SUBSCRIPTION EXPENSES</t>
  </si>
  <si>
    <t>REPAIRS AND MAINTENANCE</t>
  </si>
  <si>
    <t>BUILDING AND OTHER STRUCTURES</t>
  </si>
  <si>
    <t>MACHINERY AND EQUIPMENT</t>
  </si>
  <si>
    <t>TRANSPORTATION EQUIPMENT</t>
  </si>
  <si>
    <t>SEMI-EXPENDABLE MACHINERY AND EQUIPMENT</t>
  </si>
  <si>
    <t>TAXES, DUTIES, AND LICENSES</t>
  </si>
  <si>
    <t>Posters, flyers, and other IEC materials</t>
  </si>
  <si>
    <t>Immunization/Vaccination/Treatment/Other Medical Cards</t>
  </si>
  <si>
    <t>Leaflets, pamphlets</t>
  </si>
  <si>
    <t>Blood Donor's ID Card</t>
  </si>
  <si>
    <t>Meals and Accomodation/
Food and Venue</t>
  </si>
  <si>
    <t>Training Materials</t>
  </si>
  <si>
    <t>All Purpose Sticker A4 10's/pack</t>
  </si>
  <si>
    <t>pack</t>
  </si>
  <si>
    <t>AntiVirus Software With 2 years License</t>
  </si>
  <si>
    <t>piece</t>
  </si>
  <si>
    <t>Arch File Vertical, 2-Ring Binder, 2" Side, Long, Black</t>
  </si>
  <si>
    <t>Arch File Vertical, 2-Ring Binder, 2" Side, A4, Black</t>
  </si>
  <si>
    <t>Ballpen Black 0.7mm</t>
  </si>
  <si>
    <t>Ballpen Blue 0.7mm</t>
  </si>
  <si>
    <t>Ballpen Red 0.7mm</t>
  </si>
  <si>
    <t>Battery AA (4piece/pack)</t>
  </si>
  <si>
    <t>Battery AAA (4piece/pack)</t>
  </si>
  <si>
    <t>Battery AA (4piece/pack) Rechargeable with charger</t>
  </si>
  <si>
    <t>Battery AAA (4piece/pack) Rechargeable with charger</t>
  </si>
  <si>
    <t>Binder clip  2 in 12 piece per box</t>
  </si>
  <si>
    <t>box</t>
  </si>
  <si>
    <t>Binder clip  3/4  12 piece per box</t>
  </si>
  <si>
    <t>Binder clip  1 5/8  12 piece per box</t>
  </si>
  <si>
    <t>Binder clip  1 1/4  12 piece per box</t>
  </si>
  <si>
    <t>Bond Paper White Short  80 gsm / 24 substance</t>
  </si>
  <si>
    <t>ream</t>
  </si>
  <si>
    <t>Bond Paper White Long 80 gsm / 24 substance</t>
  </si>
  <si>
    <t>Bond Paper White A4 80 gsm / 24 substance</t>
  </si>
  <si>
    <t>Brown Envelope Short 150LBS</t>
  </si>
  <si>
    <t>Brown Envelope Long 150LBS</t>
  </si>
  <si>
    <t xml:space="preserve">Bundy Clock Ribbon </t>
  </si>
  <si>
    <t>Cable clip 100's</t>
  </si>
  <si>
    <t>Calculator 12 digits (Heavy Duty)</t>
  </si>
  <si>
    <t>Cartolina Assorted Color (20 pieces/pack)</t>
  </si>
  <si>
    <t>Clear Book Short (100 page)</t>
  </si>
  <si>
    <t>Clear Book Long (100 page)</t>
  </si>
  <si>
    <t>Clear Book Filler Short (10's/pack), spiral</t>
  </si>
  <si>
    <t>Clear Book Filler Long (10's/pack), spiral</t>
  </si>
  <si>
    <t>Clip Board Short</t>
  </si>
  <si>
    <t>Clip Board Long</t>
  </si>
  <si>
    <t>Columnar Book No. 707</t>
  </si>
  <si>
    <t>Computer Keyboard Wired (USB connection)</t>
  </si>
  <si>
    <t>unit</t>
  </si>
  <si>
    <t>Computer Keyboard Wireless</t>
  </si>
  <si>
    <t>Computer Mouse Wireless</t>
  </si>
  <si>
    <t>Cord Nylon Fancy Yarn</t>
  </si>
  <si>
    <t>roll</t>
  </si>
  <si>
    <t>Cork Board With aluminum frame 11''x16''</t>
  </si>
  <si>
    <t>Cork Board With aluminum frame 12"x12"</t>
  </si>
  <si>
    <t>Cork Board with aluminum frame 48''x60''</t>
  </si>
  <si>
    <t>Cork Board with aluminum frame 24''x36''</t>
  </si>
  <si>
    <t>Cork Pin 100's</t>
  </si>
  <si>
    <t>Correction Tape</t>
  </si>
  <si>
    <t>Colored Paper 100 piece/pack</t>
  </si>
  <si>
    <t>Cutter Big (Heavy Duty)</t>
  </si>
  <si>
    <t xml:space="preserve">Daily Time Record (DTR) Time Card </t>
  </si>
  <si>
    <t>Dater Stamp Month/Day/Year format</t>
  </si>
  <si>
    <t>Desk Organizer 3 layer mesh metal tray</t>
  </si>
  <si>
    <t>Desk Organizer  With Mesh File Holder, Heavy Duty</t>
  </si>
  <si>
    <t>Double Adhesive Tape 1''</t>
  </si>
  <si>
    <t>Double Adhesive Tape 2''</t>
  </si>
  <si>
    <t>Duplicator Machine Master Roll DP-G325</t>
  </si>
  <si>
    <t>Duplicator Machine Master Roll CV/B4 UA</t>
  </si>
  <si>
    <t>Duplicator Machine Toner Black Ink (DP-G325)</t>
  </si>
  <si>
    <t>Duplicator Machine Toner Black Ink (CV-3230)</t>
  </si>
  <si>
    <t>Eraser Rubber (medium)</t>
  </si>
  <si>
    <t>Eraser WhiteBoard</t>
  </si>
  <si>
    <t>Fastener Metal (50sets/box)</t>
  </si>
  <si>
    <t>Fastener Plastic (50sets/box)</t>
  </si>
  <si>
    <t>Filing Tray 3 layers (Metal)</t>
  </si>
  <si>
    <t>Folder Short (white)</t>
  </si>
  <si>
    <t>Folder Long (white)</t>
  </si>
  <si>
    <t>Folder Expandable Long (Green)</t>
  </si>
  <si>
    <t>Folder Pressboard Long(green)</t>
  </si>
  <si>
    <t>Gel Pen Eraseable, 0.4mm Black 12 pieces/box</t>
  </si>
  <si>
    <t>Glue All Purpose 60 ml</t>
  </si>
  <si>
    <t>Glue Gun Heavy Duty</t>
  </si>
  <si>
    <t>Highlighter Pen Assorted Color (4piece/pack)</t>
  </si>
  <si>
    <t>Illustration Board  1 whole 30"x40"</t>
  </si>
  <si>
    <t>Laminating Sheet Size A4 150microns (100/pack)</t>
  </si>
  <si>
    <t>Laminating Sheet Size Long 150microns (100/pack)</t>
  </si>
  <si>
    <t>Manila paper 36''x48'' (10 pieces/pack)</t>
  </si>
  <si>
    <t>Marker Permanent (Black)</t>
  </si>
  <si>
    <t>Marker White Board (Black)</t>
  </si>
  <si>
    <t>Masking Tape 1'' 25 yards</t>
  </si>
  <si>
    <t>Masking Tape 2'' 25 yards</t>
  </si>
  <si>
    <t>Microsoft Office 365 Personal</t>
  </si>
  <si>
    <t>Mimeo Paper Whitewove Long 70 gsm / 20 substance</t>
  </si>
  <si>
    <t>Office Warehouse Stretch Wrap 500mmx200m</t>
  </si>
  <si>
    <t>Packaging Tape Brown 2''x100m</t>
  </si>
  <si>
    <t>Paper Binder Clip 3/4'' (12/box)</t>
  </si>
  <si>
    <t>Paper Binder Clip 1 5/8'' (12/box)</t>
  </si>
  <si>
    <t>Paper Binder Clip 2'' (12/box)</t>
  </si>
  <si>
    <t>Paper Clip Vinyl 25mm (100/box)</t>
  </si>
  <si>
    <t>Paper Clip Vinyl 50mm (100/box)</t>
  </si>
  <si>
    <t>Parchment Paper 10 pcs./pack</t>
  </si>
  <si>
    <t>Paste with applicator (200 grams)</t>
  </si>
  <si>
    <t>Payroll Paper 14''x34''</t>
  </si>
  <si>
    <t>Pencil #2 (12piece/box)</t>
  </si>
  <si>
    <t>Photocopier Machine Toner TN118</t>
  </si>
  <si>
    <t>tube</t>
  </si>
  <si>
    <t>Photocopier Machine Toner S2110</t>
  </si>
  <si>
    <t>Photocopier Machine Toner Laser Jet MFP M42623 dn/3365</t>
  </si>
  <si>
    <t>Photopaper A4 Glossy 180gsm (20piece/pack)</t>
  </si>
  <si>
    <t>Photopaper A4 Matte 180gsm (20piece/pack)</t>
  </si>
  <si>
    <t>Plastic Envelope Long Expanding with handle</t>
  </si>
  <si>
    <t>Plastic Envelope Short Expanding with handle</t>
  </si>
  <si>
    <t>Plastic Envelope Long Without handle</t>
  </si>
  <si>
    <t>Plastic Envelope Short Without handle</t>
  </si>
  <si>
    <t>Printer Ink BT5000B</t>
  </si>
  <si>
    <t>bottle</t>
  </si>
  <si>
    <t>Printer Ink BT5000C</t>
  </si>
  <si>
    <t>Printer Ink BT5000M</t>
  </si>
  <si>
    <t>Printer Ink BT5000Y</t>
  </si>
  <si>
    <t>Printer Ink D60BK</t>
  </si>
  <si>
    <t>Printer Ink GI-790 black</t>
  </si>
  <si>
    <t>Printer Ink GI-790 cyan</t>
  </si>
  <si>
    <t>Printer Ink GI-790 yellow</t>
  </si>
  <si>
    <t>Printer Ink GI-790 Magenta</t>
  </si>
  <si>
    <t>Printer Ink 682 - Black</t>
  </si>
  <si>
    <t>cart</t>
  </si>
  <si>
    <t>Printer Ink Ink 682 - Color</t>
  </si>
  <si>
    <t>Printer Ink 680 (Colored)</t>
  </si>
  <si>
    <t>Printer Ink 680 black</t>
  </si>
  <si>
    <t>Printer Ink 704 (Black)</t>
  </si>
  <si>
    <t>Printer Ink 704 (Colored)</t>
  </si>
  <si>
    <t>Printer Ink 955XL Black</t>
  </si>
  <si>
    <t>Printer Ink 955XL Magenta</t>
  </si>
  <si>
    <t>Printer Ink 955XL Yellow</t>
  </si>
  <si>
    <t>Printer Ink 955XL Cyan</t>
  </si>
  <si>
    <t>Printer Ink 685 Black</t>
  </si>
  <si>
    <t>Printer Ink 685 Cyan</t>
  </si>
  <si>
    <t>Printer Ink 685 Magenta</t>
  </si>
  <si>
    <t>Printer Ink 685 Yellow</t>
  </si>
  <si>
    <t>Printer Ink Laser Jet CE285A/85A</t>
  </si>
  <si>
    <t>Printer Ink T664  Continuous Black</t>
  </si>
  <si>
    <t>Printer Ink T664  Continuous Cyan</t>
  </si>
  <si>
    <t>Printer Ink T664  Continuous Magenta</t>
  </si>
  <si>
    <t>Printer Ink T664  Continuous Yellow</t>
  </si>
  <si>
    <t>Printer Ink 003  Continuous Black</t>
  </si>
  <si>
    <t>Printer Ink 003  Continuous Cyan</t>
  </si>
  <si>
    <t>Printer Ink 003  Continuous Magenta</t>
  </si>
  <si>
    <t>Printer Ink 003  Continuous Yellow</t>
  </si>
  <si>
    <t>Printer Ink 008  Continuous Black</t>
  </si>
  <si>
    <t>Printer Ink 008  Continuous Cyan</t>
  </si>
  <si>
    <t>Printer Ink 008  Continuous Magenta</t>
  </si>
  <si>
    <t>Printer Ink 008  Continuous Yellow</t>
  </si>
  <si>
    <t>Puncher 2-Hole Heavy Duty</t>
  </si>
  <si>
    <t>Push Pin 100's/box</t>
  </si>
  <si>
    <t>Record Book Official (8.5 x 11 inches 500 pages)</t>
  </si>
  <si>
    <t>Record Book Official (8.5 x 11 inches 300 pages)</t>
  </si>
  <si>
    <t>Record Book Official (8.5 x 11 inches 150 pages)</t>
  </si>
  <si>
    <t>Ring Binder 12mm x 1.2mm (1/2 "x44)</t>
  </si>
  <si>
    <t>Ring Binder 12mm x 1.2mm (3/4 "x44)</t>
  </si>
  <si>
    <t>Ring Binder 12mm x 1.2mm (1 "x44)</t>
  </si>
  <si>
    <t>Ring Binder 12mm x 1.2mm (1 1/2 "x44)</t>
  </si>
  <si>
    <t>Ring Binder 12mm x 1.2mm (2 "x44)</t>
  </si>
  <si>
    <t>Ribbon Catridge LQ-2190</t>
  </si>
  <si>
    <t>RJ45 Cat6</t>
  </si>
  <si>
    <t>Rubber Band 350 Grams, Flat No. 18</t>
  </si>
  <si>
    <t>Rubber Stamp Self-inking</t>
  </si>
  <si>
    <t>Ruler 12''</t>
  </si>
  <si>
    <t>Ruler 18''</t>
  </si>
  <si>
    <t>Scissors Size 7''</t>
  </si>
  <si>
    <t>Scissors Size 8''</t>
  </si>
  <si>
    <t>Sharpener Hand Crack Heavy Duty</t>
  </si>
  <si>
    <t>Sign Pen 0.5 black</t>
  </si>
  <si>
    <t>Sign Pen 0.7 black</t>
  </si>
  <si>
    <t>Stamp Pad Size #4 violet</t>
  </si>
  <si>
    <t>Stamp Pad Size #4 black</t>
  </si>
  <si>
    <t>Stamp Pad Ink 30ml black</t>
  </si>
  <si>
    <t>Stamp Pad Ink 30ml violet</t>
  </si>
  <si>
    <t>Stapler #10 Heavy Duty</t>
  </si>
  <si>
    <t>Stapler #35 Heavy Duty</t>
  </si>
  <si>
    <t>Staple Wire #10 (5000/box)</t>
  </si>
  <si>
    <t>Staple Wires #35 (5000/box)</t>
  </si>
  <si>
    <t>Sticker Paper White A4 Matte (10/pack)</t>
  </si>
  <si>
    <t>Sticky Notepad 3''x3'' ((400/pad) (4 colors/pack))</t>
  </si>
  <si>
    <t>Tape Dispenser Heavy Duty Dual Core</t>
  </si>
  <si>
    <t>Time Card (Bundy Clock) E2A (100's/pack)</t>
  </si>
  <si>
    <t>Thumbtacks 100's</t>
  </si>
  <si>
    <t>Transparent/Clear Tape 1''x33m (1inch core)</t>
  </si>
  <si>
    <t>Transparent Tape 2''x100m</t>
  </si>
  <si>
    <t>USB Hub - 3 ports</t>
  </si>
  <si>
    <t>UTP Cable</t>
  </si>
  <si>
    <t>White Board 11''x16''</t>
  </si>
  <si>
    <t>White Board 12''x18''</t>
  </si>
  <si>
    <t>White Board 24''x36''</t>
  </si>
  <si>
    <t>Total</t>
  </si>
  <si>
    <t>DRUGS AND MEDICINE EXPENSES</t>
  </si>
  <si>
    <t>BIDDING/SMALL VALUE/DIRECT /EMERGENCY</t>
  </si>
  <si>
    <t>ORAL PREPARATIONS, INJECTABLES, and NEBULIZATION SOLUTIONS</t>
  </si>
  <si>
    <t>Acetylcysteine 200 mg  sachet by 10's</t>
  </si>
  <si>
    <t>15</t>
  </si>
  <si>
    <t/>
  </si>
  <si>
    <t>Acetylcysteine 600 mg effervescent sachet by 20's</t>
  </si>
  <si>
    <t>125</t>
  </si>
  <si>
    <t>Aciclovir 800 mg tablet x 20's</t>
  </si>
  <si>
    <t>4</t>
  </si>
  <si>
    <t>3</t>
  </si>
  <si>
    <t>Allopurinol 100 mg tablet 100's tablet by 100's</t>
  </si>
  <si>
    <t>2</t>
  </si>
  <si>
    <t>Allopurinol 300mg tablet 100's tablet by 100's</t>
  </si>
  <si>
    <t>Aluminum Hydroxide + Magnesium Hydroxide 200 mg/100 mg tablet 100's tablet by 100's</t>
  </si>
  <si>
    <t>10</t>
  </si>
  <si>
    <t>Aluminum Hydroxide + Magnesium Hydroxide 225 mg/200 mg/5 ml, 120ml bottle</t>
  </si>
  <si>
    <t>72</t>
  </si>
  <si>
    <t>Amlodipine Besylate 10 mg tablet by 100's</t>
  </si>
  <si>
    <t>25</t>
  </si>
  <si>
    <t>Amlodipine Besylate 5 mg tablet by 100's</t>
  </si>
  <si>
    <t>750</t>
  </si>
  <si>
    <t>Amoxicillin (as trihydrate) 500 mg tablet by 100's</t>
  </si>
  <si>
    <t>500</t>
  </si>
  <si>
    <t>Amoxicillin (as trihydrate) 250 mg/5 ml, 60ml Suspension bottle</t>
  </si>
  <si>
    <t>Bottle</t>
  </si>
  <si>
    <t>Ascorbic Acid 100 mg/5 ml syrup, 60 ml bottle</t>
  </si>
  <si>
    <t>720</t>
  </si>
  <si>
    <t>Ascorbic Acid 100 mg/5 ml syrup, 120 ml bottle</t>
  </si>
  <si>
    <t>Ascorbic Acid 100 mg/ml drops, 15 ml bottle</t>
  </si>
  <si>
    <t>144</t>
  </si>
  <si>
    <t>Ascorbic Acid 500 mg tablet by 100's</t>
  </si>
  <si>
    <t>300</t>
  </si>
  <si>
    <t>Aspirin 80 mg tablet by 100's</t>
  </si>
  <si>
    <t>5</t>
  </si>
  <si>
    <t>Atorvastatin calcium 20 mg tablet by 100's</t>
  </si>
  <si>
    <t>Atorvastatin calcium 40 mg tablet by 100's</t>
  </si>
  <si>
    <t>Azithromycin 500 mg tablet by 3's</t>
  </si>
  <si>
    <t>135</t>
  </si>
  <si>
    <t>Azithromycin 200 mg/5 ml powder for suspension, 15 ml bottle</t>
  </si>
  <si>
    <t>Betahistine (as hydrochloride/ dihydrochloride) 16mg tablet by 100's</t>
  </si>
  <si>
    <t>Betahistine (as hydrochloride/ dihydrochloride) 24mg tablet by 100's</t>
  </si>
  <si>
    <t>Betamethasone (as valerate) 0.1%, 5g tube, cream tube</t>
  </si>
  <si>
    <t>Piece</t>
  </si>
  <si>
    <t>50</t>
  </si>
  <si>
    <t>Biphasic Isophane Human Insulin 70/30 (recombinant DNA) (Insulin N) 100 IU/mL, 10ml (SC) vial</t>
  </si>
  <si>
    <t>Vial</t>
  </si>
  <si>
    <t>Bisacodyl 5 mg tablet by 100's</t>
  </si>
  <si>
    <t>1</t>
  </si>
  <si>
    <t>Blumea balsamifera (Samboing) 500mg tablet</t>
  </si>
  <si>
    <t>tablet</t>
  </si>
  <si>
    <t>200</t>
  </si>
  <si>
    <t>Budesonide 250 micrograms/mL, 2mL nebule by 30's</t>
  </si>
  <si>
    <t>Butamirate Citrate 50 mg tablet  x 100's</t>
  </si>
  <si>
    <t>Butamirate Citrate 7.5 mg/5 mL syrup, 120 mL bottle</t>
  </si>
  <si>
    <t>Captopril 25mg tablet by 100's</t>
  </si>
  <si>
    <t>Cefalexin 250 mg/5 mL, suspension 60mL bottle</t>
  </si>
  <si>
    <t>Cefalexin 500 mg capsule by 100's</t>
  </si>
  <si>
    <t>Cefixime 200mg tablet by 10's</t>
  </si>
  <si>
    <t>Cefixime 100mg/5mL granules  for suspension  in 70mL</t>
  </si>
  <si>
    <t>24</t>
  </si>
  <si>
    <t>Cefuroxime (as axetil) 250 mg/5 mL granules for suspension bottle</t>
  </si>
  <si>
    <t>36</t>
  </si>
  <si>
    <t>Cefuroxime (as axetil) 500 mg tablet by 10's</t>
  </si>
  <si>
    <t>100</t>
  </si>
  <si>
    <t>Celecoxib 200mg capsule by 100's</t>
  </si>
  <si>
    <t>20</t>
  </si>
  <si>
    <t>Cetirizine  10mg tablet by 100's</t>
  </si>
  <si>
    <t>Cetirizine (as dihydrochloride) 2.5 mg/mL syrup (oral drops), 15 mL bottle</t>
  </si>
  <si>
    <t>Cetirizine (as dihydrochloride) 5 mg/5mL solution, 60 mL bottle</t>
  </si>
  <si>
    <t>288</t>
  </si>
  <si>
    <t>Chlorphenamine maleate 2.5 mg/5 mL syrup, 60 mL bottle</t>
  </si>
  <si>
    <t>Chlorphenamine maleate 4 mg  tablet by by 100's</t>
  </si>
  <si>
    <t>Cinnarizine 25 mg tablet by 100's</t>
  </si>
  <si>
    <t>Ciprofloxacin (as hydrochloride) 500mg tablet by 100's</t>
  </si>
  <si>
    <t>Clarithromycin  250mg/5mL  granules/powder for suspension in 50mL</t>
  </si>
  <si>
    <t>bottles</t>
  </si>
  <si>
    <t>Clarithromycin 500mg tablet by 10's</t>
  </si>
  <si>
    <t>Clindamycin (as hydrochloride) 300mg capsule by 100's</t>
  </si>
  <si>
    <t>Clobetasol propionate 0.05% ointment 5g</t>
  </si>
  <si>
    <t>Clopidogrel 75 mg tablet by 100's</t>
  </si>
  <si>
    <t>Cloxacillin (as sodium salt) 500 mg capsule by 100's</t>
  </si>
  <si>
    <t>Cloxacillin (as sodium salt) 250mg/ 5mL, 60 mL bottle</t>
  </si>
  <si>
    <t>Co-Amoxiclav 312.5 mg/5 mL suspension, 60 mL bottle</t>
  </si>
  <si>
    <t>Co-Amoxiclav 400 mg/57 mg/5 mL suspension, 70 mL bottle</t>
  </si>
  <si>
    <t>Co-Amoxiclav 500 mg/125 mg tablet</t>
  </si>
  <si>
    <t>15000</t>
  </si>
  <si>
    <t>Colchicine 500 mcg tablet by 100's</t>
  </si>
  <si>
    <t>Cotrimoxazole 800mg /160mg tablet by 100's</t>
  </si>
  <si>
    <t>Cotrimoxazole 200mg/40mg/5mL 60mL bottle</t>
  </si>
  <si>
    <t>Diclofenac Sodium 50mg tablet by 100's</t>
  </si>
  <si>
    <t>Dicycloverine (as hydrochloride) 10mg tablet by 100's</t>
  </si>
  <si>
    <t>Dicycloverine (as hydrochloride) 10 mg/5 mL syrup, 60 mL bottle</t>
  </si>
  <si>
    <t>Diltiazem (as hydrochloride) 60mg tablet by 100's</t>
  </si>
  <si>
    <t>Diphenhydramine (as hydrochloride) 50 mg capsule by 100's</t>
  </si>
  <si>
    <t>Diphenhydramine (as hydrochloride) 12.5 mg/5 mL, 60mL bottle</t>
  </si>
  <si>
    <t>Doxycycline Hyclate  100 mg capsule by 100's</t>
  </si>
  <si>
    <t>Enalapril (as maleate) 5mg tablet by 100's</t>
  </si>
  <si>
    <t>Erythromycin (as stearate) 500mg tablet by 100's</t>
  </si>
  <si>
    <t>Fenofibrate 160 mg capsule by 100's</t>
  </si>
  <si>
    <t>Fenofibrate 200 mg capsule by 100's</t>
  </si>
  <si>
    <t>Ferrous Sulfate 325mg (Elemental Iron) tablet by 100's</t>
  </si>
  <si>
    <t>Ferrous Sulfate + Folic Acid 186 mg/400 mcg capsule by 100's</t>
  </si>
  <si>
    <t>Fusidic acid 2%, 5 g, ointment piece</t>
  </si>
  <si>
    <t>Fluconazole 150mg capsule</t>
  </si>
  <si>
    <t>capsule</t>
  </si>
  <si>
    <t>Gliclazide 60 mg MR tablet by 100's</t>
  </si>
  <si>
    <t>Hydrocortisone 1% ointment 10 g piece</t>
  </si>
  <si>
    <t>Hyoscine (as N-butyl bromide) 10 mg tablet by 100's</t>
  </si>
  <si>
    <t>Ibuprofen 200 mg/5 mL, 60 mL bottle</t>
  </si>
  <si>
    <t>Ibuprofen 200 mg capsule by 100's</t>
  </si>
  <si>
    <t>Ipratropium + Salbutamol 500 mcg/2.5 mg, 2.5 mL, Nebule by 30's</t>
  </si>
  <si>
    <t>Isosorbide 5- Mononitrate 30mg tablet by 100's</t>
  </si>
  <si>
    <t>Ketoconazole cream 2% 15g</t>
  </si>
  <si>
    <t>Lagundi (Vitex negundo) 600 mg capsule by 100's</t>
  </si>
  <si>
    <t>Lagundi (Vitex negundo) 300 mg/5 mL syrup, 60 mL bottle</t>
  </si>
  <si>
    <t>Levocetirizine 5 mg tablet</t>
  </si>
  <si>
    <t>tablets</t>
  </si>
  <si>
    <t>Lidocaine + Epinephrine 2%, 1.8 mL carpule by 50's</t>
  </si>
  <si>
    <t>Lidocaine (as hydrochloride) 2% (20 mg/mL), 5 mL ampule by 10's</t>
  </si>
  <si>
    <t>Loratadine  5 mg/5 mL syrup, 60 mL bottle</t>
  </si>
  <si>
    <t>Loratadine 10mg, film coated tablet by 100's</t>
  </si>
  <si>
    <t>boxes</t>
  </si>
  <si>
    <t>Loperamide (as hydrochloride 2mg capsule x 100's</t>
  </si>
  <si>
    <t>Losartan (as potassium salt) 50 mg tablet by 100's</t>
  </si>
  <si>
    <t>Mefenamic Acid 250mg capsule by 100's</t>
  </si>
  <si>
    <t>Mefenamic Acid 500 mg capsule by 100's</t>
  </si>
  <si>
    <t>Metformin (as hydrochloride) 500 mg tablet by 100's</t>
  </si>
  <si>
    <t>375</t>
  </si>
  <si>
    <t>Methyldopa 250mg tablet by 100's</t>
  </si>
  <si>
    <t>Metoclopramide ( as hydrochloride) 5 mg/5 mL syrup, 60 mL bottle</t>
  </si>
  <si>
    <t>Metoclopramide ( as hydrochloride) 10 mg tablet by 100's</t>
  </si>
  <si>
    <t>Metoprolol (as tartrate) 50 mg tablet by 100's</t>
  </si>
  <si>
    <t>Metoprolol (as tartrate) 100mg tablet by 100's</t>
  </si>
  <si>
    <t>Montelukast + Levocetirizine 10 mg/5 mg tablet</t>
  </si>
  <si>
    <t>900</t>
  </si>
  <si>
    <t>600</t>
  </si>
  <si>
    <t>Metronidazole 125mg/5mL , suspension 60mL bottle</t>
  </si>
  <si>
    <t>Metronidazole 500mg tablet by 100's</t>
  </si>
  <si>
    <t>Montelukast (as sodium salt) 4mg tablet by 100's</t>
  </si>
  <si>
    <t>Montelukast (as sodium salt) 10 mg tablet by 100's</t>
  </si>
  <si>
    <t>Naproxen (as sodium salt) 500mg tablet by 100's</t>
  </si>
  <si>
    <t>Multivitamin 60 mL bottle</t>
  </si>
  <si>
    <t>Multivitamins  capsule by 100's</t>
  </si>
  <si>
    <t>Multivitamins 15 mL, Drops bottle</t>
  </si>
  <si>
    <t>216</t>
  </si>
  <si>
    <t xml:space="preserve">Mupirocin  2%, cream 5 g </t>
  </si>
  <si>
    <t>Nitrofurantoin 100mg capsule by 100's</t>
  </si>
  <si>
    <t>Omeprazole 40 mg tablet by 100's</t>
  </si>
  <si>
    <t>Omeprazole 20 mg tablet by 100's</t>
  </si>
  <si>
    <t>Oral Rehydration Salts (ORS 75-replacement) 6g sachet by 25's</t>
  </si>
  <si>
    <t>Pantoprazole 40 mg tablet by 30's</t>
  </si>
  <si>
    <t>Paracetamol 500 mg tablet by 100's</t>
  </si>
  <si>
    <t>400</t>
  </si>
  <si>
    <t>Paracetamol 125 mg/5 mL 60 mL bottle</t>
  </si>
  <si>
    <t>Paracetamol 100 mg/mL drops, 15 mL bottle</t>
  </si>
  <si>
    <t>Paracetamol 250 mg/5 mL syrup/suspension, 60 mL bottle</t>
  </si>
  <si>
    <t>Phenylpropanolamine Hydrochloride + Chlorphenamine maleate + Paracetamol 25mg/2mg/325mg tablet by 100's</t>
  </si>
  <si>
    <t>Phenylpropanolamine Hydrochloride + Chlorphenamine maleate + Paracetamol 6.25mg/500mcg/125mg per 5ml 60mL</t>
  </si>
  <si>
    <t>432</t>
  </si>
  <si>
    <t>Povidone-Iodine 10%  Solution, 60 mL bottle</t>
  </si>
  <si>
    <t>Prednisone 5 mg tablet by 100's</t>
  </si>
  <si>
    <t>Prednisone 10 mg tablet by 100's</t>
  </si>
  <si>
    <t>Regular Insulin 100 IU/mL for IM/IV/SC Injection, 10 mL vial</t>
  </si>
  <si>
    <t>vial</t>
  </si>
  <si>
    <t>Rosuvastatin (as calcium salt) 10 mg tablet by 100's</t>
  </si>
  <si>
    <t>Rosuvastatin (as calcium salt) 20 mg tablet by 100's</t>
  </si>
  <si>
    <t>Salbutamol  (as sulfate) 2 mg/5 mL syrup, 60 mL bottle</t>
  </si>
  <si>
    <t>Salbutamol  (as sulfate) 2 mg/mL, 2.5 mL nebule by 30's</t>
  </si>
  <si>
    <t>Salbutamol 100 mcg/dose, 200 doses metered dose inhaler</t>
  </si>
  <si>
    <t>Silver Sulfadiazine 1%, 15 g piece</t>
  </si>
  <si>
    <t>Simvastatin  20 mg tablet by 100's</t>
  </si>
  <si>
    <t>Tamsulosin 400mcg capsule by 30's</t>
  </si>
  <si>
    <t>Telmisartan 40 mg tablet by 30's</t>
  </si>
  <si>
    <t>Tetanus Antitoxin (1500 IU/0.7 mL solution for injection ampule by 10's</t>
  </si>
  <si>
    <t>Tetanus Toxoid 0.5 mL ampule by 10's</t>
  </si>
  <si>
    <t>Tobramycin 0.3%, 5 mL, Ophthalmic Drops piece</t>
  </si>
  <si>
    <t>Tranexamic Acid 500 mg capsule by 100's</t>
  </si>
  <si>
    <t>Valsartan 80mg tablet by 30's</t>
  </si>
  <si>
    <t>Vitamin B1 B6 B12 100 mg /5 mg/50 mcg tablet by 100's</t>
  </si>
  <si>
    <t>Zinc (as sulfate monohydrate) 20mg/5mL, 60mL bottle</t>
  </si>
  <si>
    <t>INNOVATIVE</t>
  </si>
  <si>
    <t>Acetylcysteine 600 mg effervescent tablet</t>
  </si>
  <si>
    <t>Tablet</t>
  </si>
  <si>
    <t xml:space="preserve">Anti Rabies vaccine 2.5 IU 1ml </t>
  </si>
  <si>
    <t>vials</t>
  </si>
  <si>
    <t>1000</t>
  </si>
  <si>
    <t xml:space="preserve">Ascorbic Acid + Zinc 500mg/10mg tablet </t>
  </si>
  <si>
    <t>12500</t>
  </si>
  <si>
    <t>Ascorbic Acid + Zinc 100mg/10mg syrup 120mL</t>
  </si>
  <si>
    <t xml:space="preserve">Butamirate Citrate 50 mg sustained released tablet </t>
  </si>
  <si>
    <t>Carvedilol 6.25mg tablet</t>
  </si>
  <si>
    <t xml:space="preserve">Cetirizine 10mg tablet </t>
  </si>
  <si>
    <t xml:space="preserve">Cetirizine 5 mg/5 mL syrup, 60 mL bottle </t>
  </si>
  <si>
    <t>Bottles</t>
  </si>
  <si>
    <t xml:space="preserve">Clindamycin 300mg capsule </t>
  </si>
  <si>
    <t>capsules</t>
  </si>
  <si>
    <t>Clonidine 75 mcg tablet (Catapres)</t>
  </si>
  <si>
    <t>Colecalciferol (Vitamin D3) 800IU capsule</t>
  </si>
  <si>
    <t xml:space="preserve"> Capsule</t>
  </si>
  <si>
    <t>1500</t>
  </si>
  <si>
    <t>Dapagliflozin 10mg tablet (Forxiga)</t>
  </si>
  <si>
    <t>Dapaglifozin + Metformin HCL 10/1,000mg tablet</t>
  </si>
  <si>
    <t xml:space="preserve">Equine Rabies Immunoglobulin 200 IU 5ml </t>
  </si>
  <si>
    <t>Febuxostat 40mg tablet (Atenurix)</t>
  </si>
  <si>
    <t>Fixed Dose Combination  2( Rifampicin 150mg, Isoniazid 75mg x 80's (per box)</t>
  </si>
  <si>
    <t>Fixed Dose Combination  4 ( Rifampicin 150mg, Isoniazid 75mg, Pyrazinamide 400mg, Ethambutol 275mg x 80's (per box)</t>
  </si>
  <si>
    <t>Gliclazide 60mg MR tablet</t>
  </si>
  <si>
    <t>Montelukast + Levocetirizine 10 mg/5 mg tablet (Zykast)</t>
  </si>
  <si>
    <t>Buclizine HCL +Multivitamins + Minerals capsule</t>
  </si>
  <si>
    <t>Mupirocin 20mg/g (2% w/w) ointment 5g</t>
  </si>
  <si>
    <t>Pneumococcal Vaccine, Polyvalent 25mcg/0.5mL prefilled syringe</t>
  </si>
  <si>
    <t>pre-filled syringe</t>
  </si>
  <si>
    <t>Quadrivalent Influenza Vaccine Southern Hemisphere strain  5mL multidose vial</t>
  </si>
  <si>
    <t>3000</t>
  </si>
  <si>
    <t xml:space="preserve">Trivalent Influenza Vaccine (Surface Antigen, Inactivated) 0.5mL suspension for injection single dose </t>
  </si>
  <si>
    <t>prefilled syringe</t>
  </si>
  <si>
    <t>Recombinant Human Erythropoietin {Epoetin Alfa} 5,000 IU/mL, 1 mL prefilled syringe (Recormon)</t>
  </si>
  <si>
    <t>Tetanus Immune Globulin, Human 250 IU/mL, 1 mL vial</t>
  </si>
  <si>
    <t>MEDICAL, DENTAL, AND LABORATORY SUPPLIES EXPENSES</t>
  </si>
  <si>
    <t>Medical Supplies</t>
  </si>
  <si>
    <t>Alcohol Isopropyl 70% 500 mL</t>
  </si>
  <si>
    <t>Aneroid BP Apparatus Pedia (Manual)</t>
  </si>
  <si>
    <t>Autoclave Tape 1"</t>
  </si>
  <si>
    <t>Band-Aid 50 strips per box/pack</t>
  </si>
  <si>
    <t>BP Cuff Cloth Adult</t>
  </si>
  <si>
    <t>Chromic Cutting Needle 3-0</t>
  </si>
  <si>
    <t>Cautery Pen</t>
  </si>
  <si>
    <t>Cautery Grounding Pad</t>
  </si>
  <si>
    <t>Cautery Tip Cleaner</t>
  </si>
  <si>
    <t>Cautery Replacement Tips/Electrodes</t>
  </si>
  <si>
    <t>Cautery Bipolar Forceps (Disposable)</t>
  </si>
  <si>
    <t>Cotton  Absorbent, 400 grams per roll</t>
  </si>
  <si>
    <t>Cotton Balls 100 pieces/pack</t>
  </si>
  <si>
    <t>Cotton Balls  1000 pieces/pack</t>
  </si>
  <si>
    <t xml:space="preserve">Cotton Forcep </t>
  </si>
  <si>
    <t>Cover Slip Thin</t>
  </si>
  <si>
    <t>Covid-19 Antigen Rapid Test Kit 20 tests per pack/box</t>
  </si>
  <si>
    <t>Dengue Duo Disposable, 10 pieces per pack/box</t>
  </si>
  <si>
    <t>Dengue NS1 25 pieces per pack/box</t>
  </si>
  <si>
    <t xml:space="preserve">Disposable Face Mask </t>
  </si>
  <si>
    <t>Disposable Syringe  1cc</t>
  </si>
  <si>
    <t>Disposable Syringe 1cc, Tuberculin Syringe</t>
  </si>
  <si>
    <t>Disposable Syringe  3cc</t>
  </si>
  <si>
    <t>Disposable Syringe  5cc</t>
  </si>
  <si>
    <t>Disposable Syringe 1/2cc, Insulin Syringe</t>
  </si>
  <si>
    <t xml:space="preserve">Disposable Syringe 10cc </t>
  </si>
  <si>
    <t>Disposable Transfer Pipette 3ml</t>
  </si>
  <si>
    <t>ECG Paper 110mm x 20m</t>
  </si>
  <si>
    <t>Elastic bandage 3"</t>
  </si>
  <si>
    <t>Elastic bandage 4"</t>
  </si>
  <si>
    <t>Elastic bandage 6"</t>
  </si>
  <si>
    <t>Examining Gloves Small, 100 pieces/box</t>
  </si>
  <si>
    <t>Examining Gloves Medium, 100 pieces/box</t>
  </si>
  <si>
    <t>Examining Gloves Large, 100 pieces/box</t>
  </si>
  <si>
    <t>Face Mask Surgical, 3-ply, 50 pieces/box</t>
  </si>
  <si>
    <t>Face Mask N95, 50 pieces/box</t>
  </si>
  <si>
    <t xml:space="preserve">Feather Lancets </t>
  </si>
  <si>
    <t xml:space="preserve">First Aid Scissors </t>
  </si>
  <si>
    <t>Hydrogen Peroxide 10 volume, 1 gallon</t>
  </si>
  <si>
    <t>gallon</t>
  </si>
  <si>
    <t>Hydrogen Peroxide 20 volume, 1 L</t>
  </si>
  <si>
    <t>Insecticides: Active Ingredients: Metofluthrin 0.1%+ Cyphenothrin 6%+Piperonyl Butoxide 10%</t>
  </si>
  <si>
    <t>Larvicides-  Active Ingredients:Pyriproxyfen, 0.5 Insect Growth Regulator</t>
  </si>
  <si>
    <t>sachet</t>
  </si>
  <si>
    <t>Leukoplast 25cm x 5m</t>
  </si>
  <si>
    <t>Micropore Tape 1"x10 yd, 3M, US, 12 pieces/box</t>
  </si>
  <si>
    <t>Nebulizer Kit Adult</t>
  </si>
  <si>
    <t>Nebulizer Kit Pedia</t>
  </si>
  <si>
    <t>OR Cap Caterpillar</t>
  </si>
  <si>
    <t>Oxygen Cannula Adult</t>
  </si>
  <si>
    <t>Oxygen Cannula Pedia</t>
  </si>
  <si>
    <t>Oxygen Cannula Infant</t>
  </si>
  <si>
    <t xml:space="preserve">Oxygen Gauge/Regulator </t>
  </si>
  <si>
    <t xml:space="preserve">Oxygen Refill </t>
  </si>
  <si>
    <t>cylinder</t>
  </si>
  <si>
    <t>Plastic Splint Adult, Large</t>
  </si>
  <si>
    <t>Plastic Splint Neonate, Large</t>
  </si>
  <si>
    <t>Plastic Splint Pedia, Large</t>
  </si>
  <si>
    <t>Povidone Iodine 10% Antiseptic Solution, 120ml</t>
  </si>
  <si>
    <t>Povidone Iodine 10% Antiseptic Solution</t>
  </si>
  <si>
    <t>Povidone Iodine 7.5% Antiseptic Solution</t>
  </si>
  <si>
    <t xml:space="preserve">Pregnancy Test Kit  </t>
  </si>
  <si>
    <t xml:space="preserve">Pulse Oximeter </t>
  </si>
  <si>
    <t>Surgical Gown - Disposable</t>
  </si>
  <si>
    <t>Surgical Scissors - Straight</t>
  </si>
  <si>
    <t>Surgical Scissors - Curve</t>
  </si>
  <si>
    <t>Surgical Scissors - Mayo</t>
  </si>
  <si>
    <t>Surgical Blade Holder</t>
  </si>
  <si>
    <t>Disposable Prep Razor</t>
  </si>
  <si>
    <t>Forceps - Flat</t>
  </si>
  <si>
    <t>Needle Holder</t>
  </si>
  <si>
    <t>Kidney Basin</t>
  </si>
  <si>
    <t xml:space="preserve">Soaking Solution </t>
  </si>
  <si>
    <t xml:space="preserve">Sphygmomanometer Aneroid with Stethoscope  </t>
  </si>
  <si>
    <t>Surgical Blade  #10</t>
  </si>
  <si>
    <t>Surgical Blade  #15</t>
  </si>
  <si>
    <t>Surgical Blade  #20</t>
  </si>
  <si>
    <t>Surgical Gauze 4x4, sterile, 10 pieces/box</t>
  </si>
  <si>
    <t>Surgical Gauze Sterile, 24x28 mesh</t>
  </si>
  <si>
    <t>bolt</t>
  </si>
  <si>
    <t>Surgical Gloves Sterile, 6 1/2"</t>
  </si>
  <si>
    <t>Surgical Gloves Sterile, 7"</t>
  </si>
  <si>
    <t>Syphilis Kit  SD ,Whole Blood, 100 pieces per box/pack</t>
  </si>
  <si>
    <t>Thermometer Digital</t>
  </si>
  <si>
    <t xml:space="preserve">Tourniquet </t>
  </si>
  <si>
    <t xml:space="preserve">Triangular Bandages </t>
  </si>
  <si>
    <t>Dental Supplies</t>
  </si>
  <si>
    <t>Dental Needle G-30 Long</t>
  </si>
  <si>
    <t>Dental Needle G-30 Short</t>
  </si>
  <si>
    <t>Com Hard Nano-Hybrid Composite Set of 4</t>
  </si>
  <si>
    <t>Bonding Agent  5ml</t>
  </si>
  <si>
    <t>Etch Etchant 1.2ml</t>
  </si>
  <si>
    <t>Dental Sodium Fluoride 50mg/ml, Dental suspension 10ml</t>
  </si>
  <si>
    <t>Tooth Gel 20ml</t>
  </si>
  <si>
    <t xml:space="preserve">Oral Propylaxis </t>
  </si>
  <si>
    <t xml:space="preserve">Propylaxis Brush </t>
  </si>
  <si>
    <t>Polybib 100 pieces/pack</t>
  </si>
  <si>
    <t>Waste Receiver Stainless</t>
  </si>
  <si>
    <t xml:space="preserve">Trumpf Stainless Steel Impression Tray Set </t>
  </si>
  <si>
    <t>Mouth Mirror With handle</t>
  </si>
  <si>
    <t xml:space="preserve">Essential Health Care Package </t>
  </si>
  <si>
    <t xml:space="preserve">Contents per package: </t>
  </si>
  <si>
    <t xml:space="preserve">1 Pluopaste (1,500ppm flouride toothpaste 500ml as added) </t>
  </si>
  <si>
    <t xml:space="preserve">8 pieces kiddie toothbrush with cap(soft bristles for 3-5 years old) </t>
  </si>
  <si>
    <t>4 pieces germicidal soap 80g</t>
  </si>
  <si>
    <t>LABORATORY SUPPLIES</t>
  </si>
  <si>
    <t>PHO PROPER</t>
  </si>
  <si>
    <t xml:space="preserve">Elitech Blood Uric Acid -Manual </t>
  </si>
  <si>
    <t>kit</t>
  </si>
  <si>
    <t>Elitech BUN - Manual</t>
  </si>
  <si>
    <t>Elitech Cholesterol - Manual</t>
  </si>
  <si>
    <t>Elitech Creatinine - Manual</t>
  </si>
  <si>
    <t>Elitech Glucose- Manual</t>
  </si>
  <si>
    <t xml:space="preserve"> </t>
  </si>
  <si>
    <t>Elitech HDL Cholesterol- Manual</t>
  </si>
  <si>
    <t>Elitech SGOT- Manual</t>
  </si>
  <si>
    <t>Elitech SGPT-Manual</t>
  </si>
  <si>
    <t>Elitech Truglycerides- Manual</t>
  </si>
  <si>
    <t>Elitrol 1</t>
  </si>
  <si>
    <t>Elitrol 2</t>
  </si>
  <si>
    <t xml:space="preserve">HDL Calibrator </t>
  </si>
  <si>
    <t>Swelab Alfa Diluent 20L</t>
  </si>
  <si>
    <t>Swelab Alfa Lyze 200ml</t>
  </si>
  <si>
    <t>Boule Calibrator 3ml</t>
  </si>
  <si>
    <t>set</t>
  </si>
  <si>
    <t>Boule Control - Dif Trilevel 3x1x3ml</t>
  </si>
  <si>
    <t>Urine Strips 10 parameters 100's</t>
  </si>
  <si>
    <t>bxs</t>
  </si>
  <si>
    <t>Vacutainer 2ml EDTA (Lavander Top) 100's</t>
  </si>
  <si>
    <t>tray</t>
  </si>
  <si>
    <t>Vacuum Tube w/gel Cloth Activator ( Yellow top)3ml, 100's</t>
  </si>
  <si>
    <t>Yellow pipette tips 1000's</t>
  </si>
  <si>
    <t>packs</t>
  </si>
  <si>
    <t>Blue Pipettes Tips, 500's</t>
  </si>
  <si>
    <t>Typing Sera Anti -A (Epiclone)</t>
  </si>
  <si>
    <t>bot</t>
  </si>
  <si>
    <t>Typing Sera Anti -B (Epiclone)</t>
  </si>
  <si>
    <t>Typing Sera Anti-D (Epiclone)</t>
  </si>
  <si>
    <t>Pregnancy test kit 50/bx</t>
  </si>
  <si>
    <t>HBsAg test kit</t>
  </si>
  <si>
    <t>pcs</t>
  </si>
  <si>
    <t>Tackle Box, 3 layer, high quality</t>
  </si>
  <si>
    <t>Glucose test strip  -GCM2000 25pcs/bx</t>
  </si>
  <si>
    <t>Glucose test strip -GlucoLeader 25's</t>
  </si>
  <si>
    <t>Normal saline solution 1L</t>
  </si>
  <si>
    <t>Distilled Water 1L</t>
  </si>
  <si>
    <t>liter</t>
  </si>
  <si>
    <t>Denatured Alcohol 1 L</t>
  </si>
  <si>
    <t>bots</t>
  </si>
  <si>
    <t>PROVINCIAL HEALTHCARE FACILITY</t>
  </si>
  <si>
    <t>Biocare Automated Chemistry Analyzer</t>
  </si>
  <si>
    <t>BUA Uric Acid 12x20mL</t>
  </si>
  <si>
    <t>BUN Urea 8x20mL</t>
  </si>
  <si>
    <t>Cholesterol 12x20mL</t>
  </si>
  <si>
    <t>Creatinine 8x21mL</t>
  </si>
  <si>
    <t>Glucose 12x20mL</t>
  </si>
  <si>
    <t>HDL Cholesterol 4x21mL</t>
  </si>
  <si>
    <t>SGOT 8x20mL</t>
  </si>
  <si>
    <t>SGPT 8x20mL</t>
  </si>
  <si>
    <t>Triglycerides 12x20mL</t>
  </si>
  <si>
    <t>Elical 2</t>
  </si>
  <si>
    <t>System Cleaning Solution</t>
  </si>
  <si>
    <t>System Solution</t>
  </si>
  <si>
    <t>Sample Cups</t>
  </si>
  <si>
    <t>DXH 520 Beckman Coulter Hematology Analyzer</t>
  </si>
  <si>
    <t>DxH 500 Series Diluent 10L, 500 cycles/kit</t>
  </si>
  <si>
    <t>DxH 500 Series Lyse 500ml, 550 cycles/kit</t>
  </si>
  <si>
    <t>DxH 500 Series Cleaner 500ml, 350 cycles/kit</t>
  </si>
  <si>
    <t>DxH 500 Series Control 3x2.3mL</t>
  </si>
  <si>
    <t>DxH 500 Series Calibrator 1x2.0mL</t>
  </si>
  <si>
    <t>NUTRITION</t>
  </si>
  <si>
    <t>WYD SOLUTION A (250ml)</t>
  </si>
  <si>
    <t>WYD SOLUTION B (250ml)</t>
  </si>
  <si>
    <t>IODINE STANDARD WORKING SOLUTION (250 nl)</t>
  </si>
  <si>
    <t>Grand Total</t>
  </si>
  <si>
    <t>BIDDING/SMALL VALIE</t>
  </si>
  <si>
    <t>Air Freshener Spray 275G, Lavender Vanilla and Comfort</t>
  </si>
  <si>
    <t>can</t>
  </si>
  <si>
    <t>All Purpose Cleaner 500ml</t>
  </si>
  <si>
    <t>Bathroom Soap  135 g</t>
  </si>
  <si>
    <t>Bleaching Solution 1 gallon</t>
  </si>
  <si>
    <t>Car Freshener  can, 70g</t>
  </si>
  <si>
    <t>Certificate Frame 8.5 x 11</t>
  </si>
  <si>
    <t>Certificate Frame  8.5 x 13</t>
  </si>
  <si>
    <t>Certificate Frame  A4</t>
  </si>
  <si>
    <t>Certificate Holder  folded with Provincial Logo, 8.5x11</t>
  </si>
  <si>
    <t>Certificate Holder plastic, letter</t>
  </si>
  <si>
    <t xml:space="preserve">Declogging Solution                            Liquid Sosa, 500ml.   </t>
  </si>
  <si>
    <t>Desk Name Plate, Table Name Holder, Acrylic, 12x4 inches</t>
  </si>
  <si>
    <t xml:space="preserve">Detergent Bar 36's/box </t>
  </si>
  <si>
    <t>Detergent powder 500 g 500 grams</t>
  </si>
  <si>
    <t>Dipper  regular</t>
  </si>
  <si>
    <t>Disposable 2-division Food Box  100pcs/pack, Laminated</t>
  </si>
  <si>
    <t xml:space="preserve">Dishwashing Liquid  250ml </t>
  </si>
  <si>
    <t>Disinfectant Liquid   Multipurpose,1 Litter</t>
  </si>
  <si>
    <t>Disinfectant Spray  340 grams</t>
  </si>
  <si>
    <t>Doormat  Medium, Cotton</t>
  </si>
  <si>
    <t>Disposable Paper Cups  50pcs/pack</t>
  </si>
  <si>
    <t>Disposable Paper Meal box 2-division (LB2) 100pcs/pack, Laminated</t>
  </si>
  <si>
    <t>Disposable Paper Plate 50s/pack</t>
  </si>
  <si>
    <t>Disposable Fork and Spoon 50's</t>
  </si>
  <si>
    <t>Document Frame  8x10</t>
  </si>
  <si>
    <t>Document frame  8 1/2X13</t>
  </si>
  <si>
    <t>Dust Pan Heavy Duty</t>
  </si>
  <si>
    <t>Dust pan  Plastic</t>
  </si>
  <si>
    <t xml:space="preserve">Extension Cord 6-Gang Universal Individual Switch </t>
  </si>
  <si>
    <t>Extension Cord 10 meters - 5 outlet</t>
  </si>
  <si>
    <t>Floorbrush  Double</t>
  </si>
  <si>
    <t>Floor Brush With long handle</t>
  </si>
  <si>
    <t>Floor Polisher Pads  20" in diameter</t>
  </si>
  <si>
    <t xml:space="preserve">Floor wax Liquid red, 1000 g. </t>
  </si>
  <si>
    <t>botlle</t>
  </si>
  <si>
    <t>Furniture Cleaner  330ml</t>
  </si>
  <si>
    <t>Garden Gloves  heavy duty</t>
  </si>
  <si>
    <t>Garden Hose per meter</t>
  </si>
  <si>
    <t>meter</t>
  </si>
  <si>
    <t>Glass Cleaner 500 ml</t>
  </si>
  <si>
    <t>Glass Frame 8.5" x 11"</t>
  </si>
  <si>
    <t>Glass to Glass Thick Frame (10 x12 inches)</t>
  </si>
  <si>
    <t>Insecticide Spray  600ml</t>
  </si>
  <si>
    <t>Liquid Hand Soap  250ml</t>
  </si>
  <si>
    <t>Mop Squeezer  with handle and bucket, heavy duty, 36 liters</t>
  </si>
  <si>
    <t>Mop Handle  Wooden</t>
  </si>
  <si>
    <t>Mop Head Cotton  medium</t>
  </si>
  <si>
    <t>Mop head  with handle</t>
  </si>
  <si>
    <t>Muriatic Acid  1 liter</t>
  </si>
  <si>
    <t>Muriatic Acid  1 gallon</t>
  </si>
  <si>
    <t>Nylon Tansi for grass cutter, regular</t>
  </si>
  <si>
    <t>Padlock  40mm</t>
  </si>
  <si>
    <t>Pail Plastic  16 liters</t>
  </si>
  <si>
    <t>Pail Plastic  24 liters</t>
  </si>
  <si>
    <t>Paper Plate Holder  regular</t>
  </si>
  <si>
    <t>dozen</t>
  </si>
  <si>
    <t>Plant scissor heavy duty big</t>
  </si>
  <si>
    <t>`</t>
  </si>
  <si>
    <t>Plaque  8 inches</t>
  </si>
  <si>
    <t>Plaque 10 inches</t>
  </si>
  <si>
    <t>Plaque 12 inches</t>
  </si>
  <si>
    <t>Rag regular</t>
  </si>
  <si>
    <t>Reflectorized Vest regular</t>
  </si>
  <si>
    <t>Rubber Gloves Medium</t>
  </si>
  <si>
    <t>pair</t>
  </si>
  <si>
    <t>Rubber Gloves Large</t>
  </si>
  <si>
    <t>Scouring Pad  With foam, big</t>
  </si>
  <si>
    <t>Scouring Pad  Without foam, big</t>
  </si>
  <si>
    <t>Straw Rope regular</t>
  </si>
  <si>
    <t>Tarpaulin canvass 54", 13oz</t>
  </si>
  <si>
    <t>Tarpaulin Eyelet, #2 and #3, 1000 per pack</t>
  </si>
  <si>
    <t>Tarpaulin Eyelet Puncher, Semi-Automatic</t>
  </si>
  <si>
    <t>Tarpaulin Ink Black - T8921</t>
  </si>
  <si>
    <t>Tarpaulin Ink Cyan - T8922</t>
  </si>
  <si>
    <t>Tarpaulin Ink Magenta - T8923</t>
  </si>
  <si>
    <t>Tarpaulin Ink Yellow - T8924</t>
  </si>
  <si>
    <t>TN227K Toner Cartridge - Black</t>
  </si>
  <si>
    <t>TN227Y Toner Cartridge - Yellow</t>
  </si>
  <si>
    <t>TN227M Toner Cartridge - Nagenta</t>
  </si>
  <si>
    <t>TN227C Toner Cartridge - Cyan</t>
  </si>
  <si>
    <t>Thumbtacks  100's</t>
  </si>
  <si>
    <t>Toilet bowl cleaner 1000 ml</t>
  </si>
  <si>
    <t>Toilet deodorizer   w/ holder, 50g.</t>
  </si>
  <si>
    <t>Toilet floor brush  with long handle</t>
  </si>
  <si>
    <t>Toilet Paper  12 rolls / pack 2 ply</t>
  </si>
  <si>
    <t>bundle</t>
  </si>
  <si>
    <t>Toilet Rubber Pump Regular</t>
  </si>
  <si>
    <t>Trash Bag  Small (black), 100's</t>
  </si>
  <si>
    <t>Trash Bag Biodegradable,Medium, Black 100's</t>
  </si>
  <si>
    <t>Trash Bag Biodegradable,Medium, Yellow 100's</t>
  </si>
  <si>
    <t>Trash Bag Biodegradable,Medium, Green 100's</t>
  </si>
  <si>
    <t>Trash Bag Biodegradable, Large, Black 100's</t>
  </si>
  <si>
    <t>Trash Bag Biodegradable, Large, Green 100's</t>
  </si>
  <si>
    <t>Trash Bag Biodegradable, Large, Yellow 100's</t>
  </si>
  <si>
    <t>Trash Bag Biodegradable, X-large, Black 100's</t>
  </si>
  <si>
    <t>Trash Bag Biodegradable, X-large, Green 100's</t>
  </si>
  <si>
    <t>Trash Bag Biodegradable, X-large, Yellow 100's</t>
  </si>
  <si>
    <t>Trash Bag XX-Large (black, natural, yellow, green) 200's</t>
  </si>
  <si>
    <t>Trash Can  small (9L, with cover)</t>
  </si>
  <si>
    <t>Trash Can  medium (17L, with cover)</t>
  </si>
  <si>
    <t>Trash Can  big (24L, with cover)</t>
  </si>
  <si>
    <t>Walis Pang-agiw  Heavy Duty</t>
  </si>
  <si>
    <t xml:space="preserve">Walis  Tambo                                                           </t>
  </si>
  <si>
    <t>Walis  Tingting</t>
  </si>
  <si>
    <t>Ziplock 2XL 100's</t>
  </si>
  <si>
    <t>Ziplock XL 100's</t>
  </si>
  <si>
    <t>Universal Plug Adapter</t>
  </si>
  <si>
    <t>Meals and Snacks</t>
  </si>
  <si>
    <t>Food and Venue</t>
  </si>
  <si>
    <t>Lei</t>
  </si>
  <si>
    <t>Flowers</t>
  </si>
  <si>
    <t>Balloons</t>
  </si>
  <si>
    <t>Tokens</t>
  </si>
  <si>
    <t>Honorarium</t>
  </si>
  <si>
    <t>Funeral Flowers</t>
  </si>
  <si>
    <t>Year-end Assessment</t>
  </si>
  <si>
    <t>Athlete's Uniform/ Sports Wear</t>
  </si>
  <si>
    <t>Fire Extinguisher Refill</t>
  </si>
  <si>
    <t>Alay Lakad</t>
  </si>
  <si>
    <t>General Assembly</t>
  </si>
  <si>
    <t>SEMI-EXPENDABLE MACHINERY AND EQUIPMENT EXPENSES</t>
  </si>
  <si>
    <t xml:space="preserve">Bundy Clock </t>
  </si>
  <si>
    <t>Headset - Bluetooth with noise cancellation</t>
  </si>
  <si>
    <t>Label Maker - Portable, Thermal</t>
  </si>
  <si>
    <t>Laminating Machine Heavy Duty</t>
  </si>
  <si>
    <t>Paper Cutter Size (B4) Metal base, with adjuster</t>
  </si>
  <si>
    <t>Presenter - Laser Pointer</t>
  </si>
  <si>
    <t>White Board 36''x48''</t>
  </si>
  <si>
    <t>Orthopedic Stretcher  with safety straps</t>
  </si>
  <si>
    <t>Extension Cord  20 meter</t>
  </si>
  <si>
    <t>Grass Cutter Heavy Duty (using tansi)</t>
  </si>
  <si>
    <t>Grass Scissor regular</t>
  </si>
  <si>
    <t xml:space="preserve">Handheld Radio 2-way </t>
  </si>
  <si>
    <t>Hand Trolley   Heavy Duty</t>
  </si>
  <si>
    <t>Ladder  Type A  10 Steps</t>
  </si>
  <si>
    <t>Trash Bin  3 Slots 85L Waste Master Design</t>
  </si>
  <si>
    <t>Trash Bin   Large, Color:Green w/ logo and label (NABUBULOK), 16 liters capacity</t>
  </si>
  <si>
    <t>Trash Bin Large, Color: Black w/ logo and label (DI NABUBULOK), 16 liters capacity</t>
  </si>
  <si>
    <t>Trash Bin Large, Color: Blue w/ logo and label (MAY PAKINABANG), 16 liters capacity</t>
  </si>
  <si>
    <t>Vacuum Cleaner Regular</t>
  </si>
  <si>
    <t>Document Shredder - Auto feed</t>
  </si>
  <si>
    <t>Pallet Truck</t>
  </si>
  <si>
    <t>Reclining/Foldable Chair</t>
  </si>
  <si>
    <t>Mechanical Weighing Scale</t>
  </si>
  <si>
    <t>Insulated Cooler, 48-Quart, with wheels</t>
  </si>
  <si>
    <t>Tackle Box, 3-layer, High Quality</t>
  </si>
  <si>
    <t>Portable Printer</t>
  </si>
  <si>
    <t>Computer Monitor</t>
  </si>
  <si>
    <t>Computer Camera</t>
  </si>
  <si>
    <t>Printer (Print, Scan, Copy)</t>
  </si>
  <si>
    <t>Non-Mercurial BP Apparatus - Standing</t>
  </si>
  <si>
    <t>Weighing Scale - Infant</t>
  </si>
  <si>
    <t>Nebulizer</t>
  </si>
  <si>
    <t>Crimping Tool</t>
  </si>
  <si>
    <t>Network Tool Kit - 12 In 1 Professional Portable Ethernet Computer Maintenance LAN Cable Tester Repair Set</t>
  </si>
  <si>
    <t>Raspberry Pie 500+</t>
  </si>
  <si>
    <t>Impact Drill</t>
  </si>
  <si>
    <t>Scanner - Sheet-fed</t>
  </si>
  <si>
    <t>CAPITAL OUTLAYS</t>
  </si>
  <si>
    <t>Machinery</t>
  </si>
  <si>
    <t>Transformer with materials and installations (15 KVA, 37.5KVA)</t>
  </si>
  <si>
    <t>Office Equipment</t>
  </si>
  <si>
    <t>Copier</t>
  </si>
  <si>
    <t>Speed: 20 to 25 pages per minute (PPM) minimum.
Paper Size: Must handle A3 / Ledger size (essential for "photocopier" class).
Print Type: Monochrome (Black &amp; White) Laser is standard; Entry-level Color is possible but rare.
Feeder: ADF (Automatic Document Feeder) is a must for fast scanning.
Connectivity: Network ready (Ethernet/Wi-Fi) to print from multiple computers.
Duplex: Automatic 2-sided printing and copying.
Monthly Duty: Rated for 10,000–50,000 pages per month.</t>
  </si>
  <si>
    <t>Risograph Machine</t>
  </si>
  <si>
    <t>Speed: 90 to 130 pages per minute (PPM).
Resolution: 300 x 300 dpi or 300 x 600 dpi (Standard for Riso).
Paper Size: Up to B4 or A3 (Legal/Ledger capable).</t>
  </si>
  <si>
    <t>Air Conditioning Unit</t>
  </si>
  <si>
    <t>Cooling Capacity: 3.0 TR (Tons of Refrigeration) or 4.0 HP (~37,000 – 40,000 kJ/h).
Type: Floor Standing (Tower) or Ceiling Cassette (4-Way Blow).
Technology: Full DC Inverter (Mandatory at this price for power savings).
Refrigerant: R410A or R32 (Eco-friendly standard).
Power Supply: Critical Warning below — usually Single Phase (230V), but some 4HP units require 3-Phase.</t>
  </si>
  <si>
    <t>Information and Communication Technology Equipment</t>
  </si>
  <si>
    <t xml:space="preserve">Laptop </t>
  </si>
  <si>
    <t xml:space="preserve">Processor: Intel Core Ultra 7 / i7 (14th Gen) or AMD Ryzen 7 / 9 (8000 Series).
RAM: 16GB minimum
Storage: 1TB SSD (Gen 4 NVMe).
Graphics : NVIDIA RTX 4060 or RTX 4070 
Screen: 165Hz+ QHD </t>
  </si>
  <si>
    <t>Desktop PC</t>
  </si>
  <si>
    <t>Processor (CPU): Intel Core i7 (14th Gen) or AMD Ryzen 7 (7000/9000 Series).
Graphics (GPU): NVIDIA RTX 4070 Super (12GB) or RTX 4060 Ti (16GB). 
RAM: 32GB DDR5 (minimum).
Storage: 2TB NVMe Gen4 SSD
Monitor: Usually includes a 27-inch 1440p (2K) IPS Monitor.</t>
  </si>
  <si>
    <t>Projector</t>
  </si>
  <si>
    <t>Resolution: 4K UHD is the target, or a very high-end 1080p.
Brightness: 1,500 – 2,400 ISO/ANSI Lumens. (Bright enough for a room with some lights on).
Light Source: Laser or LED (No bulb replacements; lasts 20,000+ hours).
Audio: Premium built-in sound (Harman Kardon, Yamaha, or Dolby Audio) so you don't need external speakers.
Auto-Correction: Auto-Focus and Auto-Keystone (It fixes the image shape automatically even if you place it at an angle).</t>
  </si>
  <si>
    <t>Business Printer (Print, scan, copy, fax)</t>
  </si>
  <si>
    <t>Other Machinery and Equipment</t>
  </si>
  <si>
    <t>Fire Alarm System with Smoke Detector</t>
  </si>
  <si>
    <t>GRAND TOTAL</t>
  </si>
  <si>
    <t>Prepared by:</t>
  </si>
  <si>
    <t>Recommending Approval:</t>
  </si>
  <si>
    <t>Approved by:</t>
  </si>
  <si>
    <t>KIMSCEY YVAN D. SULIT</t>
  </si>
  <si>
    <t>GERALD G. ALDAY, MD., MPA., FPSMSI</t>
  </si>
  <si>
    <t>HON. VILMA SANTOS RECTO</t>
  </si>
  <si>
    <t>Senior Administrative Assistant II</t>
  </si>
  <si>
    <t>OIC - Provincial Health Officer</t>
  </si>
  <si>
    <t>Provincial Governor</t>
  </si>
  <si>
    <t>BIDDING</t>
  </si>
  <si>
    <r>
      <rPr>
        <sz val="14"/>
        <color theme="1"/>
        <rFont val="Arial"/>
      </rPr>
      <t xml:space="preserve">Republic of the Philippines
Provincial Government of Batangas
</t>
    </r>
    <r>
      <rPr>
        <b/>
        <sz val="14"/>
        <color theme="1"/>
        <rFont val="Arial"/>
      </rPr>
      <t>PROVINCIAL HEALTH OFFICE</t>
    </r>
    <r>
      <rPr>
        <sz val="14"/>
        <color theme="1"/>
        <rFont val="Arial"/>
      </rPr>
      <t xml:space="preserve">
Brgy. Kumintang Ibaba, Batangas City
E-mail: pho@batangas.gov.ph | Tel No. (043) 740-2832; (043) 723-2592</t>
    </r>
  </si>
  <si>
    <t>CAPITAL OUTLAY</t>
  </si>
  <si>
    <t>MACHINERY</t>
  </si>
  <si>
    <t>BIDDING/SHOPPING/
SMALL VALUE</t>
  </si>
  <si>
    <t xml:space="preserve">Washing Machine                                      </t>
  </si>
  <si>
    <t>15.0kg Digital Inverter, Fully Automatic Top Load</t>
  </si>
  <si>
    <t>Dryer Industrial Type</t>
  </si>
  <si>
    <t>9 kg</t>
  </si>
  <si>
    <t>Floor Polisher</t>
  </si>
  <si>
    <t>Industrial Type, Wet and Dry</t>
  </si>
  <si>
    <t>Food Conveyor</t>
  </si>
  <si>
    <t>With Trays, 2-doors, stainless, 30 trays capacity</t>
  </si>
  <si>
    <t>Sound System</t>
  </si>
  <si>
    <t>Steamer</t>
  </si>
  <si>
    <t>for laundry</t>
  </si>
  <si>
    <t xml:space="preserve">Dish Sterilizer </t>
  </si>
  <si>
    <t>HDS 88 CUFT</t>
  </si>
  <si>
    <t>Refrigerator</t>
  </si>
  <si>
    <t>2-Door, Inverter</t>
  </si>
  <si>
    <t>For use of Provincial Health Care Facility</t>
  </si>
  <si>
    <t>Airconditioning Unit</t>
  </si>
  <si>
    <t>2 HP Window Type (Inverter)</t>
  </si>
  <si>
    <t>For use of Apacible Memorial District Hospital</t>
  </si>
  <si>
    <t xml:space="preserve">15.0kg Digital Inverter, Fully Automatic Top Load Washing Machine                                      </t>
  </si>
  <si>
    <t>Washer Type:Top Load
Capacity:15.0 kg
Spin Speed:700 rpm
Pulsator:PP Dual Storm
Voltage/Frequency: 230V/60Hz
Gross Weight: 45.0 kg
Net Weight: 41.0 kg
Gross Dimensions (WxHxD) : 660 x 1165 x 740 mm
Net Dimensions (WxHxD) : 610 x 1089 x 675 mm</t>
  </si>
  <si>
    <t>Ceiling Fan</t>
  </si>
  <si>
    <t>Stand Fan</t>
  </si>
  <si>
    <t>Wall Fan</t>
  </si>
  <si>
    <t>Industrial fan</t>
  </si>
  <si>
    <t>Airconditioning Unit, 2HP, Window-Type</t>
  </si>
  <si>
    <t>Airconditioning Unit, Floor mounted, 3TR</t>
  </si>
  <si>
    <t>Power Spray for cleaning and washing</t>
  </si>
  <si>
    <t>For use of Batangas Provincial Hospital</t>
  </si>
  <si>
    <t>Dryer</t>
  </si>
  <si>
    <t>Industrial Type, 9 kg</t>
  </si>
  <si>
    <t>Fire Extinguisher</t>
  </si>
  <si>
    <t>10 lbs</t>
  </si>
  <si>
    <t>50 lbs</t>
  </si>
  <si>
    <t>For use of Calatagan Medicare Hospital</t>
  </si>
  <si>
    <t>Nebulizer Pulmo Aide</t>
  </si>
  <si>
    <t>BP Aneroid APG Adult</t>
  </si>
  <si>
    <t>BP Aneroid With Wheels</t>
  </si>
  <si>
    <t>Pulse Oximeter Fingertip</t>
  </si>
  <si>
    <t>Oxygen Regulator W/ Accessories</t>
  </si>
  <si>
    <t>For use of Don Manuel Lopez Memorial District Hospital</t>
  </si>
  <si>
    <t>520K</t>
  </si>
  <si>
    <t>For use of Dr. Ernesto H. Malabanan Memorial District Hospital</t>
  </si>
  <si>
    <t>152K</t>
  </si>
  <si>
    <t>For use of Laurel Memorial District Hospital</t>
  </si>
  <si>
    <t>Grass Cutter</t>
  </si>
  <si>
    <t>for grounds</t>
  </si>
  <si>
    <t>For use of Lobo Municipal Hospital</t>
  </si>
  <si>
    <t>Steel Cabinet</t>
  </si>
  <si>
    <t>(4-layer)</t>
  </si>
  <si>
    <t>Electric Dish Dryer</t>
  </si>
  <si>
    <t>1.5 HP Window Type (Inverter)</t>
  </si>
  <si>
    <t>For use of Martin Marasigan District Hospital</t>
  </si>
  <si>
    <t>256k</t>
  </si>
  <si>
    <t>For use of MVM Sto. Rosario Memorial District Hospital</t>
  </si>
  <si>
    <t>304k</t>
  </si>
  <si>
    <t>For use of San Jose District Hospital</t>
  </si>
  <si>
    <t>520k</t>
  </si>
  <si>
    <t>For use of San Juan District Hospital</t>
  </si>
  <si>
    <t>Washing Machine</t>
  </si>
  <si>
    <t>Heavy Duty, Automatic</t>
  </si>
  <si>
    <t>OFFICE EQUIPMENT</t>
  </si>
  <si>
    <t>2 HP Split Type (Inverter)</t>
  </si>
  <si>
    <t>3 HP Window Type (Inverter)</t>
  </si>
  <si>
    <t>Floor mounted, 3TR</t>
  </si>
  <si>
    <t xml:space="preserve">With open shelves </t>
  </si>
  <si>
    <t>Duplicator Machine</t>
  </si>
  <si>
    <t>Photocopier Machine</t>
  </si>
  <si>
    <t>Queuing Machine</t>
  </si>
  <si>
    <t>For use of PHO-Proper</t>
  </si>
  <si>
    <t>1.5 HP Split Type (Inverter)</t>
  </si>
  <si>
    <t>4 Gang Seater</t>
  </si>
  <si>
    <t>Stainless</t>
  </si>
  <si>
    <t>₱ 15,138.00</t>
  </si>
  <si>
    <t>Filing Cabinet</t>
  </si>
  <si>
    <t>Steel 4-Drawer Vertical</t>
  </si>
  <si>
    <t>₱ 20,178.00</t>
  </si>
  <si>
    <t>Office Chair</t>
  </si>
  <si>
    <t>with Arm Rest</t>
  </si>
  <si>
    <t>₱ 9,684.00</t>
  </si>
  <si>
    <t>Glass with lock</t>
  </si>
  <si>
    <t>₱ 21,798.00</t>
  </si>
  <si>
    <t>Computer Chair</t>
  </si>
  <si>
    <t>Executive Chair</t>
  </si>
  <si>
    <t>Office Table</t>
  </si>
  <si>
    <t>Steel Rack Shelves</t>
  </si>
  <si>
    <t>5-layers Boltless, 1.2 meters</t>
  </si>
  <si>
    <t>Data Cabinet</t>
  </si>
  <si>
    <t>4U  600mm x 450mm Cabinet with lock, wall mountable</t>
  </si>
  <si>
    <t>Filing Cabinets with Vault</t>
  </si>
  <si>
    <t xml:space="preserve">4-Layers </t>
  </si>
  <si>
    <t>Storage Rack</t>
  </si>
  <si>
    <t>Boltless Shelving, 5 Layers, Heavy Duty, Large (1200x400mm)</t>
  </si>
  <si>
    <t>Radio Communicator</t>
  </si>
  <si>
    <t>Heavy Duty and Wide Range</t>
  </si>
  <si>
    <t>Industrial Type, Heavy Duty, 20 kg</t>
  </si>
  <si>
    <t>Clerical Table</t>
  </si>
  <si>
    <t>Steel</t>
  </si>
  <si>
    <t>Swivel Chair</t>
  </si>
  <si>
    <t>Vaultless Cabinet</t>
  </si>
  <si>
    <t>6 layers</t>
  </si>
  <si>
    <t>INFORMATION AND COMMUNICATION TECHNOLOGY EQUIPMENT</t>
  </si>
  <si>
    <t>Computer Set with printer</t>
  </si>
  <si>
    <t>(Intel Core i5, 8GB DDR, 1TB Hard Disk, LED Monitor, Wired Key board, Mouse,Windows 11, 3-in-1 printer)</t>
  </si>
  <si>
    <t>Copier, Printer, and Scanner</t>
  </si>
  <si>
    <t>Computer Set with printer (Intel Core i5, 8GB DDR, 1TB Hard Disk, LED Monitor, Wired Key board, Mouse,Windows 11, 3-in-1 printer)</t>
  </si>
  <si>
    <t>DocuCenter 2110</t>
  </si>
  <si>
    <t>Computer Printer</t>
  </si>
  <si>
    <t>WIFI Router</t>
  </si>
  <si>
    <t>Wireless</t>
  </si>
  <si>
    <t>Network Hub</t>
  </si>
  <si>
    <t>36 Port</t>
  </si>
  <si>
    <t>MOTOR VEHICLES</t>
  </si>
  <si>
    <t>Service Vehicle (High Side Pick Up with Rear Aircon)</t>
  </si>
  <si>
    <t>2.4L Diesel, 4-Cylinder
16-valve DOHC Variable NozzleTurbo with Air-colled Intercooler
2,393 cc Displacement
5-Speed MT Transmission</t>
  </si>
  <si>
    <t>3-Wheel Vehicle</t>
  </si>
  <si>
    <t>Passenger Type</t>
  </si>
  <si>
    <t xml:space="preserve">Dimensions: 2825 mm x 1350 mm x 1780 mm
Performance: Max Speed 62kmph
Engine: 4 strike, sparj ignition engine
Engine Displacement (cc) 236.2
Ignition System Spark plug Bosch UR6CC, champion RG6HCCt
Transmission 4 forward + 1 Reverse
Electrical System 12V DC
Battery 12V, 32 AH
Fuel Tank Capacity Full 8L
3-wheels
</t>
  </si>
  <si>
    <t>SHARON G. BENITEZ</t>
  </si>
  <si>
    <t>DR. ROSVILINDA M. OZAETA, MPH, FPSMSI</t>
  </si>
  <si>
    <t>HON. HERMILANDO I. MANDANAS</t>
  </si>
  <si>
    <t>Administrative Officer I</t>
  </si>
  <si>
    <t>Provincial Health Officer II</t>
  </si>
  <si>
    <t>pad</t>
  </si>
  <si>
    <t>Plaque 12"</t>
  </si>
  <si>
    <t>Plaque 10"</t>
  </si>
  <si>
    <t>Plaque 8"</t>
  </si>
  <si>
    <t>Senior and Persons with Disabilities (PWD) Program</t>
  </si>
  <si>
    <t>Volunteer Blood Services Program</t>
  </si>
  <si>
    <t>Hemoglobin Analyzer Microcuvette</t>
  </si>
  <si>
    <t>Typing Sera</t>
  </si>
  <si>
    <t>10 ml (Anti-A, Anti-B, Anti-D)</t>
  </si>
  <si>
    <t>Non-communicable Disease Program</t>
  </si>
  <si>
    <t>ECG Paper</t>
  </si>
  <si>
    <t>110mmx20m</t>
  </si>
  <si>
    <t>Glass Slides</t>
  </si>
  <si>
    <t>Cotton Applicator</t>
  </si>
  <si>
    <t>100's</t>
  </si>
  <si>
    <t>Bleaching solution</t>
  </si>
  <si>
    <t>1 gallon</t>
  </si>
  <si>
    <t>Surgical Gloves</t>
  </si>
  <si>
    <t>sterile, size 6</t>
  </si>
  <si>
    <t>sterile, size 7</t>
  </si>
  <si>
    <t>sterile, size 8</t>
  </si>
  <si>
    <t>Wheel Chair</t>
  </si>
  <si>
    <t>for adult, heavy duty</t>
  </si>
  <si>
    <t>Pediatric Wheel Chair</t>
  </si>
  <si>
    <t>heavy duty</t>
  </si>
  <si>
    <t>Quad Cane</t>
  </si>
  <si>
    <t>adjustable height, contoured handle, heavy duty</t>
  </si>
  <si>
    <t>Crutch Aid Medical Walker</t>
  </si>
  <si>
    <t>stainless steel, height adjustable</t>
  </si>
  <si>
    <t>Wellness Kit</t>
  </si>
  <si>
    <t>for seniors</t>
  </si>
  <si>
    <t>Contents per kit:</t>
  </si>
  <si>
    <t>DRRMH - Health Emergency Management System</t>
  </si>
  <si>
    <t>First Aid Kits</t>
  </si>
  <si>
    <t>Wash Kits</t>
  </si>
  <si>
    <t>Hygiene Kits</t>
  </si>
  <si>
    <t>HIV Program</t>
  </si>
  <si>
    <t>Sexual and Reproductive Health</t>
  </si>
  <si>
    <t>Povidone-Iodine</t>
  </si>
  <si>
    <t>7.5% Skin Cleanser</t>
  </si>
  <si>
    <t>Sterilizing &amp; disinfecting solution</t>
  </si>
  <si>
    <t>Sterile, Size 7, 50 pieces/box</t>
  </si>
  <si>
    <t>Sterile, Size 7.5, 50 pieces/box</t>
  </si>
  <si>
    <t>Sterile, Size 5.5, 50 pieces/box</t>
  </si>
  <si>
    <t>Latex Examination Gloves</t>
  </si>
  <si>
    <t>Medium, 100 pieces/box</t>
  </si>
  <si>
    <t>Small, 100 pieces/box</t>
  </si>
  <si>
    <t>Large, 100 pieces/box</t>
  </si>
  <si>
    <t>Micropore Tape</t>
  </si>
  <si>
    <t>1"x10 yd, 3M, US, 12 pieces/box</t>
  </si>
  <si>
    <t>Surgical Gauze</t>
  </si>
  <si>
    <t>Square Pack 12x12</t>
  </si>
  <si>
    <t xml:space="preserve">Cotton Balls </t>
  </si>
  <si>
    <t>1000 pcs/pack</t>
  </si>
  <si>
    <t>Disposable Electrosurgical Pen</t>
  </si>
  <si>
    <t>Electrosurgical Grounding Pad</t>
  </si>
  <si>
    <t>Water Analysis</t>
  </si>
  <si>
    <t>Doormat Medium Cotton</t>
  </si>
  <si>
    <t>Presence/Absence comparator</t>
  </si>
  <si>
    <t>Test Tube Brush</t>
  </si>
  <si>
    <r>
      <rPr>
        <sz val="12"/>
        <color theme="1"/>
        <rFont val="Arial"/>
      </rPr>
      <t xml:space="preserve">Republic of the Philippines
Provincial Government of Batangas
</t>
    </r>
    <r>
      <rPr>
        <b/>
        <sz val="12"/>
        <color theme="1"/>
        <rFont val="Arial"/>
      </rPr>
      <t>PROVINCIAL HEALTH OFFICE</t>
    </r>
    <r>
      <rPr>
        <sz val="12"/>
        <color theme="1"/>
        <rFont val="Arial"/>
      </rPr>
      <t xml:space="preserve">
Brgy. Kumintang Ibaba, Batangas City
E-mail: pho@batangas.gov.ph | Tel No. (043) 740-2832; (043) 723-2592</t>
    </r>
  </si>
  <si>
    <t>SHOPPING</t>
  </si>
  <si>
    <t>pax</t>
  </si>
  <si>
    <t>Others</t>
  </si>
  <si>
    <t>Registration Fee</t>
  </si>
  <si>
    <t>All Purpose Sticker</t>
  </si>
  <si>
    <t>A4 10's/pack</t>
  </si>
  <si>
    <t>AntiVirus Software</t>
  </si>
  <si>
    <t>With 2 years License</t>
  </si>
  <si>
    <t>Arch File</t>
  </si>
  <si>
    <t>Vertical, 2-Ring Binder, 2" Side, Long, Black</t>
  </si>
  <si>
    <t>Vertical, 2-Ring Binder, 2" Side, A4, Black</t>
  </si>
  <si>
    <t>Ballpen</t>
  </si>
  <si>
    <t>Black 0.5mm</t>
  </si>
  <si>
    <t>Black 0.7mm</t>
  </si>
  <si>
    <t>Blue 0.7mm</t>
  </si>
  <si>
    <t>Red 0.7mm</t>
  </si>
  <si>
    <t>Battery</t>
  </si>
  <si>
    <t>AA (4piece/pack)</t>
  </si>
  <si>
    <t>AAA (4piece/pack)</t>
  </si>
  <si>
    <t>AA (4piece/pack) Rechargeable with charger</t>
  </si>
  <si>
    <t>AAA(4piece/pack) Rechargeable with charger</t>
  </si>
  <si>
    <t xml:space="preserve">Binder clip </t>
  </si>
  <si>
    <t>2 in 12 piece per box</t>
  </si>
  <si>
    <t>3/4  12 piece per box</t>
  </si>
  <si>
    <t>1 5/8  12 piece per box</t>
  </si>
  <si>
    <t>1 1/4  12 piece per box</t>
  </si>
  <si>
    <t>Colored Paper</t>
  </si>
  <si>
    <t>100 piece/pack</t>
  </si>
  <si>
    <t>Bond Paper White</t>
  </si>
  <si>
    <t>Short  80 gsm / 24 substance</t>
  </si>
  <si>
    <t>Long 80 gsm / 24 substance</t>
  </si>
  <si>
    <t>A4 80 gsm / 24 substance</t>
  </si>
  <si>
    <t>Extra Long 70 gsm / 20 substance</t>
  </si>
  <si>
    <t>Brown Envelope</t>
  </si>
  <si>
    <t>Short 150LBS</t>
  </si>
  <si>
    <t>Long 150LBS</t>
  </si>
  <si>
    <t>Bundy Clock</t>
  </si>
  <si>
    <t>E2A</t>
  </si>
  <si>
    <t>Bundy Clock Ribbon</t>
  </si>
  <si>
    <t>Calculator</t>
  </si>
  <si>
    <t>12 digits (Heavy Duty)</t>
  </si>
  <si>
    <t>Carbon Paper</t>
  </si>
  <si>
    <t>Long 100s/pack blue/black</t>
  </si>
  <si>
    <t>Cartolina</t>
  </si>
  <si>
    <t>Assorted Color (20 pieces/pack)</t>
  </si>
  <si>
    <t>Clear Book</t>
  </si>
  <si>
    <t>Short (100 page)</t>
  </si>
  <si>
    <t>Long (100 page)</t>
  </si>
  <si>
    <t>Clip Board</t>
  </si>
  <si>
    <t>Short</t>
  </si>
  <si>
    <t>Long</t>
  </si>
  <si>
    <t>Short with cover</t>
  </si>
  <si>
    <t>Long with cover</t>
  </si>
  <si>
    <t>Columnar Book</t>
  </si>
  <si>
    <t>No. 707</t>
  </si>
  <si>
    <t>Compact Disc</t>
  </si>
  <si>
    <t>Re-writable with case</t>
  </si>
  <si>
    <t>Computer Keyboard</t>
  </si>
  <si>
    <t>Wired (USB connection)</t>
  </si>
  <si>
    <t>Computer Mouse</t>
  </si>
  <si>
    <t>Computer Set with printer (Intel Core i5, 8GB DDR, 1TB Hard Disk, 
LED Monitor, Wired Key board, Mouse,Windows 11, 3-in-1 printer)</t>
  </si>
  <si>
    <t>Cord</t>
  </si>
  <si>
    <t>Nylon Fancy Yarn</t>
  </si>
  <si>
    <t>Cork Board</t>
  </si>
  <si>
    <t>With aluminum frame 11''x16''</t>
  </si>
  <si>
    <t>With aluminum frame 12"x12"</t>
  </si>
  <si>
    <t>150 meters</t>
  </si>
  <si>
    <t>Cutter</t>
  </si>
  <si>
    <t>Big (Heavy Duty)</t>
  </si>
  <si>
    <t>Dater Stamp</t>
  </si>
  <si>
    <t>Month/Day/Year format</t>
  </si>
  <si>
    <t>Desk Organizer</t>
  </si>
  <si>
    <t>3 layer mesh metal tray</t>
  </si>
  <si>
    <t xml:space="preserve">Desk Organizer </t>
  </si>
  <si>
    <t>With Mesh File Holder, Heavy Duty</t>
  </si>
  <si>
    <t>Double Adhesive Tape</t>
  </si>
  <si>
    <t>1''</t>
  </si>
  <si>
    <t>2''</t>
  </si>
  <si>
    <t>Duplicator Machine Master Roll</t>
  </si>
  <si>
    <t>DP-G325</t>
  </si>
  <si>
    <t>CV/B4 UA</t>
  </si>
  <si>
    <t>Duplicator Machine Toner</t>
  </si>
  <si>
    <t>Black Ink (DP-G325)</t>
  </si>
  <si>
    <t>Eraser</t>
  </si>
  <si>
    <t>Rubber (medium)</t>
  </si>
  <si>
    <t>Expanded Folder</t>
  </si>
  <si>
    <t>Long (green)</t>
  </si>
  <si>
    <t>External Hard drive</t>
  </si>
  <si>
    <t>1 TB</t>
  </si>
  <si>
    <t>Fastener</t>
  </si>
  <si>
    <t>Metal (50sets/box)</t>
  </si>
  <si>
    <t>Plastic (50sets/box)</t>
  </si>
  <si>
    <t>Filing Tray</t>
  </si>
  <si>
    <t>3 layers (Metal)</t>
  </si>
  <si>
    <t>Flash Drive</t>
  </si>
  <si>
    <t>128GB</t>
  </si>
  <si>
    <t>Black Ink (CV-3230)</t>
  </si>
  <si>
    <t>Folder</t>
  </si>
  <si>
    <t>Short (white)</t>
  </si>
  <si>
    <t>Long (white)</t>
  </si>
  <si>
    <t>Expandable Long</t>
  </si>
  <si>
    <t>Pressboard Long(green)</t>
  </si>
  <si>
    <t>Gel Pen</t>
  </si>
  <si>
    <t>Eraseable, 0.4mm Black 12 pieces/box</t>
  </si>
  <si>
    <t>Glue</t>
  </si>
  <si>
    <t>All Purpose 60 ml</t>
  </si>
  <si>
    <t>Glue Gun</t>
  </si>
  <si>
    <t>Heavy Duty</t>
  </si>
  <si>
    <t>Highliter Pen</t>
  </si>
  <si>
    <t>Assorted Color (4piece/pack)</t>
  </si>
  <si>
    <t xml:space="preserve">Illustration Board </t>
  </si>
  <si>
    <t>1 whole 30"x40"</t>
  </si>
  <si>
    <t>Laminating Machine</t>
  </si>
  <si>
    <t>Laminating Sheet</t>
  </si>
  <si>
    <t>Size A4 150microns (100/pack)</t>
  </si>
  <si>
    <t>Size Long 150microns (100/pack)</t>
  </si>
  <si>
    <t>Log Book</t>
  </si>
  <si>
    <t>150 pages</t>
  </si>
  <si>
    <t>300 pages</t>
  </si>
  <si>
    <t>500 pages</t>
  </si>
  <si>
    <t>Manila paper</t>
  </si>
  <si>
    <t>36''x48'' (10 pieces/pack)</t>
  </si>
  <si>
    <t>Marker</t>
  </si>
  <si>
    <t>Permanent (Black)</t>
  </si>
  <si>
    <t>White Board (Black)</t>
  </si>
  <si>
    <t>Masking Tape</t>
  </si>
  <si>
    <t>1'' 25 yards</t>
  </si>
  <si>
    <t>2'' 25 yards</t>
  </si>
  <si>
    <t>Mimeo Paper</t>
  </si>
  <si>
    <t>Whitewove Long 70 gsm / 20 substance</t>
  </si>
  <si>
    <t>Notebook</t>
  </si>
  <si>
    <t>60 Sheets/Pad</t>
  </si>
  <si>
    <t>Packaging Tape</t>
  </si>
  <si>
    <t>Brown 2''x100m</t>
  </si>
  <si>
    <t>Paper Binder Clip</t>
  </si>
  <si>
    <t>3/4'' (12/box)</t>
  </si>
  <si>
    <t>1 5/8'' (12/box)</t>
  </si>
  <si>
    <t>2'' (12/box)</t>
  </si>
  <si>
    <t>Paper Clip</t>
  </si>
  <si>
    <t>Vinyl 25mm (100/box)</t>
  </si>
  <si>
    <t>Vinyl 50mm (100/box)</t>
  </si>
  <si>
    <t>Paper Cutter</t>
  </si>
  <si>
    <t>Size (B4) Metal base</t>
  </si>
  <si>
    <t>Parchment Paper</t>
  </si>
  <si>
    <t>10 pcs./pack</t>
  </si>
  <si>
    <t>Paste</t>
  </si>
  <si>
    <t>with applicator (200 grams)</t>
  </si>
  <si>
    <t>Payroll Paper</t>
  </si>
  <si>
    <t>14''x34''</t>
  </si>
  <si>
    <t>Pencil</t>
  </si>
  <si>
    <t>#2 (12piece/box)</t>
  </si>
  <si>
    <t>Photocopier Machine Toner</t>
  </si>
  <si>
    <t>TN118 (A3VWODO)</t>
  </si>
  <si>
    <t>S2110</t>
  </si>
  <si>
    <t>Laser Jet MFP M42623 dn/3365</t>
  </si>
  <si>
    <t>Photopaper</t>
  </si>
  <si>
    <t>A4 Glossy 180gsm (20piece/pack)</t>
  </si>
  <si>
    <t>A4 Matte 180gsm (20piece/pack)</t>
  </si>
  <si>
    <t>Plastic Envelope</t>
  </si>
  <si>
    <t>Long Expanding with handle</t>
  </si>
  <si>
    <t>Short Expanding with handle</t>
  </si>
  <si>
    <t>Long Without handle</t>
  </si>
  <si>
    <t>Short Without handle</t>
  </si>
  <si>
    <t>Printer Ink</t>
  </si>
  <si>
    <t>BT5000B</t>
  </si>
  <si>
    <t>BT5000C</t>
  </si>
  <si>
    <t>BT5000M</t>
  </si>
  <si>
    <t>BT5000Y</t>
  </si>
  <si>
    <t>D60BK</t>
  </si>
  <si>
    <t>810-Black</t>
  </si>
  <si>
    <t>811-Color</t>
  </si>
  <si>
    <t>GI-790 black</t>
  </si>
  <si>
    <t>GI-790 cyan</t>
  </si>
  <si>
    <t>GI-790 yellow</t>
  </si>
  <si>
    <t>GI-790 Magenta</t>
  </si>
  <si>
    <t>682 - Black</t>
  </si>
  <si>
    <t>Ink 682 - Color</t>
  </si>
  <si>
    <t>680 (Colored)</t>
  </si>
  <si>
    <t>680 black</t>
  </si>
  <si>
    <t>704 (Black)</t>
  </si>
  <si>
    <t>704 (Colored)</t>
  </si>
  <si>
    <t>955XL Black</t>
  </si>
  <si>
    <t>955XL Magenta</t>
  </si>
  <si>
    <t>955XL Yellow</t>
  </si>
  <si>
    <t>955XL Cyan</t>
  </si>
  <si>
    <t>685 black</t>
  </si>
  <si>
    <t>685 cyan</t>
  </si>
  <si>
    <t>685 magenta</t>
  </si>
  <si>
    <t>685 yellow</t>
  </si>
  <si>
    <t>Laser Jet CE285A/85A</t>
  </si>
  <si>
    <t>T664  Continous Black</t>
  </si>
  <si>
    <t>T664  Continous Cyan</t>
  </si>
  <si>
    <t>T664  Continous Magenta</t>
  </si>
  <si>
    <t>T664  Continous Yellow</t>
  </si>
  <si>
    <t>003  Continous Black</t>
  </si>
  <si>
    <t>003  Continous Cyan</t>
  </si>
  <si>
    <t>003  Continous Magenta</t>
  </si>
  <si>
    <t>003  Continous Yellow</t>
  </si>
  <si>
    <t>008  Continous Black</t>
  </si>
  <si>
    <t>008  Continous Cyan</t>
  </si>
  <si>
    <t>008  Continous Magenta</t>
  </si>
  <si>
    <t>008  Continous Yellow</t>
  </si>
  <si>
    <t>L6490 Black</t>
  </si>
  <si>
    <t>L6490 Cyan</t>
  </si>
  <si>
    <t>L6490 Magenta</t>
  </si>
  <si>
    <t>L6490 Yellow</t>
  </si>
  <si>
    <t>Puncher</t>
  </si>
  <si>
    <t>2-Hole Heavy Duty</t>
  </si>
  <si>
    <t>Push Pin</t>
  </si>
  <si>
    <t>100's/box</t>
  </si>
  <si>
    <t>Record Book</t>
  </si>
  <si>
    <t>Official (8.5 x 11 inches 500 pages)</t>
  </si>
  <si>
    <t>Official (8.5 x 11 inches 300 pages)</t>
  </si>
  <si>
    <t>Official (8.5 x 11 inches 150 pages)</t>
  </si>
  <si>
    <t>Ribbon</t>
  </si>
  <si>
    <t>LQ-2190</t>
  </si>
  <si>
    <t>RJ45</t>
  </si>
  <si>
    <t>Cat6</t>
  </si>
  <si>
    <t>Rubber Band</t>
  </si>
  <si>
    <t>350 Grams, Flat No. 18</t>
  </si>
  <si>
    <t>Rubber Stamp</t>
  </si>
  <si>
    <t>Self-inking</t>
  </si>
  <si>
    <t>Ruler</t>
  </si>
  <si>
    <t>12''</t>
  </si>
  <si>
    <t>18''</t>
  </si>
  <si>
    <t>Scissors</t>
  </si>
  <si>
    <t>Size 5''</t>
  </si>
  <si>
    <t>Size 6"</t>
  </si>
  <si>
    <t>Size 7''</t>
  </si>
  <si>
    <t>Size 8''</t>
  </si>
  <si>
    <t>Sharpener</t>
  </si>
  <si>
    <t>Hand Crack Heavy Duty</t>
  </si>
  <si>
    <t>Sign Pen</t>
  </si>
  <si>
    <t>0.5 black</t>
  </si>
  <si>
    <t>0.5 blue</t>
  </si>
  <si>
    <t>0.7 black</t>
  </si>
  <si>
    <t>Stamp Pad</t>
  </si>
  <si>
    <t>Size #4 violet</t>
  </si>
  <si>
    <t>Size #4 black</t>
  </si>
  <si>
    <t>Stamp Pad Ink</t>
  </si>
  <si>
    <t>30ml black</t>
  </si>
  <si>
    <t>30ml violet</t>
  </si>
  <si>
    <t>Staple Wire</t>
  </si>
  <si>
    <t>#35 (5000/box)</t>
  </si>
  <si>
    <t>#10 (5000/box)</t>
  </si>
  <si>
    <t>Stapler</t>
  </si>
  <si>
    <t>#35 Heavy Duty</t>
  </si>
  <si>
    <t>Heavy Duty (240pages)</t>
  </si>
  <si>
    <t>Sticker Paper</t>
  </si>
  <si>
    <t>White A4 Matte (10/pack)</t>
  </si>
  <si>
    <t>Sticky Notepad</t>
  </si>
  <si>
    <t>3''x3'' ((400/pad) (4 colors/pack))</t>
  </si>
  <si>
    <t>Tape Dispenser</t>
  </si>
  <si>
    <t>Heavy Duty Dual Core</t>
  </si>
  <si>
    <t>Time Card (Bundy Clock)</t>
  </si>
  <si>
    <t>E2A (100's/pack)</t>
  </si>
  <si>
    <t>Transparent/Clear Tape</t>
  </si>
  <si>
    <t>1''x33m (1inch core)</t>
  </si>
  <si>
    <t>Transparent Tape</t>
  </si>
  <si>
    <t>2''x100m</t>
  </si>
  <si>
    <t>White Board</t>
  </si>
  <si>
    <t>12''x18''</t>
  </si>
  <si>
    <t>24''x36''</t>
  </si>
  <si>
    <t>For use of PHO Programs</t>
  </si>
  <si>
    <t>Noncommunicable Disease Program</t>
  </si>
  <si>
    <t>Coloring Book</t>
  </si>
  <si>
    <t>Crayons</t>
  </si>
  <si>
    <t>8 Colors</t>
  </si>
  <si>
    <t>Matte A4 10's/pack</t>
  </si>
  <si>
    <t>Blue 0.5mm</t>
  </si>
  <si>
    <t>Red 0.5mm</t>
  </si>
  <si>
    <t>Short 80 gsm / 24 substance</t>
  </si>
  <si>
    <t>CW-2SA</t>
  </si>
  <si>
    <t>Cable clip</t>
  </si>
  <si>
    <t>Assorted Color (20piece/pack)</t>
  </si>
  <si>
    <t>Clear Book Filler</t>
  </si>
  <si>
    <t>Long (10's/pack), spiral</t>
  </si>
  <si>
    <t>Long, 100piece/pack, Assorted</t>
  </si>
  <si>
    <t>Columnar Pad</t>
  </si>
  <si>
    <t>24 Columns</t>
  </si>
  <si>
    <t>Ink 008</t>
  </si>
  <si>
    <t>Ink 008 - Cyan</t>
  </si>
  <si>
    <t>Ink 008 - Magenta</t>
  </si>
  <si>
    <t>Ink 008 - Yellow</t>
  </si>
  <si>
    <t>wired (USB connection)</t>
  </si>
  <si>
    <t>Computer Mouse Pad</t>
  </si>
  <si>
    <t>wireless</t>
  </si>
  <si>
    <t>with aluminum frame 48''x60''</t>
  </si>
  <si>
    <t>Cork Pin</t>
  </si>
  <si>
    <t>with aluminum frame 24''x36''</t>
  </si>
  <si>
    <t>Correction Pen</t>
  </si>
  <si>
    <t>Quick Dry</t>
  </si>
  <si>
    <t>Daily Time Record (DTR) Time Card</t>
  </si>
  <si>
    <t>Iwata CW-2SA</t>
  </si>
  <si>
    <t>Long 200LBS</t>
  </si>
  <si>
    <t>Short 200LBS</t>
  </si>
  <si>
    <t>Mailing Envelope</t>
  </si>
  <si>
    <t>White (500's/box)</t>
  </si>
  <si>
    <t>Expandable Short</t>
  </si>
  <si>
    <t>Highliter pen</t>
  </si>
  <si>
    <t>Index Card</t>
  </si>
  <si>
    <t>3x5(100/pack)- white</t>
  </si>
  <si>
    <t>5x8(100/pack)- white</t>
  </si>
  <si>
    <t>Ink Refill</t>
  </si>
  <si>
    <t>Permanent Marker</t>
  </si>
  <si>
    <t>Permanent (Blue)</t>
  </si>
  <si>
    <t>Permanent (Red)</t>
  </si>
  <si>
    <t>WhiteBoard (Black)</t>
  </si>
  <si>
    <t>1'' (12/box)</t>
  </si>
  <si>
    <t>Vinyl 78mm (100/box)</t>
  </si>
  <si>
    <t>Plastic Cover</t>
  </si>
  <si>
    <t>Gauge 6 48"x50m/roll</t>
  </si>
  <si>
    <t>Rubber (small)</t>
  </si>
  <si>
    <t>Size 9''</t>
  </si>
  <si>
    <t>Size 12"</t>
  </si>
  <si>
    <t>2-Hole</t>
  </si>
  <si>
    <t>#10 Heavy Duty</t>
  </si>
  <si>
    <t>Thumbtacks</t>
  </si>
  <si>
    <t>16GB</t>
  </si>
  <si>
    <t>32GB</t>
  </si>
  <si>
    <t>Wall Clock</t>
  </si>
  <si>
    <t>Round Heavy Duty</t>
  </si>
  <si>
    <t>11''x16''</t>
  </si>
  <si>
    <t>36''x48''</t>
  </si>
  <si>
    <t>WhiteBoard</t>
  </si>
  <si>
    <t>Yellow Pad</t>
  </si>
  <si>
    <t>80leaves/pad</t>
  </si>
  <si>
    <t>Computer Printer L6490</t>
  </si>
  <si>
    <t>Acetylcysteine</t>
  </si>
  <si>
    <t>600mg</t>
  </si>
  <si>
    <t>Aciclovir</t>
  </si>
  <si>
    <t>800 mg</t>
  </si>
  <si>
    <t>Allopurinol</t>
  </si>
  <si>
    <t>100 mg</t>
  </si>
  <si>
    <t>300 mg</t>
  </si>
  <si>
    <t>Aluminum Hydroxide + Magnesium Hydroxide</t>
  </si>
  <si>
    <t>200 mg/100 mg</t>
  </si>
  <si>
    <t>Aluminum Hydroxide + Magnesium Hydroxide suspension</t>
  </si>
  <si>
    <t>120 mL</t>
  </si>
  <si>
    <t>Amlodipine besilate</t>
  </si>
  <si>
    <t>10 mg</t>
  </si>
  <si>
    <t>5 mg</t>
  </si>
  <si>
    <t>Amoxicillin</t>
  </si>
  <si>
    <t>250mg/5ml, 60ml suspension</t>
  </si>
  <si>
    <t>500 mg</t>
  </si>
  <si>
    <t>Ascorbic Acid</t>
  </si>
  <si>
    <t>100 mg/5 mL syrup, 120 mL</t>
  </si>
  <si>
    <t>100 mg/mL drops, 15 mL</t>
  </si>
  <si>
    <t>Aspirin</t>
  </si>
  <si>
    <t>80 mg chewable</t>
  </si>
  <si>
    <t>Atorvastatin Calcium</t>
  </si>
  <si>
    <t>20 mg</t>
  </si>
  <si>
    <t>40 mg</t>
  </si>
  <si>
    <t>Azithromycin dihydrate</t>
  </si>
  <si>
    <t>200 mg/5 mL suspension, 15 mL bottle</t>
  </si>
  <si>
    <t>Azithromycin</t>
  </si>
  <si>
    <t>Betahistine Dihydrochloride</t>
  </si>
  <si>
    <t>16 mg</t>
  </si>
  <si>
    <t>24 mg</t>
  </si>
  <si>
    <t>Betamethasone valerate 0.1% cream</t>
  </si>
  <si>
    <t>5 g</t>
  </si>
  <si>
    <t>Biphasic Isophane Insulin 70/30 100 IU/mL Suspension for Injection</t>
  </si>
  <si>
    <t>10 mL</t>
  </si>
  <si>
    <t>Butamirate Citrate</t>
  </si>
  <si>
    <t>50 mg</t>
  </si>
  <si>
    <t>7.5 mg/5 mL syrup, 120 mL</t>
  </si>
  <si>
    <t>Cefalexin</t>
  </si>
  <si>
    <t>250 mg/5 mL suspension, 60 mL</t>
  </si>
  <si>
    <t>Cefixime</t>
  </si>
  <si>
    <t>200 mg</t>
  </si>
  <si>
    <t>Celecoxib</t>
  </si>
  <si>
    <t>Cetirizine</t>
  </si>
  <si>
    <t>2.5 mg/mL drops, 10 mL</t>
  </si>
  <si>
    <t>5 mg/5 mL syrup, 60 mL</t>
  </si>
  <si>
    <t>Ciprofloxacin</t>
  </si>
  <si>
    <t>Clarithromycin</t>
  </si>
  <si>
    <t>Clindamycin</t>
  </si>
  <si>
    <t>Clopidogrel</t>
  </si>
  <si>
    <t>75 mg</t>
  </si>
  <si>
    <t>Cloxacillin</t>
  </si>
  <si>
    <t>Co-Amoxiclav</t>
  </si>
  <si>
    <t>312.5 mg/5 mL suspension, 60 mL</t>
  </si>
  <si>
    <t>457mg/5mL 70mL suspension</t>
  </si>
  <si>
    <t>Colchicine</t>
  </si>
  <si>
    <t>500 mcg</t>
  </si>
  <si>
    <t>Cotrimoxazole</t>
  </si>
  <si>
    <t>400 mg/80 mg/5 mL suspension, 60 mL</t>
  </si>
  <si>
    <t>800 mg/160 mg</t>
  </si>
  <si>
    <t>Dicycloverine</t>
  </si>
  <si>
    <t>10 mg/5 mL syrup, 60 mL</t>
  </si>
  <si>
    <t>Diphenhydramine</t>
  </si>
  <si>
    <t>12.5 mg/5 mL syrup, 60 mL</t>
  </si>
  <si>
    <t>Fenofibrate</t>
  </si>
  <si>
    <t>160 mg</t>
  </si>
  <si>
    <t>Ferrous Sulfate + Folic Acid</t>
  </si>
  <si>
    <t>60mg Elemental Iron +400mcg</t>
  </si>
  <si>
    <t>Fusidic acid 2% ointment</t>
  </si>
  <si>
    <t>5g</t>
  </si>
  <si>
    <t>Gliclazide</t>
  </si>
  <si>
    <t>60 mg MR</t>
  </si>
  <si>
    <t>Hydrocortisone 1% ointment</t>
  </si>
  <si>
    <t>10 g</t>
  </si>
  <si>
    <t>Hyoscine-N-Butyl Bromide</t>
  </si>
  <si>
    <t>Ipratropium + Salbutamol</t>
  </si>
  <si>
    <t>500 mcg/2.5 mg, 2.5 mL</t>
  </si>
  <si>
    <t>nebule</t>
  </si>
  <si>
    <t>Isophane Insulin Human</t>
  </si>
  <si>
    <t>100IU/mL for IM/SC Injection, 10mL</t>
  </si>
  <si>
    <t>Lagundi</t>
  </si>
  <si>
    <t>300 mg/5 mL syrup, 60 mL</t>
  </si>
  <si>
    <t>600 mg</t>
  </si>
  <si>
    <t>Lidocaine HCL + Epinephrine</t>
  </si>
  <si>
    <t>20mg/10mcg per mL solution for injection 1.8mL</t>
  </si>
  <si>
    <t>carpule</t>
  </si>
  <si>
    <t>Lidocaine</t>
  </si>
  <si>
    <t>2% Solution for Injection, 50 mL</t>
  </si>
  <si>
    <t>Loperamide</t>
  </si>
  <si>
    <t>2 mg</t>
  </si>
  <si>
    <t>Losartan</t>
  </si>
  <si>
    <t>Mefenamic Acid</t>
  </si>
  <si>
    <t>Metformin</t>
  </si>
  <si>
    <t>Metronidazole</t>
  </si>
  <si>
    <t>125 mg/5 mL suspension, 60 mL</t>
  </si>
  <si>
    <t>Montelukast</t>
  </si>
  <si>
    <t>Multivitamins</t>
  </si>
  <si>
    <t>Multivitamins drops</t>
  </si>
  <si>
    <t>15 mL</t>
  </si>
  <si>
    <t>Multivitamins syrup</t>
  </si>
  <si>
    <t>Mupirocin 2% ointment</t>
  </si>
  <si>
    <t>Omeprazole</t>
  </si>
  <si>
    <t>Oral Rehydration Salts-75 Replacement</t>
  </si>
  <si>
    <t>5.575 g sachet</t>
  </si>
  <si>
    <t>sachets</t>
  </si>
  <si>
    <t>Pantoprazole</t>
  </si>
  <si>
    <t>Paracetamol</t>
  </si>
  <si>
    <t>Prednisone</t>
  </si>
  <si>
    <t>Rosuvastatin</t>
  </si>
  <si>
    <t>Salbutamol</t>
  </si>
  <si>
    <t>100 mcg/dose, 200 doses metered dose inhaler</t>
  </si>
  <si>
    <t>MDI</t>
  </si>
  <si>
    <t>2 mg/5 mL syrup, 60 mL</t>
  </si>
  <si>
    <t>Salbutamol Sulfate</t>
  </si>
  <si>
    <t>1 mg/mL, 2.5 mL</t>
  </si>
  <si>
    <t>Salmeterol + Fluticasone</t>
  </si>
  <si>
    <t>25 mcg/250 mcg/dose, 120 actuations metered dose inhaler</t>
  </si>
  <si>
    <t>50 mcg/500 mcg/dose Dry Powder for Inhalation, 60 doses inhaler</t>
  </si>
  <si>
    <t>DPI</t>
  </si>
  <si>
    <t>Simvastatin</t>
  </si>
  <si>
    <t>Tetanus Antitoxin</t>
  </si>
  <si>
    <t>1,500 IU/0.7 mL</t>
  </si>
  <si>
    <t>ampule</t>
  </si>
  <si>
    <t>Tetanus Toxoid Adsorbed</t>
  </si>
  <si>
    <t>40 IU/0.5 mL</t>
  </si>
  <si>
    <t>Tobramycin</t>
  </si>
  <si>
    <t>0.3 % eye drops, 5mL</t>
  </si>
  <si>
    <t>Tranexamic Acid</t>
  </si>
  <si>
    <t>Trimetazidine Hydrochloride</t>
  </si>
  <si>
    <t>35 mg Modified Release</t>
  </si>
  <si>
    <t>Vitamin B Complex</t>
  </si>
  <si>
    <t>250 mg/250 mg/1 mg</t>
  </si>
  <si>
    <t>Amlodipine</t>
  </si>
  <si>
    <t>5mg</t>
  </si>
  <si>
    <t>80 mg</t>
  </si>
  <si>
    <t>80mg</t>
  </si>
  <si>
    <t>30mg MR</t>
  </si>
  <si>
    <t>Insulin Biphasic Isophane Human</t>
  </si>
  <si>
    <t>70/30, 10 mL vial</t>
  </si>
  <si>
    <t>50mg</t>
  </si>
  <si>
    <t>500mg</t>
  </si>
  <si>
    <t>Metoprolol</t>
  </si>
  <si>
    <t>20mg</t>
  </si>
  <si>
    <t>Vector-Borne Disease and Dengue Surveillance Program</t>
  </si>
  <si>
    <t>Blumea balsamifera (Sambong)</t>
  </si>
  <si>
    <t>200 mg/40mg Susp. 60 ML</t>
  </si>
  <si>
    <t>CAMPOLAS KIT for LGUs</t>
  </si>
  <si>
    <t>Storage Box, plastic, heavy duty</t>
  </si>
  <si>
    <t>7 boxes Cotrimoxazole 800mg/160 mg tablet, 100s</t>
  </si>
  <si>
    <t>20 bottles Amoxicillin, 250 mg./5ml Suspension, 60 ml</t>
  </si>
  <si>
    <t>10 boxes Amoxicillin, 500 mg capsule, 100s</t>
  </si>
  <si>
    <t>5 boxes Mefenamic Acid 500 mg capsule, 100's</t>
  </si>
  <si>
    <t>2 boxes Metformin 500 mg tablet, 100s</t>
  </si>
  <si>
    <t>20 bottles Paracetamol, 250mg/5 ml, 60 ml</t>
  </si>
  <si>
    <t>10 boxes Paracetamol 500mg tablet, 100's</t>
  </si>
  <si>
    <t>3 boxes Oresol Rehydration Salts, 25's</t>
  </si>
  <si>
    <t>20 bottles Lagundi Syrup, 300mg/5ml, 60 ml</t>
  </si>
  <si>
    <t>6 boxes Lagundi 600 mg. tablet, 100's</t>
  </si>
  <si>
    <t>2 boxes Losartan 50mg tablet, 100s</t>
  </si>
  <si>
    <t>10 tubes Sulfur Ointment, 10%, 15g</t>
  </si>
  <si>
    <t>10 tubes Fusidate Sodium Cream, 2%, 5g</t>
  </si>
  <si>
    <t>10 tubes Ketoconazole Cream 2%, 15g</t>
  </si>
  <si>
    <t>10 tubes Bethamethasone Ointment 5g</t>
  </si>
  <si>
    <t>For Use of Provincial Health Facility</t>
  </si>
  <si>
    <t>200 mg Powder for Oral Solution</t>
  </si>
  <si>
    <t>600 mg Effervescent</t>
  </si>
  <si>
    <t>100mg/mL 15mL Drops</t>
  </si>
  <si>
    <t>250mg</t>
  </si>
  <si>
    <t>100 mg/5 mL syrup, 60 mL</t>
  </si>
  <si>
    <t>100 mg enteric coated</t>
  </si>
  <si>
    <t>Cefuroxime</t>
  </si>
  <si>
    <t>400 mg</t>
  </si>
  <si>
    <t>2.5mg/5mL Drops</t>
  </si>
  <si>
    <t>Chlorphenamine</t>
  </si>
  <si>
    <t>2.5mg/5ml, syrup 60ml</t>
  </si>
  <si>
    <t>4mg</t>
  </si>
  <si>
    <t>Clonidine</t>
  </si>
  <si>
    <t>75 mcg</t>
  </si>
  <si>
    <t>228.5 mg/5 mL suspension, 60 mL</t>
  </si>
  <si>
    <t>500 mg/125 mg</t>
  </si>
  <si>
    <t>400mg/80mg per 5mL 60mL</t>
  </si>
  <si>
    <t>Enalapril</t>
  </si>
  <si>
    <t>Hydrochlorothiazide</t>
  </si>
  <si>
    <t>12.5 mg</t>
  </si>
  <si>
    <t>25 mg</t>
  </si>
  <si>
    <t>10 mg/ 5 mL, 60mL suspension</t>
  </si>
  <si>
    <t>Salbutamol + Ipratropium Bromide</t>
  </si>
  <si>
    <t>Silver Sulfadiazine Cream</t>
  </si>
  <si>
    <t>1%, 25g tube</t>
  </si>
  <si>
    <t>MEDICAL, DENTAL, AND LABORATORY EXPENSES</t>
  </si>
  <si>
    <t>Alcohol</t>
  </si>
  <si>
    <t>Isopropyl 70% 500 mL</t>
  </si>
  <si>
    <t>Band-Aid</t>
  </si>
  <si>
    <t>50 strips/box</t>
  </si>
  <si>
    <t xml:space="preserve">Cotton </t>
  </si>
  <si>
    <t>400 grams / roll - Absorbent</t>
  </si>
  <si>
    <t xml:space="preserve">Disposable Syringe </t>
  </si>
  <si>
    <t>1cc</t>
  </si>
  <si>
    <t>3cc</t>
  </si>
  <si>
    <t>5cc</t>
  </si>
  <si>
    <t>Disposable Syringe</t>
  </si>
  <si>
    <t>1/2cc, Insulin Syringe</t>
  </si>
  <si>
    <t>Examining Gloves</t>
  </si>
  <si>
    <t>Face Mask</t>
  </si>
  <si>
    <t>Surgical, 3-ply, 50 pieces/box</t>
  </si>
  <si>
    <t>N95, 50 pieces/box</t>
  </si>
  <si>
    <t>First Aid Scissors</t>
  </si>
  <si>
    <t>Glucose Test Strips</t>
  </si>
  <si>
    <t>With lancets, 25 pieces/box</t>
  </si>
  <si>
    <t>Cotton Forcep</t>
  </si>
  <si>
    <t>Nebulizer Kit</t>
  </si>
  <si>
    <t>Adult</t>
  </si>
  <si>
    <t>Pedia</t>
  </si>
  <si>
    <t>Oxygen Cannula</t>
  </si>
  <si>
    <t>Oxygen Refill</t>
  </si>
  <si>
    <t>tank</t>
  </si>
  <si>
    <t>Povidone Iodine</t>
  </si>
  <si>
    <t>10% Antiseptic Solution, 120ml</t>
  </si>
  <si>
    <t>10% Antiseptic Solution</t>
  </si>
  <si>
    <t>4x4, sterile, 10 pieces/box</t>
  </si>
  <si>
    <t>Dental Needle</t>
  </si>
  <si>
    <t>G-30 Long</t>
  </si>
  <si>
    <t>G-30 Short</t>
  </si>
  <si>
    <t>Com Hard Nano-Hybrid Composite</t>
  </si>
  <si>
    <t>Set of 4</t>
  </si>
  <si>
    <t>Bonding Agent</t>
  </si>
  <si>
    <t xml:space="preserve"> 5ml</t>
  </si>
  <si>
    <t>Etch Etchant</t>
  </si>
  <si>
    <t>1.2ml</t>
  </si>
  <si>
    <t>Dental Sodium Fluoride</t>
  </si>
  <si>
    <t>50mg/ml, Dental suspension 10ml</t>
  </si>
  <si>
    <t>Tooth Gel</t>
  </si>
  <si>
    <t>20ml</t>
  </si>
  <si>
    <t>Oral Propylaxis</t>
  </si>
  <si>
    <t>Propylaxis Brush</t>
  </si>
  <si>
    <t>Polybib</t>
  </si>
  <si>
    <t>100 pieces/pack</t>
  </si>
  <si>
    <t>Waste Receiver</t>
  </si>
  <si>
    <t>Trumpf Stainless Steel Impression Tray Set</t>
  </si>
  <si>
    <t>Mouth Mirror</t>
  </si>
  <si>
    <t>With handle</t>
  </si>
  <si>
    <t>Essential Health Care Package</t>
  </si>
  <si>
    <t>Contents per package:</t>
  </si>
  <si>
    <t>1 Pluopaste (1,500ppm flouride toothpaste 500ml as added)</t>
  </si>
  <si>
    <t>8 pieces kiddie toothbrush with cap(soft bristles for 3-5 years old)</t>
  </si>
  <si>
    <t>Laboratory Supplies</t>
  </si>
  <si>
    <t>HDL Calibrator</t>
  </si>
  <si>
    <t>Elitech Cholesterol rgt Manual</t>
  </si>
  <si>
    <t>Elitech Triglycerides rgt Manual</t>
  </si>
  <si>
    <t>Elitech FBS rgt Manual</t>
  </si>
  <si>
    <t>Elitech HDL rgt Manual</t>
  </si>
  <si>
    <t>Elitech Uric Acid rgt Manual</t>
  </si>
  <si>
    <t>Elitech BUN rgt Manual</t>
  </si>
  <si>
    <t>Elitech Creatinine rgt Manual</t>
  </si>
  <si>
    <t>Elitech AST/SGOT Manual</t>
  </si>
  <si>
    <t>Elitech AST/SGPT Manual</t>
  </si>
  <si>
    <t>Swelab Alfa Combo Pack</t>
  </si>
  <si>
    <t>200 Tests</t>
  </si>
  <si>
    <t>Boule Calibrator</t>
  </si>
  <si>
    <t>Boule Control-Diff Trilevel</t>
  </si>
  <si>
    <t>25 pieces/box, GCM2000</t>
  </si>
  <si>
    <t>Blood Glucose Test Strips</t>
  </si>
  <si>
    <t>25 pieces/box</t>
  </si>
  <si>
    <t>Syringe</t>
  </si>
  <si>
    <t>100 pieces/box, 5ml</t>
  </si>
  <si>
    <t>100 pieces/box, 3ml</t>
  </si>
  <si>
    <t>100 pieces/box, 1ml</t>
  </si>
  <si>
    <t>Vacutainer</t>
  </si>
  <si>
    <t>2ml EDTA, Lavander Top, 100
pieces</t>
  </si>
  <si>
    <t>Vaccum Tube</t>
  </si>
  <si>
    <t>With Gel Cloth Activator 3ml, 100 pieces</t>
  </si>
  <si>
    <t xml:space="preserve">Urine Strips </t>
  </si>
  <si>
    <t>10 parameters, 100 pieces</t>
  </si>
  <si>
    <t>Micropipettor Holder/Stand</t>
  </si>
  <si>
    <t>5 placer</t>
  </si>
  <si>
    <t xml:space="preserve">Yellow Pipette Tips </t>
  </si>
  <si>
    <t>1000 pieces/pack</t>
  </si>
  <si>
    <t xml:space="preserve">Blue Pipette Tips </t>
  </si>
  <si>
    <t>500 pieces/pack</t>
  </si>
  <si>
    <t>Automatic Lancing Device</t>
  </si>
  <si>
    <t>Pregnancy Test Kit</t>
  </si>
  <si>
    <t>HBsAg Test Kit</t>
  </si>
  <si>
    <t>Tackle Box</t>
  </si>
  <si>
    <t>3-layer, High Quality</t>
  </si>
  <si>
    <t xml:space="preserve">Test Tube </t>
  </si>
  <si>
    <t xml:space="preserve">without Rim 12x100mm </t>
  </si>
  <si>
    <t>without RIM 12x75mm</t>
  </si>
  <si>
    <t>for 10x70mm</t>
  </si>
  <si>
    <t>Digital Timer</t>
  </si>
  <si>
    <t>Paper Towel</t>
  </si>
  <si>
    <t>Interfold, 1 ply, 150 pulls</t>
  </si>
  <si>
    <t>Denatured Alcohol</t>
  </si>
  <si>
    <t>1L</t>
  </si>
  <si>
    <t>Distilled Water</t>
  </si>
  <si>
    <t xml:space="preserve">Vessel with Soduim thiosulfate </t>
  </si>
  <si>
    <t>120ml, 200 pieces per box</t>
  </si>
  <si>
    <t>Autoclave Tape</t>
  </si>
  <si>
    <t xml:space="preserve"> 1''</t>
  </si>
  <si>
    <t xml:space="preserve">Automatic Pipette </t>
  </si>
  <si>
    <t>10-100uL</t>
  </si>
  <si>
    <t xml:space="preserve">Borosilicate Glass Separatory Funnel </t>
  </si>
  <si>
    <t>with stopper, 700mL</t>
  </si>
  <si>
    <t xml:space="preserve">Borosilicate Glass Stirring Rod </t>
  </si>
  <si>
    <t>300mm</t>
  </si>
  <si>
    <t xml:space="preserve">Brilliant Green Bile Broth </t>
  </si>
  <si>
    <t>500 grams</t>
  </si>
  <si>
    <t>Dishwashing liquid 250ml</t>
  </si>
  <si>
    <t>Disinfectant Spray, 400ml</t>
  </si>
  <si>
    <t>Distilled Water 6 liters</t>
  </si>
  <si>
    <t>Escherichia Coli Broth 500 grams</t>
  </si>
  <si>
    <t>Examining Gloves - Medium</t>
  </si>
  <si>
    <t>Examining Gloves - Small</t>
  </si>
  <si>
    <t>Fermentation Tube/Test Tube, 70mm x 10mm , 50's</t>
  </si>
  <si>
    <t>Lauryl Sulfate Broth 500 grams</t>
  </si>
  <si>
    <t>Liquid Hand Wash/Hand Soap, 250ml</t>
  </si>
  <si>
    <t>Match Sticks 10's</t>
  </si>
  <si>
    <t>Pipette tips rack w/ cover for yellow tips 10-100ul</t>
  </si>
  <si>
    <t xml:space="preserve">Reagent Powder for Rapid Microbiological Testing of Water Samples </t>
  </si>
  <si>
    <t>200 tests</t>
  </si>
  <si>
    <t>Toilet Paper</t>
  </si>
  <si>
    <t xml:space="preserve"> 12 rolls/pack 2 ply</t>
  </si>
  <si>
    <t>Trash Bag</t>
  </si>
  <si>
    <t>plastic, black, medium, 25 pcs/roll</t>
  </si>
  <si>
    <t>plastic, black, XL, 10pcs/roll</t>
  </si>
  <si>
    <t>White Board Marker</t>
  </si>
  <si>
    <t>Black</t>
  </si>
  <si>
    <t>Insulated Cooler</t>
  </si>
  <si>
    <t>48-Quart, with wheels</t>
  </si>
  <si>
    <t>Storage box</t>
  </si>
  <si>
    <t>Standard Pulse Oximeter, Large SPO2 and PR display with bargraph display, Multiple applications in hospital, home, community medical treatment and sports treatment, Accurate measurement of SPO2 and PR with storage and lanyard</t>
  </si>
  <si>
    <t>2 boxes of Lola Remedios (food and supplement syrup) per Senior-12 Sachets of 15ml Syrup</t>
  </si>
  <si>
    <t>Resistance Band (8-word latex resistance band elastic gym equipment)</t>
  </si>
  <si>
    <t>Calming oil, oil soothes and relaxes 10 ml roll that stress away, 2 pcs.</t>
  </si>
  <si>
    <t>Herbal Nasal Inhaler with essential oils (natural remedy for headache, sinus, fever and flu) 10 ml</t>
  </si>
  <si>
    <t>Turmeric tea powder, 10-in-1 Turmeric Tea is composed of 10 different powerful herbs:Pandan, Sambong, Lagundi, Banaba, Ginger, Malunggay, Gynura Procumbens, Lemongrass, Peppermint and Turmeric, (400g pack)</t>
  </si>
  <si>
    <t>Stevia, 100% Natural Zero Calorie Sweetener , Stevia Leaf Extract Sweetener, Erythritol Sweetener, Sugar Substitute, Sugar Free, Diabetes Friendly, Sugar Alternative, 100sticks/box</t>
  </si>
  <si>
    <t>Moringa capsule, 500mg., good for 1month</t>
  </si>
  <si>
    <t>Milk for Senior Citizen, 150 g</t>
  </si>
  <si>
    <t>for Provincial Government Offices</t>
  </si>
  <si>
    <t>for LGUs affected by emergencies/disasters</t>
  </si>
  <si>
    <t>Determine HIV Early Detect</t>
  </si>
  <si>
    <t>100 pieces/box</t>
  </si>
  <si>
    <t>HIV/Syphilis DUO</t>
  </si>
  <si>
    <t>30 pieces/box</t>
  </si>
  <si>
    <t>HBsAg 2</t>
  </si>
  <si>
    <t>5% Acetic Acid</t>
  </si>
  <si>
    <t>Adam's Clay</t>
  </si>
  <si>
    <t>Autoclave tape 1"</t>
  </si>
  <si>
    <t>Benedict's Solution 500 ml.</t>
  </si>
  <si>
    <t>Capillary Tube 100'S</t>
  </si>
  <si>
    <t>Cyrovials</t>
  </si>
  <si>
    <t>1.8 ml</t>
  </si>
  <si>
    <t>Dengue Duo</t>
  </si>
  <si>
    <t>Distilled Water 7L</t>
  </si>
  <si>
    <t>Microtainer 0.5mL K2 EDTA, 50's</t>
  </si>
  <si>
    <t>Vacutainer 2mL, 100's EDTA (Lavander Top)</t>
  </si>
  <si>
    <t>Ethanol</t>
  </si>
  <si>
    <t>Graduated Cylinder</t>
  </si>
  <si>
    <t>100 ml</t>
  </si>
  <si>
    <t>Test Tube</t>
  </si>
  <si>
    <t>16x10ml</t>
  </si>
  <si>
    <t>HBsAg Kit SD, WHOLE BLOOD 100's</t>
  </si>
  <si>
    <t>Hematocrit Reader</t>
  </si>
  <si>
    <t>Laboratory Timer with Battery</t>
  </si>
  <si>
    <t>Lugol's Iodine</t>
  </si>
  <si>
    <t>250 ml</t>
  </si>
  <si>
    <t>Glass Slides, 72's</t>
  </si>
  <si>
    <t>Micropore Tape 1" x 10 yd, US</t>
  </si>
  <si>
    <t>N/10 HCL</t>
  </si>
  <si>
    <t>Neubauer Cover Slip</t>
  </si>
  <si>
    <t>Neubauer/Counting Chamber</t>
  </si>
  <si>
    <t>Oral Glucose Tolerance Drink 100 grams</t>
  </si>
  <si>
    <t>Petri dish</t>
  </si>
  <si>
    <t>Pregnancy Test</t>
  </si>
  <si>
    <t>RBC Pipettes</t>
  </si>
  <si>
    <t>Reese and Ecker Solution 500 ml</t>
  </si>
  <si>
    <t>Sahlis Pipette</t>
  </si>
  <si>
    <t>Specimen bottle</t>
  </si>
  <si>
    <t>Sterile Cotton Balls</t>
  </si>
  <si>
    <t>Disposable Syringe 1cc.- /Tuberculin Syringe</t>
  </si>
  <si>
    <t>Disposable Syringe 3cc</t>
  </si>
  <si>
    <t>Disposable Syringe 5cc</t>
  </si>
  <si>
    <t>Tourniquet</t>
  </si>
  <si>
    <t>Typing Sera Anti - A, 10mL</t>
  </si>
  <si>
    <t>Typing Sera Anti - B, 10mL</t>
  </si>
  <si>
    <t>Typing Sera Anti - D (Anti - Rh), 10mL</t>
  </si>
  <si>
    <t>Vacutainer Needle</t>
  </si>
  <si>
    <t>Vacuum Tube, 3mL, 100's (Red Top, Plain Tube)</t>
  </si>
  <si>
    <t>Vacuum Tube w/ Gel Clot Activator, 3ml, 100's (Yellow Top)</t>
  </si>
  <si>
    <t>WBC Diluting Fluid 500 ml</t>
  </si>
  <si>
    <t>WBC Pipettes, Japan</t>
  </si>
  <si>
    <t>Wooden Applicator Sticks</t>
  </si>
  <si>
    <t>Wright's Stain</t>
  </si>
  <si>
    <t>Xylol, Xylene 1L</t>
  </si>
  <si>
    <t>Yellow Tips, 1000's-Universal</t>
  </si>
  <si>
    <t>HbA1c</t>
  </si>
  <si>
    <t>Hot Water Bag</t>
  </si>
  <si>
    <t>Ice Cap small</t>
  </si>
  <si>
    <t>Tongue Depressor wooden</t>
  </si>
  <si>
    <t>Adhesive Bandage</t>
  </si>
  <si>
    <t>50's</t>
  </si>
  <si>
    <t>Povidone Iodine 10% Antiseptic Sol'n.</t>
  </si>
  <si>
    <t>galons</t>
  </si>
  <si>
    <t>Oxygen Cannula - Adult</t>
  </si>
  <si>
    <t>Oxygen Cannula - Pedia</t>
  </si>
  <si>
    <t>Oxygen Mask Adult</t>
  </si>
  <si>
    <t>Oxygen Mask-Pedia</t>
  </si>
  <si>
    <t>Cotton balls 1000 piece/pack</t>
  </si>
  <si>
    <t>Examining Gloves - Large, 100's</t>
  </si>
  <si>
    <t>Examining Gloves - Medium, 100's</t>
  </si>
  <si>
    <t>Examining Gloves - Small, 100's</t>
  </si>
  <si>
    <t>Surgical Gauze, Sterile, 4x4</t>
  </si>
  <si>
    <t>Soaking Solution</t>
  </si>
  <si>
    <t>1" x 10yd,3M, US</t>
  </si>
  <si>
    <t>Alcohol-Isopropyl 70%, 1 gallon</t>
  </si>
  <si>
    <t>Alcohol-Isopropyl 70% 500 mL</t>
  </si>
  <si>
    <t>Disposable Face Mask</t>
  </si>
  <si>
    <t>QCA Bio-200 Chemistry Analyzer Reagents</t>
  </si>
  <si>
    <t>AST/SGOT 250ml</t>
  </si>
  <si>
    <t>ALT/SGPT 250ml</t>
  </si>
  <si>
    <t>QCA Creatinine 200 ml</t>
  </si>
  <si>
    <t>Uric Acid 300ml</t>
  </si>
  <si>
    <t>Urea 400ml</t>
  </si>
  <si>
    <t>Triglycerides 300ml</t>
  </si>
  <si>
    <t>Cholesterol 300ml</t>
  </si>
  <si>
    <t>HDL-Cholesterol 80ml</t>
  </si>
  <si>
    <t>Glucose 300ml</t>
  </si>
  <si>
    <t>QCA Seriscann Abnormal 10x5ml</t>
  </si>
  <si>
    <t>QCA Seriscann Normal 10x5ml</t>
  </si>
  <si>
    <t>Calibrator 7ml</t>
  </si>
  <si>
    <t>Para Lavado Extra Wash Kit 250ml; 100 ml</t>
  </si>
  <si>
    <t>Washing Solution</t>
  </si>
  <si>
    <t>10x10 ml</t>
  </si>
  <si>
    <t>Sample Cup 3 ML</t>
  </si>
  <si>
    <t>DYMIND UN73 Hematology Reagents</t>
  </si>
  <si>
    <t>Dilluent A 20L</t>
  </si>
  <si>
    <t>LYK 1 Lyse 500ml</t>
  </si>
  <si>
    <t>LYG 2 Lyse 500ml</t>
  </si>
  <si>
    <t>LYA 3 Lyse 1L</t>
  </si>
  <si>
    <t>CLE-P Cleaner 14 cycles</t>
  </si>
  <si>
    <t>Hematology Control (Low, Normal, High) 3x2.5ml</t>
  </si>
  <si>
    <t>sets</t>
  </si>
  <si>
    <t>AS300 Semi Automated Urine Strip Analyzer</t>
  </si>
  <si>
    <t>Self-Stik Urine Strips 11SG 100's</t>
  </si>
  <si>
    <t>Mindray BS 240 Pro Chemistry Analyzer Reagents</t>
  </si>
  <si>
    <t>Glucose Kit (GOD-POD Method) R1: 4x40ml, R2: 2x20ml</t>
  </si>
  <si>
    <t>Creatinine Kit (Modified Jaffe Method) R1: 3x35ml, R2 3x35ml</t>
  </si>
  <si>
    <t>Urea Kit (Urease-GLDH, UV Method) R1: 4x35ml, R2: 2x18ml</t>
  </si>
  <si>
    <t>Uric Acid Kit (UricasePeroxidase Method) R1: 4x40ml, R2: 2x20ml</t>
  </si>
  <si>
    <t>Total Cholesterol Kit (CHOD-POD Method) 4x40ml</t>
  </si>
  <si>
    <t>Triglycerides Kit (GPO-POD Method) 4x40ml</t>
  </si>
  <si>
    <t>HDL-C (HDL-C Select Method) R1: 1x40ml, R2: 1x14ml</t>
  </si>
  <si>
    <t>ALT Kit (IFCC Method) R1: 4x35ml, R2: 2x18ml</t>
  </si>
  <si>
    <t>AST Kit (IFCC Method) R1: 4x35ml, R2: 2x18ml</t>
  </si>
  <si>
    <t>Mindray Normal Control 1x5ml</t>
  </si>
  <si>
    <t>Mindray Abnormal Control 1x5ml</t>
  </si>
  <si>
    <t>Mindray Multi Calibrator 1x3ml</t>
  </si>
  <si>
    <t>Mindray HDL/LDL Calibrator 1x1ml</t>
  </si>
  <si>
    <t>CD80 Detergent 2 ltrs</t>
  </si>
  <si>
    <t>Cuvettes</t>
  </si>
  <si>
    <t>Air Freshener Spray</t>
  </si>
  <si>
    <t>275G, Lavender Vanilla and Comfort</t>
  </si>
  <si>
    <t xml:space="preserve">Aluminum Foil </t>
  </si>
  <si>
    <t>Jumbo, thickened roll, 12" x 300 meters</t>
  </si>
  <si>
    <t>All Purpose Cleaner</t>
  </si>
  <si>
    <t>500ml</t>
  </si>
  <si>
    <t xml:space="preserve">Bathroom Soap </t>
  </si>
  <si>
    <t>135 g</t>
  </si>
  <si>
    <t>Bleaching Solution</t>
  </si>
  <si>
    <t xml:space="preserve">Car Freshener </t>
  </si>
  <si>
    <t>can, 70g</t>
  </si>
  <si>
    <t>Certificate Frame</t>
  </si>
  <si>
    <t>8.5 x 11</t>
  </si>
  <si>
    <t xml:space="preserve">Certificate Frame </t>
  </si>
  <si>
    <t>8.5 x 13</t>
  </si>
  <si>
    <t>A4</t>
  </si>
  <si>
    <t xml:space="preserve">Certificate Holder </t>
  </si>
  <si>
    <t>folded with Provincial Logo, 8.5x11</t>
  </si>
  <si>
    <t>Certificate Holder</t>
  </si>
  <si>
    <t>plastic, letter</t>
  </si>
  <si>
    <t xml:space="preserve">Declogging Solution                           </t>
  </si>
  <si>
    <t xml:space="preserve">Liquid Sosa, 500ml.   </t>
  </si>
  <si>
    <t xml:space="preserve">Deodorizer </t>
  </si>
  <si>
    <t>12 oz</t>
  </si>
  <si>
    <t>Detergent Bar</t>
  </si>
  <si>
    <t xml:space="preserve">36's/box </t>
  </si>
  <si>
    <t>Detergent powder 500 g</t>
  </si>
  <si>
    <t xml:space="preserve">Dipper </t>
  </si>
  <si>
    <t>regular</t>
  </si>
  <si>
    <t xml:space="preserve">Disposable 2-division Food Box </t>
  </si>
  <si>
    <t>100pcs/pack, Laminated</t>
  </si>
  <si>
    <t xml:space="preserve">Dishwashing Liquid </t>
  </si>
  <si>
    <t xml:space="preserve">250ml </t>
  </si>
  <si>
    <t xml:space="preserve">Disinfectant Liquid  </t>
  </si>
  <si>
    <t>Multipurpose,1 Litter</t>
  </si>
  <si>
    <t xml:space="preserve">Disinfectant Spray </t>
  </si>
  <si>
    <t>340 grams</t>
  </si>
  <si>
    <t xml:space="preserve">Doormat </t>
  </si>
  <si>
    <t>Medium, Cotton</t>
  </si>
  <si>
    <t xml:space="preserve">Disposable Paper Cups </t>
  </si>
  <si>
    <t>50pcs/pack</t>
  </si>
  <si>
    <t>Disposable Paper Meal box</t>
  </si>
  <si>
    <t>3.5 x 10.5 x 17.5 cm</t>
  </si>
  <si>
    <t>Disposable Paper Plate</t>
  </si>
  <si>
    <t>50s/pack</t>
  </si>
  <si>
    <t>Disposable Fork and Spoon</t>
  </si>
  <si>
    <t xml:space="preserve">Document Frame </t>
  </si>
  <si>
    <t>8x10</t>
  </si>
  <si>
    <t xml:space="preserve">Document frame </t>
  </si>
  <si>
    <t>8 1/2X13</t>
  </si>
  <si>
    <t>Dust Pan</t>
  </si>
  <si>
    <t xml:space="preserve">Dust pan </t>
  </si>
  <si>
    <t>Plastic</t>
  </si>
  <si>
    <t xml:space="preserve">Electric Fan, </t>
  </si>
  <si>
    <t>Wall Fan ,18in, Steel Blade</t>
  </si>
  <si>
    <t>Electric Fan</t>
  </si>
  <si>
    <t>Industrial Fan</t>
  </si>
  <si>
    <t xml:space="preserve">Exhaust Fan </t>
  </si>
  <si>
    <t>16"</t>
  </si>
  <si>
    <t>Extension Cord</t>
  </si>
  <si>
    <t xml:space="preserve">6-Gang Universal Individual Switch </t>
  </si>
  <si>
    <t>10 meters - 5 outlet</t>
  </si>
  <si>
    <t xml:space="preserve">Extension Cord </t>
  </si>
  <si>
    <t>20 meter</t>
  </si>
  <si>
    <t>Eyelet Grommets Ring</t>
  </si>
  <si>
    <t>For tarpaulin</t>
  </si>
  <si>
    <t xml:space="preserve">Fire Extinguisher </t>
  </si>
  <si>
    <t>refill</t>
  </si>
  <si>
    <t xml:space="preserve">Floorbrush </t>
  </si>
  <si>
    <t>double</t>
  </si>
  <si>
    <t>Floor Brush</t>
  </si>
  <si>
    <t>with long handle</t>
  </si>
  <si>
    <t xml:space="preserve">Floor Polisher Pads </t>
  </si>
  <si>
    <t>20" in diameter</t>
  </si>
  <si>
    <t>Floor wax</t>
  </si>
  <si>
    <t xml:space="preserve"> liquid red, 1000 g. </t>
  </si>
  <si>
    <t xml:space="preserve">Furniture Cleaner </t>
  </si>
  <si>
    <t>330ml</t>
  </si>
  <si>
    <t xml:space="preserve">Garden Gloves </t>
  </si>
  <si>
    <t>Garden Hose</t>
  </si>
  <si>
    <t>per meter</t>
  </si>
  <si>
    <t>Glass Cleaner</t>
  </si>
  <si>
    <t>500 ml</t>
  </si>
  <si>
    <t>Glass Frame</t>
  </si>
  <si>
    <t>8.5" x 11"</t>
  </si>
  <si>
    <t>Heavy Duty (using tansi)</t>
  </si>
  <si>
    <t>Grass Scissor</t>
  </si>
  <si>
    <t xml:space="preserve">Hand Trolley </t>
  </si>
  <si>
    <t xml:space="preserve"> Heavy Duty</t>
  </si>
  <si>
    <t xml:space="preserve">Insecticide Spray </t>
  </si>
  <si>
    <t>600ml</t>
  </si>
  <si>
    <t xml:space="preserve">Ladder </t>
  </si>
  <si>
    <t>Type A  10 Steps</t>
  </si>
  <si>
    <t xml:space="preserve">Liquid Hand Soap </t>
  </si>
  <si>
    <t>250ml</t>
  </si>
  <si>
    <t xml:space="preserve">Marine Epoxy </t>
  </si>
  <si>
    <t xml:space="preserve">Meal Box Spaghetti </t>
  </si>
  <si>
    <t>2-division (LB2) 100pcs/pack, Laminated</t>
  </si>
  <si>
    <t xml:space="preserve">Mop Squeezer </t>
  </si>
  <si>
    <t>with handle and bucket, heavy duty, 36 liters</t>
  </si>
  <si>
    <t xml:space="preserve">Mop Handle Aluminum                                           </t>
  </si>
  <si>
    <t>Universal</t>
  </si>
  <si>
    <t xml:space="preserve">Mop Handle </t>
  </si>
  <si>
    <t>Wooden</t>
  </si>
  <si>
    <t xml:space="preserve">Mop Head Cotton </t>
  </si>
  <si>
    <t>medium</t>
  </si>
  <si>
    <t xml:space="preserve">Mop head </t>
  </si>
  <si>
    <t>with handle</t>
  </si>
  <si>
    <t xml:space="preserve">Mop Magic spin  </t>
  </si>
  <si>
    <t>with bucket 360° Rotating Floor Cleaning Plastic Liner magic spin mop sets, Heavy Duty</t>
  </si>
  <si>
    <t xml:space="preserve">Muriatic Acid </t>
  </si>
  <si>
    <t>1 liter</t>
  </si>
  <si>
    <t>Nylon</t>
  </si>
  <si>
    <t>Tansi for grass cutter, regular</t>
  </si>
  <si>
    <t xml:space="preserve">Padlock </t>
  </si>
  <si>
    <t>40mm</t>
  </si>
  <si>
    <t xml:space="preserve">Pail Plastic </t>
  </si>
  <si>
    <t>16 liters</t>
  </si>
  <si>
    <t xml:space="preserve">Pail plastic </t>
  </si>
  <si>
    <t>24 liters</t>
  </si>
  <si>
    <t xml:space="preserve">Paper Cutter </t>
  </si>
  <si>
    <t>with adjuster</t>
  </si>
  <si>
    <t xml:space="preserve">Paper Plate Holder </t>
  </si>
  <si>
    <t>Plant scissor</t>
  </si>
  <si>
    <t xml:space="preserve"> heavy duty big</t>
  </si>
  <si>
    <t xml:space="preserve">Plaque </t>
  </si>
  <si>
    <t>8 inches</t>
  </si>
  <si>
    <t>Plaque 10”</t>
  </si>
  <si>
    <t>10 inches</t>
  </si>
  <si>
    <t>Plaque</t>
  </si>
  <si>
    <t>12 inches</t>
  </si>
  <si>
    <t>Plastic Pallet</t>
  </si>
  <si>
    <t>Retractable Barrier Stand</t>
  </si>
  <si>
    <t>Rag</t>
  </si>
  <si>
    <t>Reflectorized Vest</t>
  </si>
  <si>
    <t xml:space="preserve">Rice Cooker </t>
  </si>
  <si>
    <t>10 cups</t>
  </si>
  <si>
    <t>Ring Binder</t>
  </si>
  <si>
    <t>12mm x 1.2mm (1/2 "x44)</t>
  </si>
  <si>
    <t>12mm x 1.2mm (3/4 "x44)</t>
  </si>
  <si>
    <t>12mm x 1.2mm (1 "x44)</t>
  </si>
  <si>
    <t>12mm x 1.2mm (1 1/2 "x44)</t>
  </si>
  <si>
    <t>12mm x 1.2mm (2 "x44)</t>
  </si>
  <si>
    <t>Rubber Gloves</t>
  </si>
  <si>
    <t>Medium</t>
  </si>
  <si>
    <t>Large</t>
  </si>
  <si>
    <t xml:space="preserve">Scouring Pad </t>
  </si>
  <si>
    <t>w/foam big</t>
  </si>
  <si>
    <t>w/out Foam big</t>
  </si>
  <si>
    <t>SD Card</t>
  </si>
  <si>
    <t>128 GB</t>
  </si>
  <si>
    <t>Staple Gun</t>
  </si>
  <si>
    <t>Straw Rope</t>
  </si>
  <si>
    <t xml:space="preserve">Tarpaulin canvass </t>
  </si>
  <si>
    <t>36", 13oz</t>
  </si>
  <si>
    <t>48", 13oz</t>
  </si>
  <si>
    <t>54", 13oz</t>
  </si>
  <si>
    <t>72", 13oz</t>
  </si>
  <si>
    <t>Tarpaulin canvass</t>
  </si>
  <si>
    <t>10oz, 3.3ft x 164ft</t>
  </si>
  <si>
    <t>10oz, 4.5ft x 164ft</t>
  </si>
  <si>
    <t>10oz, 5.25ft x 164ft</t>
  </si>
  <si>
    <t>10oz, 6ft x 164ft</t>
  </si>
  <si>
    <t>Tarpaulin Eyelet Puncher</t>
  </si>
  <si>
    <t>Semi-Automatic</t>
  </si>
  <si>
    <t>Tarpaulin Eyelet</t>
  </si>
  <si>
    <t>#2, 2000 per pack</t>
  </si>
  <si>
    <t>Tarpaulin Eyelet, #2 and #3, 2000 per pack</t>
  </si>
  <si>
    <t xml:space="preserve"> #3,  2000 per pack</t>
  </si>
  <si>
    <t xml:space="preserve">Tarpaulin Ink </t>
  </si>
  <si>
    <t>Black 700ml T-78921</t>
  </si>
  <si>
    <t>Cyan 700ml T-8922</t>
  </si>
  <si>
    <t>Magenta 700ml T-8923</t>
  </si>
  <si>
    <t>Yellow 700ml T- 8924</t>
  </si>
  <si>
    <t xml:space="preserve">Thumbtacks </t>
  </si>
  <si>
    <t>Toilet bowl cleaner</t>
  </si>
  <si>
    <t xml:space="preserve"> 1000 ml</t>
  </si>
  <si>
    <t xml:space="preserve">Toilet deodorizer  </t>
  </si>
  <si>
    <t>w/ holder, 50g.</t>
  </si>
  <si>
    <t xml:space="preserve">Toilet floor brush </t>
  </si>
  <si>
    <t xml:space="preserve">Toilet Paper </t>
  </si>
  <si>
    <t>12 rolls / pack 2 ply</t>
  </si>
  <si>
    <t>Toilet Rubber Pump</t>
  </si>
  <si>
    <t>Biodegradable,Medium, Black 100's</t>
  </si>
  <si>
    <t>Biodegradable,Medium, Yellow 100's</t>
  </si>
  <si>
    <t>Biodegradable,Medium, Green 100's</t>
  </si>
  <si>
    <t>Biodegradable, Large, Black 100's</t>
  </si>
  <si>
    <t>Biodegradable, Large, Green 100's</t>
  </si>
  <si>
    <t>Biodegradable, Large, Yellow 100's</t>
  </si>
  <si>
    <t>Biodegradable, X-large, Black 100's</t>
  </si>
  <si>
    <t>Biodegradable, X-large, Green 100's</t>
  </si>
  <si>
    <t>Biodegradable, X-large, Yellow 100's</t>
  </si>
  <si>
    <t xml:space="preserve">Trash bag, </t>
  </si>
  <si>
    <t>XX-Large (black, natural, yellow, green) 200's</t>
  </si>
  <si>
    <t xml:space="preserve">Trash Can </t>
  </si>
  <si>
    <t>big (24L, with cover)</t>
  </si>
  <si>
    <t>medium (17L, with cover)</t>
  </si>
  <si>
    <t>small (9L, with cover)</t>
  </si>
  <si>
    <t xml:space="preserve">Trash Bag </t>
  </si>
  <si>
    <t>Small(black), 100's</t>
  </si>
  <si>
    <t xml:space="preserve">Trash Bin/Can </t>
  </si>
  <si>
    <t>with Pedal and Lock</t>
  </si>
  <si>
    <t xml:space="preserve">Trash Bin </t>
  </si>
  <si>
    <t>3 Slots 85L Waste Master Design</t>
  </si>
  <si>
    <t xml:space="preserve">Trash bin  </t>
  </si>
  <si>
    <t xml:space="preserve">(big) 120 L with cover heavy duty ( yellow,green, black) w wheels </t>
  </si>
  <si>
    <t xml:space="preserve"> Large, Color:Green w/ logo and label (NABUBULOK), 16 liters capacity</t>
  </si>
  <si>
    <t>Trash Bin</t>
  </si>
  <si>
    <t>Large, Color: Black w/ logo and label (DI NABUBULOK), 16 liters capacity</t>
  </si>
  <si>
    <t>Large, Color: Blue w/ logo and label (MAY PAKINABANG), 16 liters capacity</t>
  </si>
  <si>
    <t>Vacuum Cleaner</t>
  </si>
  <si>
    <t>Water dispenser</t>
  </si>
  <si>
    <t xml:space="preserve">Walis Pang-agiw </t>
  </si>
  <si>
    <t xml:space="preserve">Walis </t>
  </si>
  <si>
    <t xml:space="preserve">Tambo                                                           </t>
  </si>
  <si>
    <t>Tingting</t>
  </si>
  <si>
    <t xml:space="preserve">Wet/dry Vacuum Cleaner </t>
  </si>
  <si>
    <t>4L 1000w</t>
  </si>
  <si>
    <t>Ziplock</t>
  </si>
  <si>
    <t>2XL 100's</t>
  </si>
  <si>
    <t>XL 100's</t>
  </si>
  <si>
    <t>Handheld Radio 2-way</t>
  </si>
  <si>
    <t>Gawad Parangal for LGUs</t>
  </si>
  <si>
    <t>TB Elimination Program</t>
  </si>
  <si>
    <t>Token</t>
  </si>
  <si>
    <t>Flowers and Balloons</t>
  </si>
  <si>
    <t>Gift</t>
  </si>
  <si>
    <t>Costume and other paraphernalias</t>
  </si>
  <si>
    <t>MEDICAL EQUIPMENT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</si>
</sst>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quot;₱&quot;* #,##0.00_-;\-&quot;₱&quot;* #,##0.00_-;_-&quot;₱&quot;* &quot;-&quot;??_-;_-@"/>
    <numFmt numFmtId="165" formatCode="_-* #,##0.00_-;\-* #,##0.00_-;_-* &quot;-&quot;??_-;_-@"/>
  </numFmts>
  <fonts count="38" x14ac:knownFonts="1">
    <font>
      <sz val="11"/>
      <color theme="1"/>
      <name val="Calibri"/>
      <scheme val="minor"/>
    </font>
    <font>
      <sz val="12"/>
      <color theme="1"/>
      <name val="Arial Narrow"/>
    </font>
    <font>
      <b/>
      <sz val="12"/>
      <color theme="1"/>
      <name val="Arial Narrow"/>
    </font>
    <font>
      <sz val="12"/>
      <color theme="1"/>
      <name val="Times New Roman"/>
    </font>
    <font>
      <b/>
      <sz val="12"/>
      <color theme="1"/>
      <name val="Times New Roman"/>
    </font>
    <font>
      <b/>
      <u/>
      <sz val="12"/>
      <color theme="1"/>
      <name val="Times New Roman"/>
    </font>
    <font>
      <sz val="11"/>
      <name val="Calibri"/>
    </font>
    <font>
      <i/>
      <sz val="12"/>
      <color theme="1"/>
      <name val="Times New Roman"/>
    </font>
    <font>
      <sz val="14"/>
      <color theme="1"/>
      <name val="Arial"/>
    </font>
    <font>
      <sz val="14"/>
      <color theme="1"/>
      <name val="Arial Narrow"/>
    </font>
    <font>
      <b/>
      <sz val="14"/>
      <color theme="1"/>
      <name val="Arial Narrow"/>
    </font>
    <font>
      <b/>
      <u/>
      <sz val="14"/>
      <color theme="1"/>
      <name val="Arial Narrow"/>
    </font>
    <font>
      <b/>
      <sz val="14"/>
      <color rgb="FF00B0F0"/>
      <name val="Arial Narrow"/>
    </font>
    <font>
      <b/>
      <sz val="9"/>
      <color theme="1"/>
      <name val="Arial Narrow"/>
    </font>
    <font>
      <sz val="14"/>
      <color rgb="FF00B0F0"/>
      <name val="Arial Narrow"/>
    </font>
    <font>
      <sz val="9"/>
      <color theme="1"/>
      <name val="Arial Narrow"/>
    </font>
    <font>
      <sz val="14"/>
      <color rgb="FFFF0000"/>
      <name val="Arial Narrow"/>
    </font>
    <font>
      <sz val="14"/>
      <color theme="1"/>
      <name val="Calibri"/>
    </font>
    <font>
      <sz val="9"/>
      <color theme="1"/>
      <name val="Calibri"/>
    </font>
    <font>
      <b/>
      <sz val="14"/>
      <color rgb="FF000000"/>
      <name val="Arial Narrow"/>
    </font>
    <font>
      <sz val="14"/>
      <color rgb="FF000000"/>
      <name val="Arial Narrow"/>
    </font>
    <font>
      <sz val="12"/>
      <color theme="1"/>
      <name val="Arial"/>
    </font>
    <font>
      <sz val="12"/>
      <color theme="1"/>
      <name val="Calibri"/>
    </font>
    <font>
      <b/>
      <u/>
      <sz val="12"/>
      <color theme="1"/>
      <name val="Arial Narrow"/>
    </font>
    <font>
      <b/>
      <sz val="12"/>
      <color rgb="FF00B0F0"/>
      <name val="Arial Narrow"/>
    </font>
    <font>
      <sz val="12"/>
      <color rgb="FF00B0F0"/>
      <name val="Arial Narrow"/>
    </font>
    <font>
      <sz val="8"/>
      <color theme="1"/>
      <name val="Arial Narrow"/>
    </font>
    <font>
      <sz val="11"/>
      <color theme="1"/>
      <name val="Arial Narrow"/>
    </font>
    <font>
      <b/>
      <sz val="12"/>
      <color rgb="FFFF0000"/>
      <name val="Arial Narrow"/>
    </font>
    <font>
      <sz val="12"/>
      <color rgb="FFFF0000"/>
      <name val="Arial Narrow"/>
    </font>
    <font>
      <sz val="8"/>
      <color rgb="FFFF0000"/>
      <name val="Arial Narrow"/>
    </font>
    <font>
      <i/>
      <sz val="12"/>
      <color theme="1"/>
      <name val="Arial Narrow"/>
    </font>
    <font>
      <sz val="12"/>
      <color rgb="FF00B050"/>
      <name val="Arial Narrow"/>
    </font>
    <font>
      <b/>
      <sz val="12"/>
      <color rgb="FF00B050"/>
      <name val="Arial Narrow"/>
    </font>
    <font>
      <sz val="11"/>
      <color rgb="FF000000"/>
      <name val="Arial Narrow"/>
    </font>
    <font>
      <sz val="11"/>
      <color theme="1"/>
      <name val="Calibri"/>
    </font>
    <font>
      <b/>
      <sz val="14"/>
      <color theme="1"/>
      <name val="Arial"/>
    </font>
    <font>
      <b/>
      <sz val="12"/>
      <color theme="1"/>
      <name val="Arial"/>
    </font>
  </fonts>
  <fills count="5">
    <fill>
      <patternFill patternType="none"/>
    </fill>
    <fill>
      <patternFill patternType="gray125"/>
    </fill>
    <fill>
      <patternFill patternType="solid">
        <fgColor rgb="FFFBE4D5"/>
        <bgColor rgb="FFFBE4D5"/>
      </patternFill>
    </fill>
    <fill>
      <patternFill patternType="solid">
        <fgColor theme="7"/>
        <bgColor theme="7"/>
      </patternFill>
    </fill>
    <fill>
      <patternFill patternType="solid">
        <fgColor theme="0"/>
        <bgColor theme="0"/>
      </patternFill>
    </fill>
  </fills>
  <borders count="20">
    <border>
      <left/>
      <right/>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000000"/>
      </right>
      <top/>
      <bottom/>
      <diagonal/>
    </border>
    <border>
      <left style="thin">
        <color rgb="FF000000"/>
      </left>
      <right style="thin">
        <color rgb="FF000000"/>
      </right>
      <top/>
      <bottom/>
      <diagonal/>
    </border>
    <border>
      <left style="thin">
        <color rgb="FF000000"/>
      </left>
      <right/>
      <top/>
      <bottom/>
      <diagonal/>
    </border>
    <border>
      <left/>
      <right style="thin">
        <color rgb="FF000000"/>
      </right>
      <top style="thin">
        <color rgb="FF000000"/>
      </top>
      <bottom style="thin">
        <color rgb="FF000000"/>
      </bottom>
      <diagonal/>
    </border>
    <border>
      <left/>
      <right style="thin">
        <color rgb="FF000000"/>
      </right>
      <top/>
      <bottom/>
      <diagonal/>
    </border>
    <border>
      <left style="thin">
        <color rgb="FF000000"/>
      </left>
      <right style="medium">
        <color rgb="FFCCCCCC"/>
      </right>
      <top style="thin">
        <color rgb="FF000000"/>
      </top>
      <bottom style="thin">
        <color rgb="FF000000"/>
      </bottom>
      <diagonal/>
    </border>
    <border>
      <left style="medium">
        <color rgb="FFCCCCCC"/>
      </left>
      <right style="medium">
        <color rgb="FFCCCCCC"/>
      </right>
      <top style="thin">
        <color rgb="FF000000"/>
      </top>
      <bottom style="thin">
        <color rgb="FF000000"/>
      </bottom>
      <diagonal/>
    </border>
  </borders>
  <cellStyleXfs count="1">
    <xf numFmtId="0" fontId="0" fillId="0" borderId="0"/>
  </cellStyleXfs>
  <cellXfs count="350">
    <xf numFmtId="0" fontId="0" fillId="0" borderId="0" xfId="0"/>
    <xf numFmtId="0" fontId="1" fillId="0" borderId="0" xfId="0" applyFont="1" applyAlignment="1">
      <alignment horizontal="center" vertical="top"/>
    </xf>
    <xf numFmtId="0" fontId="1" fillId="0" borderId="0" xfId="0" applyFont="1" applyAlignment="1">
      <alignment vertical="top"/>
    </xf>
    <xf numFmtId="0" fontId="2" fillId="0" borderId="0" xfId="0" applyFont="1" applyAlignment="1">
      <alignment horizontal="center" vertical="top"/>
    </xf>
    <xf numFmtId="0" fontId="3" fillId="0" borderId="0" xfId="0" applyFont="1" applyAlignment="1">
      <alignment vertical="center"/>
    </xf>
    <xf numFmtId="0" fontId="3" fillId="0" borderId="0" xfId="0" applyFont="1"/>
    <xf numFmtId="0" fontId="4" fillId="0" borderId="0" xfId="0" applyFont="1" applyAlignment="1">
      <alignment vertical="top"/>
    </xf>
    <xf numFmtId="0" fontId="3" fillId="0" borderId="0" xfId="0" applyFont="1" applyAlignment="1">
      <alignment vertical="top"/>
    </xf>
    <xf numFmtId="0" fontId="5" fillId="0" borderId="0" xfId="0" applyFont="1" applyAlignment="1">
      <alignment vertical="top"/>
    </xf>
    <xf numFmtId="3" fontId="4" fillId="0" borderId="0" xfId="0" applyNumberFormat="1" applyFont="1" applyAlignment="1">
      <alignment vertical="top"/>
    </xf>
    <xf numFmtId="3" fontId="3" fillId="0" borderId="0" xfId="0" applyNumberFormat="1" applyFont="1" applyAlignment="1">
      <alignment vertical="top"/>
    </xf>
    <xf numFmtId="0" fontId="4" fillId="0" borderId="0" xfId="0" applyFont="1" applyAlignment="1">
      <alignment horizontal="center" vertical="top"/>
    </xf>
    <xf numFmtId="164" fontId="3" fillId="0" borderId="0" xfId="0" applyNumberFormat="1" applyFont="1" applyAlignment="1">
      <alignment vertical="top"/>
    </xf>
    <xf numFmtId="0" fontId="4" fillId="0" borderId="2" xfId="0" applyFont="1" applyBorder="1" applyAlignment="1">
      <alignment horizontal="center" vertical="top"/>
    </xf>
    <xf numFmtId="0" fontId="4" fillId="0" borderId="5" xfId="0" applyFont="1" applyBorder="1" applyAlignment="1">
      <alignment horizontal="center" vertical="top"/>
    </xf>
    <xf numFmtId="0" fontId="3" fillId="0" borderId="9" xfId="0" applyFont="1" applyBorder="1" applyAlignment="1">
      <alignment horizontal="center"/>
    </xf>
    <xf numFmtId="0" fontId="4" fillId="0" borderId="12" xfId="0" applyFont="1" applyBorder="1" applyAlignment="1">
      <alignment horizontal="center" vertical="top"/>
    </xf>
    <xf numFmtId="3" fontId="4" fillId="0" borderId="12" xfId="0" applyNumberFormat="1" applyFont="1" applyBorder="1" applyAlignment="1">
      <alignment horizontal="center" vertical="top"/>
    </xf>
    <xf numFmtId="0" fontId="3" fillId="0" borderId="9" xfId="0" applyFont="1" applyBorder="1"/>
    <xf numFmtId="0" fontId="4" fillId="0" borderId="10" xfId="0" applyFont="1" applyBorder="1" applyAlignment="1">
      <alignment horizontal="left" vertical="top"/>
    </xf>
    <xf numFmtId="0" fontId="3" fillId="0" borderId="11" xfId="0" applyFont="1" applyBorder="1"/>
    <xf numFmtId="3" fontId="3" fillId="0" borderId="11" xfId="0" applyNumberFormat="1" applyFont="1" applyBorder="1"/>
    <xf numFmtId="0" fontId="3" fillId="0" borderId="8" xfId="0" applyFont="1" applyBorder="1"/>
    <xf numFmtId="0" fontId="3" fillId="0" borderId="12" xfId="0" applyFont="1" applyBorder="1"/>
    <xf numFmtId="0" fontId="3" fillId="0" borderId="12" xfId="0" applyFont="1" applyBorder="1" applyAlignment="1">
      <alignment wrapText="1"/>
    </xf>
    <xf numFmtId="0" fontId="3" fillId="0" borderId="5" xfId="0" applyFont="1" applyBorder="1" applyAlignment="1">
      <alignment horizontal="center"/>
    </xf>
    <xf numFmtId="0" fontId="3" fillId="0" borderId="7" xfId="0" applyFont="1" applyBorder="1"/>
    <xf numFmtId="0" fontId="3" fillId="0" borderId="9" xfId="0" applyFont="1" applyBorder="1" applyAlignment="1">
      <alignment horizontal="center" vertical="top"/>
    </xf>
    <xf numFmtId="0" fontId="4" fillId="0" borderId="11" xfId="0" applyFont="1" applyBorder="1" applyAlignment="1">
      <alignment horizontal="left" vertical="top" wrapText="1"/>
    </xf>
    <xf numFmtId="3" fontId="3" fillId="0" borderId="7" xfId="0" applyNumberFormat="1" applyFont="1" applyBorder="1" applyAlignment="1">
      <alignment horizontal="center" vertical="top"/>
    </xf>
    <xf numFmtId="0" fontId="3" fillId="0" borderId="12" xfId="0" applyFont="1" applyBorder="1" applyAlignment="1">
      <alignment horizontal="center" vertical="top"/>
    </xf>
    <xf numFmtId="164" fontId="3" fillId="0" borderId="5" xfId="0" applyNumberFormat="1" applyFont="1" applyBorder="1" applyAlignment="1">
      <alignment horizontal="right" vertical="top"/>
    </xf>
    <xf numFmtId="164" fontId="4" fillId="0" borderId="12" xfId="0" applyNumberFormat="1" applyFont="1" applyBorder="1" applyAlignment="1">
      <alignment horizontal="right" vertical="top"/>
    </xf>
    <xf numFmtId="0" fontId="3" fillId="0" borderId="12" xfId="0" applyFont="1" applyBorder="1" applyAlignment="1">
      <alignment vertical="top" wrapText="1"/>
    </xf>
    <xf numFmtId="0" fontId="3" fillId="0" borderId="5" xfId="0" applyFont="1" applyBorder="1" applyAlignment="1">
      <alignment horizontal="center" vertical="top"/>
    </xf>
    <xf numFmtId="0" fontId="4" fillId="0" borderId="6" xfId="0" applyFont="1" applyBorder="1" applyAlignment="1">
      <alignment horizontal="left" vertical="top"/>
    </xf>
    <xf numFmtId="0" fontId="4" fillId="0" borderId="7" xfId="0" applyFont="1" applyBorder="1" applyAlignment="1">
      <alignment horizontal="left" vertical="top" wrapText="1"/>
    </xf>
    <xf numFmtId="3" fontId="3" fillId="0" borderId="12" xfId="0" applyNumberFormat="1" applyFont="1" applyBorder="1" applyAlignment="1">
      <alignment horizontal="center" vertical="top"/>
    </xf>
    <xf numFmtId="0" fontId="3" fillId="0" borderId="7" xfId="0" applyFont="1" applyBorder="1" applyAlignment="1">
      <alignment horizontal="left" vertical="top" wrapText="1"/>
    </xf>
    <xf numFmtId="3" fontId="3" fillId="0" borderId="7" xfId="0" applyNumberFormat="1" applyFont="1" applyBorder="1" applyAlignment="1">
      <alignment horizontal="center" vertical="top" wrapText="1"/>
    </xf>
    <xf numFmtId="0" fontId="3" fillId="0" borderId="12" xfId="0" applyFont="1" applyBorder="1" applyAlignment="1">
      <alignment horizontal="center" vertical="top" wrapText="1"/>
    </xf>
    <xf numFmtId="0" fontId="3" fillId="0" borderId="6" xfId="0" applyFont="1" applyBorder="1" applyAlignment="1">
      <alignment horizontal="left" vertical="top"/>
    </xf>
    <xf numFmtId="0" fontId="4" fillId="0" borderId="5" xfId="0" quotePrefix="1" applyFont="1" applyBorder="1" applyAlignment="1">
      <alignment horizontal="center" vertical="top"/>
    </xf>
    <xf numFmtId="0" fontId="4" fillId="0" borderId="6" xfId="0" applyFont="1" applyBorder="1" applyAlignment="1">
      <alignment horizontal="left" vertical="top" wrapText="1"/>
    </xf>
    <xf numFmtId="0" fontId="4" fillId="0" borderId="6" xfId="0" applyFont="1" applyBorder="1" applyAlignment="1">
      <alignment vertical="top"/>
    </xf>
    <xf numFmtId="0" fontId="4" fillId="0" borderId="7" xfId="0" applyFont="1" applyBorder="1" applyAlignment="1">
      <alignment horizontal="left" vertical="top"/>
    </xf>
    <xf numFmtId="0" fontId="3" fillId="0" borderId="2" xfId="0" applyFont="1" applyBorder="1" applyAlignment="1">
      <alignment horizontal="center" vertical="top"/>
    </xf>
    <xf numFmtId="3" fontId="3" fillId="0" borderId="4" xfId="0" applyNumberFormat="1" applyFont="1" applyBorder="1" applyAlignment="1">
      <alignment horizontal="center" vertical="top" wrapText="1"/>
    </xf>
    <xf numFmtId="0" fontId="3" fillId="0" borderId="1" xfId="0" applyFont="1" applyBorder="1" applyAlignment="1">
      <alignment horizontal="center" vertical="top" wrapText="1"/>
    </xf>
    <xf numFmtId="164" fontId="3" fillId="0" borderId="2" xfId="0" applyNumberFormat="1" applyFont="1" applyBorder="1" applyAlignment="1">
      <alignment horizontal="right" vertical="top"/>
    </xf>
    <xf numFmtId="0" fontId="4" fillId="0" borderId="3" xfId="0" applyFont="1" applyBorder="1" applyAlignment="1">
      <alignment horizontal="left" vertical="top" wrapText="1"/>
    </xf>
    <xf numFmtId="0" fontId="4" fillId="0" borderId="4" xfId="0" applyFont="1" applyBorder="1" applyAlignment="1">
      <alignment horizontal="left" vertical="top"/>
    </xf>
    <xf numFmtId="164" fontId="3" fillId="0" borderId="12" xfId="0" applyNumberFormat="1" applyFont="1" applyBorder="1" applyAlignment="1">
      <alignment horizontal="right" vertical="top"/>
    </xf>
    <xf numFmtId="0" fontId="3" fillId="0" borderId="3" xfId="0" applyFont="1" applyBorder="1" applyAlignment="1">
      <alignment horizontal="left" vertical="top"/>
    </xf>
    <xf numFmtId="0" fontId="3" fillId="0" borderId="4" xfId="0" applyFont="1" applyBorder="1" applyAlignment="1">
      <alignment horizontal="left" vertical="top" wrapText="1"/>
    </xf>
    <xf numFmtId="1" fontId="3" fillId="0" borderId="12" xfId="0" applyNumberFormat="1" applyFont="1" applyBorder="1" applyAlignment="1">
      <alignment horizontal="center" vertical="top"/>
    </xf>
    <xf numFmtId="0" fontId="3" fillId="0" borderId="6" xfId="0" applyFont="1" applyBorder="1" applyAlignment="1">
      <alignment vertical="top"/>
    </xf>
    <xf numFmtId="37" fontId="3" fillId="0" borderId="7" xfId="0" applyNumberFormat="1" applyFont="1" applyBorder="1" applyAlignment="1">
      <alignment horizontal="center" vertical="top"/>
    </xf>
    <xf numFmtId="0" fontId="3" fillId="0" borderId="6" xfId="0" applyFont="1" applyBorder="1" applyAlignment="1">
      <alignment horizontal="center" vertical="top"/>
    </xf>
    <xf numFmtId="37" fontId="3" fillId="0" borderId="13" xfId="0" applyNumberFormat="1" applyFont="1" applyBorder="1" applyAlignment="1">
      <alignment horizontal="center" vertical="top"/>
    </xf>
    <xf numFmtId="0" fontId="3" fillId="0" borderId="14" xfId="0" applyFont="1" applyBorder="1" applyAlignment="1">
      <alignment horizontal="center" vertical="top"/>
    </xf>
    <xf numFmtId="164" fontId="3" fillId="0" borderId="15" xfId="0" applyNumberFormat="1" applyFont="1" applyBorder="1" applyAlignment="1">
      <alignment horizontal="right" vertical="top"/>
    </xf>
    <xf numFmtId="0" fontId="4" fillId="0" borderId="9" xfId="0" applyFont="1" applyBorder="1" applyAlignment="1">
      <alignment horizontal="center" vertical="top"/>
    </xf>
    <xf numFmtId="164" fontId="3" fillId="0" borderId="12" xfId="0" applyNumberFormat="1" applyFont="1" applyBorder="1" applyAlignment="1">
      <alignment horizontal="center" vertical="top" wrapText="1"/>
    </xf>
    <xf numFmtId="0" fontId="3" fillId="0" borderId="6" xfId="0" applyFont="1" applyBorder="1" applyAlignment="1">
      <alignment horizontal="left" vertical="top" wrapText="1"/>
    </xf>
    <xf numFmtId="0" fontId="3" fillId="0" borderId="7" xfId="0" applyFont="1" applyBorder="1" applyAlignment="1">
      <alignment horizontal="left" vertical="top"/>
    </xf>
    <xf numFmtId="164" fontId="4" fillId="0" borderId="5" xfId="0" applyNumberFormat="1" applyFont="1" applyBorder="1" applyAlignment="1">
      <alignment horizontal="right" vertical="top"/>
    </xf>
    <xf numFmtId="164" fontId="4" fillId="0" borderId="12" xfId="0" applyNumberFormat="1" applyFont="1" applyBorder="1" applyAlignment="1">
      <alignment horizontal="center" vertical="top" wrapText="1"/>
    </xf>
    <xf numFmtId="0" fontId="3" fillId="0" borderId="7" xfId="0" applyFont="1" applyBorder="1" applyAlignment="1">
      <alignment vertical="top"/>
    </xf>
    <xf numFmtId="3" fontId="4" fillId="0" borderId="7" xfId="0" applyNumberFormat="1" applyFont="1" applyBorder="1" applyAlignment="1">
      <alignment horizontal="center" vertical="top" wrapText="1"/>
    </xf>
    <xf numFmtId="3" fontId="3" fillId="0" borderId="6" xfId="0" applyNumberFormat="1" applyFont="1" applyBorder="1" applyAlignment="1">
      <alignment horizontal="center" vertical="top" wrapText="1"/>
    </xf>
    <xf numFmtId="0" fontId="3" fillId="0" borderId="12" xfId="0" applyFont="1" applyBorder="1" applyAlignment="1">
      <alignment horizontal="center" vertical="center" shrinkToFit="1"/>
    </xf>
    <xf numFmtId="164" fontId="3" fillId="0" borderId="7" xfId="0" applyNumberFormat="1" applyFont="1" applyBorder="1" applyAlignment="1">
      <alignment horizontal="right" vertical="top"/>
    </xf>
    <xf numFmtId="164" fontId="3" fillId="0" borderId="12" xfId="0" applyNumberFormat="1" applyFont="1" applyBorder="1" applyAlignment="1">
      <alignment horizontal="right" vertical="top" wrapText="1"/>
    </xf>
    <xf numFmtId="17" fontId="3" fillId="0" borderId="7" xfId="0" applyNumberFormat="1" applyFont="1" applyBorder="1" applyAlignment="1">
      <alignment horizontal="left" vertical="top" wrapText="1"/>
    </xf>
    <xf numFmtId="0" fontId="3" fillId="0" borderId="12" xfId="0" applyFont="1" applyBorder="1" applyAlignment="1">
      <alignment horizontal="center" vertical="top" shrinkToFit="1"/>
    </xf>
    <xf numFmtId="164" fontId="3" fillId="0" borderId="5" xfId="0" applyNumberFormat="1" applyFont="1" applyBorder="1" applyAlignment="1">
      <alignment horizontal="center" vertical="top"/>
    </xf>
    <xf numFmtId="0" fontId="3" fillId="0" borderId="10" xfId="0" applyFont="1" applyBorder="1" applyAlignment="1">
      <alignment horizontal="left" vertical="top"/>
    </xf>
    <xf numFmtId="0" fontId="7" fillId="0" borderId="6" xfId="0" applyFont="1" applyBorder="1" applyAlignment="1">
      <alignment horizontal="left" vertical="top"/>
    </xf>
    <xf numFmtId="0" fontId="7" fillId="0" borderId="6" xfId="0" applyFont="1" applyBorder="1" applyAlignment="1">
      <alignment vertical="top" wrapText="1"/>
    </xf>
    <xf numFmtId="0" fontId="7" fillId="0" borderId="7" xfId="0" applyFont="1" applyBorder="1" applyAlignment="1">
      <alignment vertical="top" wrapText="1"/>
    </xf>
    <xf numFmtId="3" fontId="3" fillId="0" borderId="12" xfId="0" applyNumberFormat="1" applyFont="1" applyBorder="1" applyAlignment="1">
      <alignment horizontal="center" vertical="top" wrapText="1"/>
    </xf>
    <xf numFmtId="3" fontId="3" fillId="0" borderId="8" xfId="0" applyNumberFormat="1" applyFont="1" applyBorder="1" applyAlignment="1">
      <alignment horizontal="center" vertical="top" wrapText="1"/>
    </xf>
    <xf numFmtId="0" fontId="3" fillId="0" borderId="8" xfId="0" applyFont="1" applyBorder="1" applyAlignment="1">
      <alignment horizontal="center" vertical="top" wrapText="1"/>
    </xf>
    <xf numFmtId="164" fontId="3" fillId="0" borderId="8" xfId="0" applyNumberFormat="1" applyFont="1" applyBorder="1" applyAlignment="1">
      <alignment horizontal="right" vertical="top"/>
    </xf>
    <xf numFmtId="164" fontId="3" fillId="0" borderId="9" xfId="0" applyNumberFormat="1" applyFont="1" applyBorder="1" applyAlignment="1">
      <alignment horizontal="right" vertical="top"/>
    </xf>
    <xf numFmtId="164" fontId="3" fillId="0" borderId="11" xfId="0" applyNumberFormat="1" applyFont="1" applyBorder="1" applyAlignment="1">
      <alignment horizontal="right" vertical="top"/>
    </xf>
    <xf numFmtId="164" fontId="4" fillId="0" borderId="9" xfId="0" applyNumberFormat="1" applyFont="1" applyBorder="1" applyAlignment="1">
      <alignment horizontal="right" vertical="top"/>
    </xf>
    <xf numFmtId="0" fontId="3" fillId="0" borderId="5" xfId="0" applyFont="1" applyBorder="1" applyAlignment="1">
      <alignment horizontal="center" vertical="top" wrapText="1"/>
    </xf>
    <xf numFmtId="3" fontId="3" fillId="0" borderId="0" xfId="0" applyNumberFormat="1" applyFont="1"/>
    <xf numFmtId="0" fontId="3" fillId="0" borderId="0" xfId="0" applyFont="1" applyAlignment="1">
      <alignment horizontal="center" vertical="top"/>
    </xf>
    <xf numFmtId="0" fontId="4" fillId="0" borderId="0" xfId="0" applyFont="1" applyAlignment="1">
      <alignment horizontal="left" vertical="top"/>
    </xf>
    <xf numFmtId="0" fontId="3" fillId="0" borderId="0" xfId="0" applyFont="1" applyAlignment="1">
      <alignment horizontal="left" vertical="top" wrapText="1"/>
    </xf>
    <xf numFmtId="164" fontId="3" fillId="0" borderId="0" xfId="0" applyNumberFormat="1" applyFont="1" applyAlignment="1">
      <alignment horizontal="right" vertical="top"/>
    </xf>
    <xf numFmtId="0" fontId="4" fillId="0" borderId="6" xfId="0" applyFont="1" applyBorder="1" applyAlignment="1">
      <alignment horizontal="right" vertical="top"/>
    </xf>
    <xf numFmtId="3" fontId="4" fillId="0" borderId="10" xfId="0" applyNumberFormat="1" applyFont="1" applyBorder="1" applyAlignment="1">
      <alignment vertical="top"/>
    </xf>
    <xf numFmtId="0" fontId="4" fillId="0" borderId="11" xfId="0" applyFont="1" applyBorder="1" applyAlignment="1">
      <alignment horizontal="right" vertical="top"/>
    </xf>
    <xf numFmtId="3" fontId="3" fillId="0" borderId="12" xfId="0" applyNumberFormat="1" applyFont="1" applyBorder="1"/>
    <xf numFmtId="0" fontId="4" fillId="0" borderId="0" xfId="0" applyFont="1"/>
    <xf numFmtId="0" fontId="4" fillId="0" borderId="0" xfId="0" applyFont="1" applyAlignment="1">
      <alignment horizontal="left" vertical="center" readingOrder="1"/>
    </xf>
    <xf numFmtId="0" fontId="3" fillId="0" borderId="0" xfId="0" applyFont="1" applyAlignment="1">
      <alignment horizontal="left" vertical="center" readingOrder="1"/>
    </xf>
    <xf numFmtId="0" fontId="9" fillId="0" borderId="0" xfId="0" applyFont="1" applyAlignment="1">
      <alignment vertical="center"/>
    </xf>
    <xf numFmtId="0" fontId="9" fillId="0" borderId="0" xfId="0" applyFont="1"/>
    <xf numFmtId="0" fontId="10" fillId="0" borderId="0" xfId="0" applyFont="1" applyAlignment="1">
      <alignment vertical="top"/>
    </xf>
    <xf numFmtId="0" fontId="9" fillId="0" borderId="0" xfId="0" applyFont="1" applyAlignment="1">
      <alignment vertical="top"/>
    </xf>
    <xf numFmtId="0" fontId="11" fillId="0" borderId="0" xfId="0" applyFont="1" applyAlignment="1">
      <alignment vertical="top"/>
    </xf>
    <xf numFmtId="3" fontId="10" fillId="0" borderId="0" xfId="0" applyNumberFormat="1" applyFont="1" applyAlignment="1">
      <alignment vertical="top"/>
    </xf>
    <xf numFmtId="0" fontId="12" fillId="0" borderId="0" xfId="0" applyFont="1" applyAlignment="1">
      <alignment vertical="top"/>
    </xf>
    <xf numFmtId="0" fontId="13" fillId="0" borderId="0" xfId="0" applyFont="1" applyAlignment="1">
      <alignment vertical="top"/>
    </xf>
    <xf numFmtId="3" fontId="9" fillId="0" borderId="0" xfId="0" applyNumberFormat="1" applyFont="1" applyAlignment="1">
      <alignment vertical="top"/>
    </xf>
    <xf numFmtId="0" fontId="14" fillId="0" borderId="0" xfId="0" applyFont="1" applyAlignment="1">
      <alignment vertical="top"/>
    </xf>
    <xf numFmtId="0" fontId="15" fillId="0" borderId="0" xfId="0" applyFont="1" applyAlignment="1">
      <alignment vertical="top"/>
    </xf>
    <xf numFmtId="0" fontId="10" fillId="0" borderId="0" xfId="0" applyFont="1" applyAlignment="1">
      <alignment horizontal="center" vertical="top"/>
    </xf>
    <xf numFmtId="164" fontId="9" fillId="0" borderId="0" xfId="0" applyNumberFormat="1" applyFont="1" applyAlignment="1">
      <alignment vertical="top"/>
    </xf>
    <xf numFmtId="0" fontId="10" fillId="0" borderId="5" xfId="0" applyFont="1" applyBorder="1" applyAlignment="1">
      <alignment horizontal="center" vertical="top"/>
    </xf>
    <xf numFmtId="0" fontId="10" fillId="0" borderId="12" xfId="0" applyFont="1" applyBorder="1" applyAlignment="1">
      <alignment horizontal="center" vertical="top"/>
    </xf>
    <xf numFmtId="3" fontId="10" fillId="0" borderId="12" xfId="0" applyNumberFormat="1" applyFont="1" applyBorder="1" applyAlignment="1">
      <alignment horizontal="center" vertical="top"/>
    </xf>
    <xf numFmtId="0" fontId="9" fillId="0" borderId="5" xfId="0" applyFont="1" applyBorder="1" applyAlignment="1">
      <alignment horizontal="center" vertical="top"/>
    </xf>
    <xf numFmtId="0" fontId="10" fillId="0" borderId="6" xfId="0" applyFont="1" applyBorder="1" applyAlignment="1">
      <alignment horizontal="left" vertical="top"/>
    </xf>
    <xf numFmtId="0" fontId="9" fillId="0" borderId="7" xfId="0" applyFont="1" applyBorder="1" applyAlignment="1">
      <alignment horizontal="left" vertical="top" wrapText="1"/>
    </xf>
    <xf numFmtId="3" fontId="9" fillId="0" borderId="7" xfId="0" applyNumberFormat="1" applyFont="1" applyBorder="1" applyAlignment="1">
      <alignment horizontal="center" vertical="top" wrapText="1"/>
    </xf>
    <xf numFmtId="0" fontId="9" fillId="0" borderId="12" xfId="0" applyFont="1" applyBorder="1" applyAlignment="1">
      <alignment horizontal="center" vertical="top" wrapText="1"/>
    </xf>
    <xf numFmtId="164" fontId="14" fillId="0" borderId="12" xfId="0" applyNumberFormat="1" applyFont="1" applyBorder="1" applyAlignment="1">
      <alignment horizontal="right" vertical="top"/>
    </xf>
    <xf numFmtId="164" fontId="9" fillId="0" borderId="12" xfId="0" applyNumberFormat="1" applyFont="1" applyBorder="1" applyAlignment="1">
      <alignment horizontal="right" vertical="top"/>
    </xf>
    <xf numFmtId="0" fontId="15" fillId="0" borderId="5" xfId="0" applyFont="1" applyBorder="1" applyAlignment="1">
      <alignment horizontal="center" vertical="top" wrapText="1"/>
    </xf>
    <xf numFmtId="0" fontId="9" fillId="0" borderId="12" xfId="0" applyFont="1" applyBorder="1" applyAlignment="1">
      <alignment horizontal="center" vertical="top"/>
    </xf>
    <xf numFmtId="3" fontId="9" fillId="0" borderId="12" xfId="0" applyNumberFormat="1" applyFont="1" applyBorder="1" applyAlignment="1">
      <alignment horizontal="center" vertical="top"/>
    </xf>
    <xf numFmtId="1" fontId="9" fillId="0" borderId="12" xfId="0" applyNumberFormat="1" applyFont="1" applyBorder="1" applyAlignment="1">
      <alignment horizontal="center" vertical="top"/>
    </xf>
    <xf numFmtId="0" fontId="9" fillId="0" borderId="6" xfId="0" applyFont="1" applyBorder="1" applyAlignment="1">
      <alignment horizontal="left" vertical="top"/>
    </xf>
    <xf numFmtId="0" fontId="10" fillId="0" borderId="7" xfId="0" applyFont="1" applyBorder="1" applyAlignment="1">
      <alignment horizontal="left" vertical="top" wrapText="1"/>
    </xf>
    <xf numFmtId="164" fontId="10" fillId="0" borderId="12" xfId="0" applyNumberFormat="1" applyFont="1" applyBorder="1" applyAlignment="1">
      <alignment horizontal="right" vertical="top"/>
    </xf>
    <xf numFmtId="0" fontId="15" fillId="0" borderId="12" xfId="0" applyFont="1" applyBorder="1" applyAlignment="1">
      <alignment horizontal="center" vertical="top" wrapText="1"/>
    </xf>
    <xf numFmtId="0" fontId="9" fillId="0" borderId="7" xfId="0" applyFont="1" applyBorder="1" applyAlignment="1">
      <alignment horizontal="center" vertical="top"/>
    </xf>
    <xf numFmtId="0" fontId="15" fillId="0" borderId="6" xfId="0" applyFont="1" applyBorder="1" applyAlignment="1">
      <alignment horizontal="center" vertical="top" wrapText="1"/>
    </xf>
    <xf numFmtId="164" fontId="15" fillId="0" borderId="5" xfId="0" applyNumberFormat="1" applyFont="1" applyBorder="1" applyAlignment="1">
      <alignment horizontal="center" vertical="top" wrapText="1"/>
    </xf>
    <xf numFmtId="164" fontId="15" fillId="0" borderId="15" xfId="0" applyNumberFormat="1" applyFont="1" applyBorder="1" applyAlignment="1">
      <alignment horizontal="center" vertical="top" wrapText="1"/>
    </xf>
    <xf numFmtId="164" fontId="14" fillId="2" borderId="12" xfId="0" applyNumberFormat="1" applyFont="1" applyFill="1" applyBorder="1" applyAlignment="1">
      <alignment horizontal="right" vertical="top"/>
    </xf>
    <xf numFmtId="0" fontId="9" fillId="0" borderId="6" xfId="0" applyFont="1" applyBorder="1" applyAlignment="1">
      <alignment horizontal="left" vertical="top" wrapText="1"/>
    </xf>
    <xf numFmtId="0" fontId="16" fillId="0" borderId="6" xfId="0" applyFont="1" applyBorder="1" applyAlignment="1">
      <alignment horizontal="left" vertical="top"/>
    </xf>
    <xf numFmtId="0" fontId="15" fillId="0" borderId="2" xfId="0" applyFont="1" applyBorder="1" applyAlignment="1">
      <alignment horizontal="center" vertical="top" wrapText="1"/>
    </xf>
    <xf numFmtId="0" fontId="15" fillId="0" borderId="0" xfId="0" applyFont="1" applyAlignment="1">
      <alignment horizontal="center" vertical="top" wrapText="1"/>
    </xf>
    <xf numFmtId="0" fontId="15" fillId="0" borderId="15" xfId="0" applyFont="1" applyBorder="1" applyAlignment="1">
      <alignment horizontal="center" vertical="top" wrapText="1"/>
    </xf>
    <xf numFmtId="165" fontId="10" fillId="0" borderId="12" xfId="0" applyNumberFormat="1" applyFont="1" applyBorder="1" applyAlignment="1">
      <alignment horizontal="center" vertical="top" wrapText="1"/>
    </xf>
    <xf numFmtId="165" fontId="9" fillId="0" borderId="12" xfId="0" applyNumberFormat="1" applyFont="1" applyBorder="1" applyAlignment="1">
      <alignment horizontal="center" vertical="top" wrapText="1"/>
    </xf>
    <xf numFmtId="0" fontId="16" fillId="0" borderId="6" xfId="0" applyFont="1" applyBorder="1" applyAlignment="1">
      <alignment horizontal="left" vertical="top" wrapText="1"/>
    </xf>
    <xf numFmtId="0" fontId="9" fillId="0" borderId="7" xfId="0" applyFont="1" applyBorder="1" applyAlignment="1">
      <alignment vertical="top" wrapText="1"/>
    </xf>
    <xf numFmtId="164" fontId="15" fillId="0" borderId="2" xfId="0" applyNumberFormat="1" applyFont="1" applyBorder="1" applyAlignment="1">
      <alignment horizontal="center" vertical="top" wrapText="1"/>
    </xf>
    <xf numFmtId="164" fontId="14" fillId="3" borderId="12" xfId="0" applyNumberFormat="1" applyFont="1" applyFill="1" applyBorder="1" applyAlignment="1">
      <alignment horizontal="right" vertical="top"/>
    </xf>
    <xf numFmtId="0" fontId="10" fillId="0" borderId="6" xfId="0" applyFont="1" applyBorder="1" applyAlignment="1">
      <alignment horizontal="center" vertical="top"/>
    </xf>
    <xf numFmtId="0" fontId="9" fillId="0" borderId="6" xfId="0" applyFont="1" applyBorder="1" applyAlignment="1">
      <alignment horizontal="center" vertical="top"/>
    </xf>
    <xf numFmtId="3" fontId="9" fillId="0" borderId="7" xfId="0" applyNumberFormat="1" applyFont="1" applyBorder="1" applyAlignment="1">
      <alignment horizontal="center" vertical="top"/>
    </xf>
    <xf numFmtId="0" fontId="15" fillId="0" borderId="5" xfId="0" applyFont="1" applyBorder="1" applyAlignment="1">
      <alignment horizontal="center" vertical="top"/>
    </xf>
    <xf numFmtId="0" fontId="15" fillId="0" borderId="6" xfId="0" applyFont="1" applyBorder="1" applyAlignment="1">
      <alignment horizontal="center" vertical="top"/>
    </xf>
    <xf numFmtId="0" fontId="9" fillId="0" borderId="10" xfId="0" applyFont="1" applyBorder="1" applyAlignment="1">
      <alignment vertical="top"/>
    </xf>
    <xf numFmtId="0" fontId="10" fillId="0" borderId="10" xfId="0" applyFont="1" applyBorder="1" applyAlignment="1">
      <alignment horizontal="left" vertical="top"/>
    </xf>
    <xf numFmtId="0" fontId="9" fillId="0" borderId="11" xfId="0" applyFont="1" applyBorder="1" applyAlignment="1">
      <alignment horizontal="left" vertical="top" wrapText="1"/>
    </xf>
    <xf numFmtId="1" fontId="9" fillId="0" borderId="11" xfId="0" applyNumberFormat="1" applyFont="1" applyBorder="1" applyAlignment="1">
      <alignment horizontal="center" vertical="top" wrapText="1"/>
    </xf>
    <xf numFmtId="0" fontId="9" fillId="0" borderId="11" xfId="0" applyFont="1" applyBorder="1" applyAlignment="1">
      <alignment horizontal="center" vertical="top"/>
    </xf>
    <xf numFmtId="164" fontId="9" fillId="0" borderId="11" xfId="0" applyNumberFormat="1" applyFont="1" applyBorder="1" applyAlignment="1">
      <alignment horizontal="right" vertical="top"/>
    </xf>
    <xf numFmtId="164" fontId="10" fillId="0" borderId="11" xfId="0" applyNumberFormat="1" applyFont="1" applyBorder="1" applyAlignment="1">
      <alignment horizontal="right" vertical="top"/>
    </xf>
    <xf numFmtId="0" fontId="9" fillId="0" borderId="8" xfId="0" applyFont="1" applyBorder="1" applyAlignment="1">
      <alignment horizontal="center" vertical="top" wrapText="1"/>
    </xf>
    <xf numFmtId="1" fontId="9" fillId="0" borderId="8" xfId="0" applyNumberFormat="1" applyFont="1" applyBorder="1" applyAlignment="1">
      <alignment horizontal="center" vertical="top"/>
    </xf>
    <xf numFmtId="0" fontId="17" fillId="0" borderId="0" xfId="0" applyFont="1"/>
    <xf numFmtId="1" fontId="9" fillId="0" borderId="7" xfId="0" applyNumberFormat="1" applyFont="1" applyBorder="1" applyAlignment="1">
      <alignment horizontal="center" vertical="top" wrapText="1"/>
    </xf>
    <xf numFmtId="164" fontId="9" fillId="0" borderId="7" xfId="0" applyNumberFormat="1" applyFont="1" applyBorder="1" applyAlignment="1">
      <alignment horizontal="right" vertical="top"/>
    </xf>
    <xf numFmtId="0" fontId="9" fillId="0" borderId="1" xfId="0" applyFont="1" applyBorder="1" applyAlignment="1">
      <alignment horizontal="center" vertical="top"/>
    </xf>
    <xf numFmtId="0" fontId="9" fillId="0" borderId="3" xfId="0" applyFont="1" applyBorder="1" applyAlignment="1">
      <alignment horizontal="left" vertical="top" wrapText="1"/>
    </xf>
    <xf numFmtId="0" fontId="9" fillId="0" borderId="4" xfId="0" applyFont="1" applyBorder="1" applyAlignment="1">
      <alignment horizontal="left" vertical="top" wrapText="1"/>
    </xf>
    <xf numFmtId="1" fontId="9" fillId="0" borderId="13" xfId="0" applyNumberFormat="1" applyFont="1" applyBorder="1" applyAlignment="1">
      <alignment horizontal="center" vertical="top" wrapText="1"/>
    </xf>
    <xf numFmtId="0" fontId="9" fillId="0" borderId="13" xfId="0" applyFont="1" applyBorder="1" applyAlignment="1">
      <alignment horizontal="center" vertical="top"/>
    </xf>
    <xf numFmtId="164" fontId="9" fillId="0" borderId="13" xfId="0" applyNumberFormat="1" applyFont="1" applyBorder="1" applyAlignment="1">
      <alignment horizontal="right" vertical="top"/>
    </xf>
    <xf numFmtId="164" fontId="10" fillId="0" borderId="13" xfId="0" applyNumberFormat="1" applyFont="1" applyBorder="1" applyAlignment="1">
      <alignment horizontal="right" vertical="top"/>
    </xf>
    <xf numFmtId="0" fontId="9" fillId="0" borderId="15" xfId="0" applyFont="1" applyBorder="1" applyAlignment="1">
      <alignment horizontal="center" vertical="top" wrapText="1"/>
    </xf>
    <xf numFmtId="0" fontId="9" fillId="0" borderId="14" xfId="0" applyFont="1" applyBorder="1" applyAlignment="1">
      <alignment horizontal="center" vertical="top"/>
    </xf>
    <xf numFmtId="1" fontId="9" fillId="0" borderId="14" xfId="0" applyNumberFormat="1" applyFont="1" applyBorder="1" applyAlignment="1">
      <alignment horizontal="center" vertical="top"/>
    </xf>
    <xf numFmtId="0" fontId="9" fillId="0" borderId="15" xfId="0" applyFont="1" applyBorder="1" applyAlignment="1">
      <alignment horizontal="center" vertical="top"/>
    </xf>
    <xf numFmtId="3" fontId="17" fillId="0" borderId="0" xfId="0" applyNumberFormat="1" applyFont="1"/>
    <xf numFmtId="0" fontId="14" fillId="0" borderId="0" xfId="0" applyFont="1"/>
    <xf numFmtId="0" fontId="18" fillId="0" borderId="0" xfId="0" applyFont="1"/>
    <xf numFmtId="0" fontId="10" fillId="0" borderId="0" xfId="0" applyFont="1"/>
    <xf numFmtId="0" fontId="15" fillId="0" borderId="0" xfId="0" applyFont="1"/>
    <xf numFmtId="0" fontId="19" fillId="0" borderId="0" xfId="0" applyFont="1" applyAlignment="1">
      <alignment horizontal="left" vertical="center" readingOrder="1"/>
    </xf>
    <xf numFmtId="0" fontId="20" fillId="0" borderId="0" xfId="0" applyFont="1" applyAlignment="1">
      <alignment horizontal="left" vertical="center" readingOrder="1"/>
    </xf>
    <xf numFmtId="0" fontId="1" fillId="0" borderId="0" xfId="0" applyFont="1" applyAlignment="1">
      <alignment vertical="center"/>
    </xf>
    <xf numFmtId="0" fontId="1" fillId="0" borderId="0" xfId="0" applyFont="1"/>
    <xf numFmtId="0" fontId="2" fillId="0" borderId="0" xfId="0" applyFont="1" applyAlignment="1">
      <alignment vertical="top"/>
    </xf>
    <xf numFmtId="3" fontId="2" fillId="0" borderId="0" xfId="0" applyNumberFormat="1" applyFont="1" applyAlignment="1">
      <alignment vertical="top"/>
    </xf>
    <xf numFmtId="3" fontId="1" fillId="0" borderId="0" xfId="0" applyNumberFormat="1" applyFont="1" applyAlignment="1">
      <alignment vertical="top"/>
    </xf>
    <xf numFmtId="3" fontId="2" fillId="0" borderId="12" xfId="0" applyNumberFormat="1" applyFont="1" applyBorder="1" applyAlignment="1">
      <alignment horizontal="center" vertical="top"/>
    </xf>
    <xf numFmtId="0" fontId="1" fillId="0" borderId="12" xfId="0" applyFont="1" applyBorder="1" applyAlignment="1">
      <alignment horizontal="center" vertical="top"/>
    </xf>
    <xf numFmtId="0" fontId="22" fillId="0" borderId="0" xfId="0" applyFont="1"/>
    <xf numFmtId="3" fontId="22" fillId="0" borderId="0" xfId="0" applyNumberFormat="1" applyFont="1"/>
    <xf numFmtId="0" fontId="23" fillId="0" borderId="0" xfId="0" applyFont="1" applyAlignment="1">
      <alignment vertical="top"/>
    </xf>
    <xf numFmtId="0" fontId="24" fillId="0" borderId="0" xfId="0" applyFont="1" applyAlignment="1">
      <alignment vertical="top"/>
    </xf>
    <xf numFmtId="0" fontId="25" fillId="0" borderId="0" xfId="0" applyFont="1" applyAlignment="1">
      <alignment vertical="top"/>
    </xf>
    <xf numFmtId="164" fontId="1" fillId="0" borderId="0" xfId="0" applyNumberFormat="1" applyFont="1" applyAlignment="1">
      <alignment vertical="top"/>
    </xf>
    <xf numFmtId="0" fontId="2" fillId="0" borderId="5" xfId="0" applyFont="1" applyBorder="1" applyAlignment="1">
      <alignment horizontal="center" vertical="top"/>
    </xf>
    <xf numFmtId="0" fontId="1" fillId="0" borderId="9" xfId="0" applyFont="1" applyBorder="1" applyAlignment="1">
      <alignment horizontal="center"/>
    </xf>
    <xf numFmtId="0" fontId="2" fillId="0" borderId="12" xfId="0" applyFont="1" applyBorder="1" applyAlignment="1">
      <alignment horizontal="center" vertical="top"/>
    </xf>
    <xf numFmtId="0" fontId="22" fillId="0" borderId="9" xfId="0" applyFont="1" applyBorder="1"/>
    <xf numFmtId="0" fontId="2" fillId="0" borderId="10" xfId="0" applyFont="1" applyBorder="1" applyAlignment="1">
      <alignment horizontal="left" vertical="top"/>
    </xf>
    <xf numFmtId="0" fontId="22" fillId="0" borderId="11" xfId="0" applyFont="1" applyBorder="1"/>
    <xf numFmtId="3" fontId="22" fillId="0" borderId="11" xfId="0" applyNumberFormat="1" applyFont="1" applyBorder="1"/>
    <xf numFmtId="0" fontId="22" fillId="0" borderId="8" xfId="0" applyFont="1" applyBorder="1"/>
    <xf numFmtId="0" fontId="25" fillId="0" borderId="8" xfId="0" applyFont="1" applyBorder="1"/>
    <xf numFmtId="0" fontId="1" fillId="0" borderId="5" xfId="0" applyFont="1" applyBorder="1" applyAlignment="1">
      <alignment horizontal="center"/>
    </xf>
    <xf numFmtId="0" fontId="22" fillId="0" borderId="7" xfId="0" applyFont="1" applyBorder="1"/>
    <xf numFmtId="0" fontId="1" fillId="0" borderId="9" xfId="0" applyFont="1" applyBorder="1" applyAlignment="1">
      <alignment horizontal="center" vertical="top"/>
    </xf>
    <xf numFmtId="0" fontId="2" fillId="0" borderId="11" xfId="0" applyFont="1" applyBorder="1" applyAlignment="1">
      <alignment horizontal="left" vertical="top" wrapText="1"/>
    </xf>
    <xf numFmtId="3" fontId="1" fillId="0" borderId="7" xfId="0" applyNumberFormat="1" applyFont="1" applyBorder="1" applyAlignment="1">
      <alignment horizontal="center" vertical="top"/>
    </xf>
    <xf numFmtId="164" fontId="25" fillId="0" borderId="12" xfId="0" applyNumberFormat="1" applyFont="1" applyBorder="1" applyAlignment="1">
      <alignment horizontal="right" vertical="top"/>
    </xf>
    <xf numFmtId="164" fontId="2" fillId="0" borderId="12" xfId="0" applyNumberFormat="1" applyFont="1" applyBorder="1" applyAlignment="1">
      <alignment horizontal="right" vertical="top"/>
    </xf>
    <xf numFmtId="0" fontId="1" fillId="0" borderId="5" xfId="0" applyFont="1" applyBorder="1" applyAlignment="1">
      <alignment vertical="top"/>
    </xf>
    <xf numFmtId="3" fontId="1" fillId="0" borderId="12" xfId="0" applyNumberFormat="1" applyFont="1" applyBorder="1" applyAlignment="1">
      <alignment horizontal="center" vertical="top"/>
    </xf>
    <xf numFmtId="0" fontId="1" fillId="0" borderId="5" xfId="0" applyFont="1" applyBorder="1" applyAlignment="1">
      <alignment horizontal="center" vertical="top"/>
    </xf>
    <xf numFmtId="0" fontId="2" fillId="0" borderId="6" xfId="0" applyFont="1" applyBorder="1" applyAlignment="1">
      <alignment horizontal="left" vertical="top"/>
    </xf>
    <xf numFmtId="0" fontId="2" fillId="0" borderId="7" xfId="0" applyFont="1" applyBorder="1" applyAlignment="1">
      <alignment horizontal="left" vertical="top" wrapText="1"/>
    </xf>
    <xf numFmtId="0" fontId="1" fillId="0" borderId="7" xfId="0" applyFont="1" applyBorder="1" applyAlignment="1">
      <alignment horizontal="left" vertical="top" wrapText="1"/>
    </xf>
    <xf numFmtId="3" fontId="1" fillId="0" borderId="7" xfId="0" applyNumberFormat="1" applyFont="1" applyBorder="1" applyAlignment="1">
      <alignment horizontal="center" vertical="top" wrapText="1"/>
    </xf>
    <xf numFmtId="0" fontId="1" fillId="0" borderId="12" xfId="0" applyFont="1" applyBorder="1" applyAlignment="1">
      <alignment horizontal="center" vertical="top" wrapText="1"/>
    </xf>
    <xf numFmtId="0" fontId="26" fillId="0" borderId="5" xfId="0" applyFont="1" applyBorder="1" applyAlignment="1">
      <alignment horizontal="center" vertical="top" wrapText="1"/>
    </xf>
    <xf numFmtId="0" fontId="1" fillId="0" borderId="5" xfId="0" applyFont="1" applyBorder="1" applyAlignment="1">
      <alignment horizontal="center" vertical="top" wrapText="1"/>
    </xf>
    <xf numFmtId="0" fontId="27" fillId="0" borderId="5" xfId="0" applyFont="1" applyBorder="1" applyAlignment="1">
      <alignment horizontal="center" vertical="top" wrapText="1"/>
    </xf>
    <xf numFmtId="164" fontId="2" fillId="0" borderId="5" xfId="0" applyNumberFormat="1" applyFont="1" applyBorder="1" applyAlignment="1">
      <alignment horizontal="right" vertical="top"/>
    </xf>
    <xf numFmtId="0" fontId="1" fillId="0" borderId="7" xfId="0" applyFont="1" applyBorder="1" applyAlignment="1">
      <alignment horizontal="center" vertical="top"/>
    </xf>
    <xf numFmtId="0" fontId="26" fillId="0" borderId="12" xfId="0" applyFont="1" applyBorder="1" applyAlignment="1">
      <alignment horizontal="center" vertical="top" wrapText="1"/>
    </xf>
    <xf numFmtId="0" fontId="26" fillId="0" borderId="9" xfId="0" applyFont="1" applyBorder="1" applyAlignment="1">
      <alignment horizontal="center" vertical="top" wrapText="1"/>
    </xf>
    <xf numFmtId="0" fontId="1" fillId="0" borderId="8" xfId="0" applyFont="1" applyBorder="1" applyAlignment="1">
      <alignment horizontal="center" vertical="top"/>
    </xf>
    <xf numFmtId="1" fontId="1" fillId="0" borderId="12" xfId="0" applyNumberFormat="1" applyFont="1" applyBorder="1" applyAlignment="1">
      <alignment horizontal="center" vertical="top"/>
    </xf>
    <xf numFmtId="0" fontId="1" fillId="0" borderId="2" xfId="0" applyFont="1" applyBorder="1" applyAlignment="1">
      <alignment horizontal="center" vertical="top"/>
    </xf>
    <xf numFmtId="0" fontId="1" fillId="0" borderId="3" xfId="0" applyFont="1" applyBorder="1" applyAlignment="1">
      <alignment horizontal="left" vertical="top"/>
    </xf>
    <xf numFmtId="0" fontId="1" fillId="0" borderId="4" xfId="0" applyFont="1" applyBorder="1" applyAlignment="1">
      <alignment horizontal="left" vertical="top" wrapText="1"/>
    </xf>
    <xf numFmtId="164" fontId="1" fillId="0" borderId="12" xfId="0" applyNumberFormat="1" applyFont="1" applyBorder="1" applyAlignment="1">
      <alignment horizontal="right" vertical="top"/>
    </xf>
    <xf numFmtId="0" fontId="1" fillId="0" borderId="6" xfId="0" applyFont="1" applyBorder="1" applyAlignment="1">
      <alignment horizontal="left" vertical="top"/>
    </xf>
    <xf numFmtId="3" fontId="1" fillId="0" borderId="12" xfId="0" applyNumberFormat="1" applyFont="1" applyBorder="1" applyAlignment="1">
      <alignment horizontal="center" vertical="top" wrapText="1"/>
    </xf>
    <xf numFmtId="0" fontId="28" fillId="0" borderId="5" xfId="0" applyFont="1" applyBorder="1" applyAlignment="1">
      <alignment horizontal="center" vertical="top"/>
    </xf>
    <xf numFmtId="0" fontId="29" fillId="0" borderId="5" xfId="0" applyFont="1" applyBorder="1" applyAlignment="1">
      <alignment horizontal="center" vertical="top"/>
    </xf>
    <xf numFmtId="0" fontId="29" fillId="0" borderId="7" xfId="0" applyFont="1" applyBorder="1" applyAlignment="1">
      <alignment horizontal="left" vertical="top" wrapText="1"/>
    </xf>
    <xf numFmtId="3" fontId="29" fillId="0" borderId="7" xfId="0" applyNumberFormat="1" applyFont="1" applyBorder="1" applyAlignment="1">
      <alignment horizontal="center" vertical="top" wrapText="1"/>
    </xf>
    <xf numFmtId="0" fontId="29" fillId="0" borderId="12" xfId="0" applyFont="1" applyBorder="1" applyAlignment="1">
      <alignment horizontal="center" vertical="top" wrapText="1"/>
    </xf>
    <xf numFmtId="164" fontId="28" fillId="0" borderId="5" xfId="0" applyNumberFormat="1" applyFont="1" applyBorder="1" applyAlignment="1">
      <alignment horizontal="right" vertical="top"/>
    </xf>
    <xf numFmtId="0" fontId="30" fillId="0" borderId="12" xfId="0" applyFont="1" applyBorder="1" applyAlignment="1">
      <alignment horizontal="center" vertical="top" wrapText="1"/>
    </xf>
    <xf numFmtId="0" fontId="29" fillId="0" borderId="7" xfId="0" applyFont="1" applyBorder="1" applyAlignment="1">
      <alignment horizontal="center" vertical="top"/>
    </xf>
    <xf numFmtId="3" fontId="29" fillId="0" borderId="12" xfId="0" applyNumberFormat="1" applyFont="1" applyBorder="1" applyAlignment="1">
      <alignment horizontal="center" vertical="top"/>
    </xf>
    <xf numFmtId="0" fontId="29" fillId="0" borderId="12" xfId="0" applyFont="1" applyBorder="1" applyAlignment="1">
      <alignment horizontal="center" vertical="top"/>
    </xf>
    <xf numFmtId="0" fontId="29" fillId="0" borderId="0" xfId="0" applyFont="1" applyAlignment="1">
      <alignment vertical="top"/>
    </xf>
    <xf numFmtId="164" fontId="1" fillId="0" borderId="5" xfId="0" applyNumberFormat="1" applyFont="1" applyBorder="1" applyAlignment="1">
      <alignment horizontal="center" vertical="top" wrapText="1"/>
    </xf>
    <xf numFmtId="3" fontId="1" fillId="0" borderId="5" xfId="0" applyNumberFormat="1" applyFont="1" applyBorder="1" applyAlignment="1">
      <alignment horizontal="center" vertical="top"/>
    </xf>
    <xf numFmtId="0" fontId="22" fillId="0" borderId="12" xfId="0" applyFont="1" applyBorder="1"/>
    <xf numFmtId="0" fontId="1" fillId="0" borderId="6" xfId="0" applyFont="1" applyBorder="1" applyAlignment="1">
      <alignment horizontal="left" vertical="top" wrapText="1"/>
    </xf>
    <xf numFmtId="0" fontId="1" fillId="0" borderId="15" xfId="0" applyFont="1" applyBorder="1" applyAlignment="1">
      <alignment horizontal="center" vertical="top" wrapText="1"/>
    </xf>
    <xf numFmtId="0" fontId="26" fillId="0" borderId="2" xfId="0" applyFont="1" applyBorder="1" applyAlignment="1">
      <alignment horizontal="center" vertical="top" wrapText="1"/>
    </xf>
    <xf numFmtId="0" fontId="28" fillId="0" borderId="6" xfId="0" applyFont="1" applyBorder="1" applyAlignment="1">
      <alignment horizontal="left" vertical="top"/>
    </xf>
    <xf numFmtId="164" fontId="1" fillId="0" borderId="5" xfId="0" applyNumberFormat="1" applyFont="1" applyBorder="1" applyAlignment="1">
      <alignment horizontal="right" vertical="top"/>
    </xf>
    <xf numFmtId="0" fontId="1" fillId="0" borderId="6" xfId="0" applyFont="1" applyBorder="1" applyAlignment="1">
      <alignment vertical="top" wrapText="1"/>
    </xf>
    <xf numFmtId="0" fontId="1" fillId="0" borderId="7" xfId="0" applyFont="1" applyBorder="1" applyAlignment="1">
      <alignment vertical="top"/>
    </xf>
    <xf numFmtId="0" fontId="1" fillId="0" borderId="7" xfId="0" applyFont="1" applyBorder="1" applyAlignment="1">
      <alignment horizontal="left"/>
    </xf>
    <xf numFmtId="0" fontId="1" fillId="0" borderId="10" xfId="0" applyFont="1" applyBorder="1" applyAlignment="1">
      <alignment horizontal="left" vertical="top"/>
    </xf>
    <xf numFmtId="0" fontId="1" fillId="0" borderId="11" xfId="0" applyFont="1" applyBorder="1" applyAlignment="1">
      <alignment horizontal="left" vertical="top" wrapText="1"/>
    </xf>
    <xf numFmtId="0" fontId="1" fillId="0" borderId="7" xfId="0" applyFont="1" applyBorder="1" applyAlignment="1">
      <alignment horizontal="left" vertical="top"/>
    </xf>
    <xf numFmtId="0" fontId="1" fillId="0" borderId="6" xfId="0" applyFont="1" applyBorder="1" applyAlignment="1">
      <alignment horizontal="center" vertical="top"/>
    </xf>
    <xf numFmtId="0" fontId="1" fillId="0" borderId="7" xfId="0" applyFont="1" applyBorder="1" applyAlignment="1">
      <alignment horizontal="center" vertical="top" wrapText="1"/>
    </xf>
    <xf numFmtId="0" fontId="31" fillId="0" borderId="6" xfId="0" applyFont="1" applyBorder="1" applyAlignment="1">
      <alignment horizontal="left" vertical="top" wrapText="1"/>
    </xf>
    <xf numFmtId="0" fontId="31" fillId="0" borderId="6" xfId="0" applyFont="1" applyBorder="1" applyAlignment="1">
      <alignment horizontal="left" vertical="top"/>
    </xf>
    <xf numFmtId="0" fontId="32" fillId="0" borderId="5" xfId="0" applyFont="1" applyBorder="1" applyAlignment="1">
      <alignment horizontal="center" vertical="top"/>
    </xf>
    <xf numFmtId="0" fontId="33" fillId="0" borderId="6" xfId="0" applyFont="1" applyBorder="1" applyAlignment="1">
      <alignment horizontal="left" vertical="top"/>
    </xf>
    <xf numFmtId="0" fontId="32" fillId="0" borderId="7" xfId="0" applyFont="1" applyBorder="1" applyAlignment="1">
      <alignment horizontal="left" vertical="top" wrapText="1"/>
    </xf>
    <xf numFmtId="3" fontId="32" fillId="0" borderId="7" xfId="0" applyNumberFormat="1" applyFont="1" applyBorder="1" applyAlignment="1">
      <alignment horizontal="center" vertical="top" wrapText="1"/>
    </xf>
    <xf numFmtId="0" fontId="32" fillId="0" borderId="12" xfId="0" applyFont="1" applyBorder="1" applyAlignment="1">
      <alignment horizontal="center" vertical="top" wrapText="1"/>
    </xf>
    <xf numFmtId="164" fontId="33" fillId="0" borderId="12" xfId="0" applyNumberFormat="1" applyFont="1" applyBorder="1" applyAlignment="1">
      <alignment horizontal="right" vertical="top"/>
    </xf>
    <xf numFmtId="0" fontId="32" fillId="0" borderId="5" xfId="0" applyFont="1" applyBorder="1" applyAlignment="1">
      <alignment horizontal="center" vertical="top" wrapText="1"/>
    </xf>
    <xf numFmtId="0" fontId="32" fillId="0" borderId="12" xfId="0" applyFont="1" applyBorder="1" applyAlignment="1">
      <alignment horizontal="center" vertical="top"/>
    </xf>
    <xf numFmtId="3" fontId="32" fillId="0" borderId="12" xfId="0" applyNumberFormat="1" applyFont="1" applyBorder="1" applyAlignment="1">
      <alignment horizontal="center" vertical="top"/>
    </xf>
    <xf numFmtId="1" fontId="32" fillId="0" borderId="12" xfId="0" applyNumberFormat="1" applyFont="1" applyBorder="1" applyAlignment="1">
      <alignment horizontal="center" vertical="top"/>
    </xf>
    <xf numFmtId="0" fontId="32" fillId="0" borderId="0" xfId="0" applyFont="1" applyAlignment="1">
      <alignment vertical="top"/>
    </xf>
    <xf numFmtId="3" fontId="2" fillId="0" borderId="7" xfId="0" applyNumberFormat="1" applyFont="1" applyBorder="1" applyAlignment="1">
      <alignment horizontal="center" vertical="top" wrapText="1"/>
    </xf>
    <xf numFmtId="0" fontId="1" fillId="0" borderId="6" xfId="0" applyFont="1" applyBorder="1" applyAlignment="1">
      <alignment vertical="top"/>
    </xf>
    <xf numFmtId="0" fontId="27" fillId="0" borderId="12" xfId="0" applyFont="1" applyBorder="1" applyAlignment="1">
      <alignment horizontal="center" vertical="top" wrapText="1"/>
    </xf>
    <xf numFmtId="164" fontId="27" fillId="0" borderId="1" xfId="0" applyNumberFormat="1" applyFont="1" applyBorder="1" applyAlignment="1">
      <alignment horizontal="right" vertical="top"/>
    </xf>
    <xf numFmtId="0" fontId="27" fillId="0" borderId="12" xfId="0" applyFont="1" applyBorder="1" applyAlignment="1">
      <alignment horizontal="center" vertical="top"/>
    </xf>
    <xf numFmtId="164" fontId="27" fillId="0" borderId="12" xfId="0" applyNumberFormat="1" applyFont="1" applyBorder="1" applyAlignment="1">
      <alignment horizontal="right" vertical="top"/>
    </xf>
    <xf numFmtId="0" fontId="27" fillId="0" borderId="8" xfId="0" applyFont="1" applyBorder="1" applyAlignment="1">
      <alignment horizontal="center" vertical="top"/>
    </xf>
    <xf numFmtId="164" fontId="27" fillId="0" borderId="8" xfId="0" applyNumberFormat="1" applyFont="1" applyBorder="1" applyAlignment="1">
      <alignment horizontal="right" vertical="top"/>
    </xf>
    <xf numFmtId="0" fontId="27" fillId="4" borderId="16" xfId="0" applyFont="1" applyFill="1" applyBorder="1" applyAlignment="1">
      <alignment horizontal="center" vertical="center" shrinkToFit="1"/>
    </xf>
    <xf numFmtId="0" fontId="27" fillId="0" borderId="2" xfId="0" applyFont="1" applyBorder="1" applyAlignment="1">
      <alignment horizontal="center" vertical="top" wrapText="1"/>
    </xf>
    <xf numFmtId="0" fontId="34" fillId="0" borderId="12" xfId="0" applyFont="1" applyBorder="1" applyAlignment="1">
      <alignment horizontal="center" vertical="center" wrapText="1"/>
    </xf>
    <xf numFmtId="0" fontId="27" fillId="4" borderId="17" xfId="0" applyFont="1" applyFill="1" applyBorder="1" applyAlignment="1">
      <alignment horizontal="center" vertical="center" shrinkToFit="1"/>
    </xf>
    <xf numFmtId="164" fontId="27" fillId="0" borderId="15" xfId="0" applyNumberFormat="1" applyFont="1" applyBorder="1" applyAlignment="1">
      <alignment horizontal="right" vertical="top"/>
    </xf>
    <xf numFmtId="0" fontId="31" fillId="0" borderId="7" xfId="0" applyFont="1" applyBorder="1" applyAlignment="1">
      <alignment horizontal="left" vertical="top" wrapText="1"/>
    </xf>
    <xf numFmtId="0" fontId="25" fillId="0" borderId="0" xfId="0" applyFont="1"/>
    <xf numFmtId="0" fontId="25" fillId="0" borderId="12" xfId="0" applyFont="1" applyBorder="1"/>
    <xf numFmtId="164" fontId="28" fillId="0" borderId="12" xfId="0" applyNumberFormat="1" applyFont="1" applyBorder="1" applyAlignment="1">
      <alignment horizontal="right" vertical="top"/>
    </xf>
    <xf numFmtId="0" fontId="2" fillId="0" borderId="0" xfId="0" applyFont="1" applyAlignment="1">
      <alignment horizontal="left" vertical="top"/>
    </xf>
    <xf numFmtId="0" fontId="35" fillId="0" borderId="18" xfId="0" applyFont="1" applyBorder="1" applyAlignment="1">
      <alignment vertical="top"/>
    </xf>
    <xf numFmtId="0" fontId="2" fillId="0" borderId="19" xfId="0" applyFont="1" applyBorder="1" applyAlignment="1">
      <alignment vertical="top"/>
    </xf>
    <xf numFmtId="0" fontId="2" fillId="0" borderId="9" xfId="0" applyFont="1" applyBorder="1" applyAlignment="1">
      <alignment horizontal="center" vertical="top"/>
    </xf>
    <xf numFmtId="0" fontId="2" fillId="0" borderId="6" xfId="0" applyFont="1" applyBorder="1" applyAlignment="1">
      <alignment horizontal="right" vertical="top"/>
    </xf>
    <xf numFmtId="3" fontId="2" fillId="0" borderId="6" xfId="0" applyNumberFormat="1" applyFont="1" applyBorder="1" applyAlignment="1">
      <alignment vertical="top"/>
    </xf>
    <xf numFmtId="0" fontId="2" fillId="0" borderId="7" xfId="0" applyFont="1" applyBorder="1" applyAlignment="1">
      <alignment horizontal="right" vertical="top"/>
    </xf>
    <xf numFmtId="0" fontId="2" fillId="0" borderId="11" xfId="0" applyFont="1" applyBorder="1" applyAlignment="1">
      <alignment horizontal="right" vertical="top"/>
    </xf>
    <xf numFmtId="164" fontId="28" fillId="0" borderId="8" xfId="0" applyNumberFormat="1" applyFont="1" applyBorder="1" applyAlignment="1">
      <alignment horizontal="right" vertical="top"/>
    </xf>
    <xf numFmtId="0" fontId="3" fillId="0" borderId="6" xfId="0" applyFont="1" applyBorder="1" applyAlignment="1">
      <alignment horizontal="left" vertical="top" wrapText="1"/>
    </xf>
    <xf numFmtId="0" fontId="6" fillId="0" borderId="7" xfId="0" applyFont="1" applyBorder="1"/>
    <xf numFmtId="0" fontId="4" fillId="0" borderId="2" xfId="0" applyFont="1" applyBorder="1" applyAlignment="1">
      <alignment horizontal="center" vertical="top"/>
    </xf>
    <xf numFmtId="0" fontId="6" fillId="0" borderId="3" xfId="0" applyFont="1" applyBorder="1"/>
    <xf numFmtId="0" fontId="6" fillId="0" borderId="4" xfId="0" applyFont="1" applyBorder="1"/>
    <xf numFmtId="0" fontId="3" fillId="0" borderId="9" xfId="0" applyFont="1" applyBorder="1" applyAlignment="1">
      <alignment horizontal="center"/>
    </xf>
    <xf numFmtId="0" fontId="6" fillId="0" borderId="10" xfId="0" applyFont="1" applyBorder="1"/>
    <xf numFmtId="0" fontId="6" fillId="0" borderId="11" xfId="0" applyFont="1" applyBorder="1"/>
    <xf numFmtId="0" fontId="4" fillId="0" borderId="6" xfId="0" applyFont="1" applyBorder="1" applyAlignment="1">
      <alignment horizontal="left" vertical="top" wrapText="1"/>
    </xf>
    <xf numFmtId="0" fontId="3" fillId="0" borderId="6" xfId="0" applyFont="1" applyBorder="1" applyAlignment="1">
      <alignment horizontal="left" vertical="center" wrapText="1"/>
    </xf>
    <xf numFmtId="164" fontId="4" fillId="0" borderId="1" xfId="0" applyNumberFormat="1" applyFont="1" applyBorder="1" applyAlignment="1">
      <alignment horizontal="center" vertical="top" wrapText="1"/>
    </xf>
    <xf numFmtId="0" fontId="6" fillId="0" borderId="8" xfId="0" applyFont="1" applyBorder="1"/>
    <xf numFmtId="0" fontId="4" fillId="0" borderId="1" xfId="0" applyFont="1" applyBorder="1" applyAlignment="1">
      <alignment horizontal="center" vertical="top" wrapText="1"/>
    </xf>
    <xf numFmtId="0" fontId="3" fillId="0" borderId="0" xfId="0" applyFont="1" applyAlignment="1">
      <alignment horizontal="center" vertical="center" wrapText="1"/>
    </xf>
    <xf numFmtId="0" fontId="0" fillId="0" borderId="0" xfId="0"/>
    <xf numFmtId="0" fontId="4" fillId="0" borderId="0" xfId="0" applyFont="1" applyAlignment="1">
      <alignment horizontal="center" vertical="center" wrapText="1"/>
    </xf>
    <xf numFmtId="0" fontId="4" fillId="0" borderId="1" xfId="0" applyFont="1" applyBorder="1" applyAlignment="1">
      <alignment horizontal="center" vertical="top"/>
    </xf>
    <xf numFmtId="3" fontId="4" fillId="0" borderId="1" xfId="0" applyNumberFormat="1" applyFont="1" applyBorder="1" applyAlignment="1">
      <alignment horizontal="center" vertical="top" wrapText="1"/>
    </xf>
    <xf numFmtId="2" fontId="4" fillId="0" borderId="1" xfId="0" applyNumberFormat="1" applyFont="1" applyBorder="1" applyAlignment="1">
      <alignment horizontal="center" vertical="top" wrapText="1"/>
    </xf>
    <xf numFmtId="2" fontId="4" fillId="0" borderId="2" xfId="0" applyNumberFormat="1" applyFont="1" applyBorder="1" applyAlignment="1">
      <alignment horizontal="center" vertical="top" wrapText="1"/>
    </xf>
    <xf numFmtId="0" fontId="6" fillId="0" borderId="9" xfId="0" applyFont="1" applyBorder="1"/>
    <xf numFmtId="0" fontId="4" fillId="0" borderId="5" xfId="0" applyFont="1" applyBorder="1" applyAlignment="1">
      <alignment horizontal="center" vertical="top"/>
    </xf>
    <xf numFmtId="0" fontId="6" fillId="0" borderId="6" xfId="0" applyFont="1" applyBorder="1"/>
    <xf numFmtId="0" fontId="9" fillId="0" borderId="6" xfId="0" applyFont="1" applyBorder="1" applyAlignment="1">
      <alignment horizontal="left" vertical="top" wrapText="1"/>
    </xf>
    <xf numFmtId="0" fontId="10" fillId="0" borderId="6" xfId="0" applyFont="1" applyBorder="1" applyAlignment="1">
      <alignment horizontal="left" vertical="top" wrapText="1"/>
    </xf>
    <xf numFmtId="0" fontId="9" fillId="0" borderId="6" xfId="0" applyFont="1" applyBorder="1" applyAlignment="1">
      <alignment horizontal="left" vertical="top"/>
    </xf>
    <xf numFmtId="164" fontId="10" fillId="0" borderId="1" xfId="0" applyNumberFormat="1" applyFont="1" applyBorder="1" applyAlignment="1">
      <alignment horizontal="center" vertical="top" wrapText="1"/>
    </xf>
    <xf numFmtId="0" fontId="10" fillId="0" borderId="2" xfId="0" applyFont="1" applyBorder="1" applyAlignment="1">
      <alignment horizontal="center" vertical="top" wrapText="1"/>
    </xf>
    <xf numFmtId="0" fontId="8" fillId="0" borderId="0" xfId="0" applyFont="1" applyAlignment="1">
      <alignment horizontal="center" vertical="center" wrapText="1"/>
    </xf>
    <xf numFmtId="0" fontId="10" fillId="0" borderId="0" xfId="0" applyFont="1" applyAlignment="1">
      <alignment horizontal="center" vertical="center" wrapText="1"/>
    </xf>
    <xf numFmtId="0" fontId="10" fillId="0" borderId="2" xfId="0" applyFont="1" applyBorder="1" applyAlignment="1">
      <alignment horizontal="center" vertical="top"/>
    </xf>
    <xf numFmtId="3" fontId="10" fillId="0" borderId="4" xfId="0" applyNumberFormat="1" applyFont="1" applyBorder="1" applyAlignment="1">
      <alignment horizontal="center" vertical="top" wrapText="1"/>
    </xf>
    <xf numFmtId="2" fontId="10" fillId="0" borderId="1" xfId="0" applyNumberFormat="1" applyFont="1" applyBorder="1" applyAlignment="1">
      <alignment horizontal="center" vertical="top" wrapText="1"/>
    </xf>
    <xf numFmtId="2" fontId="12" fillId="0" borderId="1" xfId="0" applyNumberFormat="1" applyFont="1" applyBorder="1" applyAlignment="1">
      <alignment horizontal="center" vertical="top" wrapText="1"/>
    </xf>
    <xf numFmtId="0" fontId="10" fillId="0" borderId="5" xfId="0" applyFont="1" applyBorder="1" applyAlignment="1">
      <alignment horizontal="center" vertical="top"/>
    </xf>
    <xf numFmtId="0" fontId="9" fillId="0" borderId="9" xfId="0" applyFont="1" applyBorder="1" applyAlignment="1">
      <alignment horizontal="center"/>
    </xf>
    <xf numFmtId="0" fontId="31" fillId="0" borderId="6" xfId="0" applyFont="1" applyBorder="1" applyAlignment="1">
      <alignment horizontal="left" vertical="top" wrapText="1"/>
    </xf>
    <xf numFmtId="0" fontId="2" fillId="0" borderId="6" xfId="0" applyFont="1" applyBorder="1" applyAlignment="1">
      <alignment horizontal="left" vertical="top" wrapText="1"/>
    </xf>
    <xf numFmtId="0" fontId="1" fillId="0" borderId="6" xfId="0" applyFont="1" applyBorder="1" applyAlignment="1">
      <alignment horizontal="left" vertical="top" wrapText="1"/>
    </xf>
    <xf numFmtId="164" fontId="2" fillId="0" borderId="1" xfId="0" applyNumberFormat="1" applyFont="1" applyBorder="1" applyAlignment="1">
      <alignment horizontal="center" vertical="top" wrapText="1"/>
    </xf>
    <xf numFmtId="0" fontId="2" fillId="0" borderId="2" xfId="0" applyFont="1" applyBorder="1" applyAlignment="1">
      <alignment horizontal="center" vertical="top" wrapText="1"/>
    </xf>
    <xf numFmtId="0" fontId="21" fillId="0" borderId="0" xfId="0" applyFont="1" applyAlignment="1">
      <alignment horizontal="center" vertical="center" wrapText="1"/>
    </xf>
    <xf numFmtId="0" fontId="2" fillId="0" borderId="0" xfId="0" applyFont="1" applyAlignment="1">
      <alignment horizontal="center" vertical="center" wrapText="1"/>
    </xf>
    <xf numFmtId="0" fontId="2" fillId="0" borderId="2" xfId="0" applyFont="1" applyBorder="1" applyAlignment="1">
      <alignment horizontal="center" vertical="top"/>
    </xf>
    <xf numFmtId="3" fontId="2" fillId="0" borderId="4" xfId="0" applyNumberFormat="1" applyFont="1" applyBorder="1" applyAlignment="1">
      <alignment horizontal="center" vertical="top" wrapText="1"/>
    </xf>
    <xf numFmtId="2" fontId="2" fillId="0" borderId="1" xfId="0" applyNumberFormat="1" applyFont="1" applyBorder="1" applyAlignment="1">
      <alignment horizontal="center" vertical="top" wrapText="1"/>
    </xf>
    <xf numFmtId="2" fontId="24" fillId="0" borderId="1" xfId="0" applyNumberFormat="1" applyFont="1" applyBorder="1" applyAlignment="1">
      <alignment horizontal="center" vertical="top" wrapText="1"/>
    </xf>
    <xf numFmtId="0" fontId="2" fillId="0" borderId="5" xfId="0" applyFont="1" applyBorder="1" applyAlignment="1">
      <alignment horizontal="center" vertical="top"/>
    </xf>
    <xf numFmtId="0" fontId="1" fillId="0" borderId="9" xfId="0" applyFont="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workbook.xml.rels><?xml version="1.0" encoding="UTF-8" standalone="yes"?>
<Relationships xmlns="http://schemas.openxmlformats.org/package/2006/relationships"><Relationship Id="rId13" Type="http://schemas.openxmlformats.org/officeDocument/2006/relationships/theme" Target="theme/theme1.xml"/><Relationship Id="rId3" Type="http://schemas.openxmlformats.org/officeDocument/2006/relationships/worksheet" Target="worksheets/sheet3.xml"/><Relationship Id="rId12" Type="http://customschemas.google.com/relationships/workbookmetadata" Target="metadata"/><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15" Type="http://schemas.openxmlformats.org/officeDocument/2006/relationships/sharedStrings" Target="sharedStrings.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jp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xdr:from>
      <xdr:col>11</xdr:col>
      <xdr:colOff>323850</xdr:colOff>
      <xdr:row>0</xdr:row>
      <xdr:rowOff>0</xdr:rowOff>
    </xdr:from>
    <xdr:ext cx="1238250" cy="1123950"/>
    <xdr:pic>
      <xdr:nvPicPr>
        <xdr:cNvPr id="2" name="image6.png">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2</xdr:col>
      <xdr:colOff>1409700</xdr:colOff>
      <xdr:row>0</xdr:row>
      <xdr:rowOff>57150</xdr:rowOff>
    </xdr:from>
    <xdr:ext cx="1114425" cy="1038225"/>
    <xdr:pic>
      <xdr:nvPicPr>
        <xdr:cNvPr id="3" name="image3.jpg">
          <a:extLst>
            <a:ext uri="{FF2B5EF4-FFF2-40B4-BE49-F238E27FC236}">
              <a16:creationId xmlns:a16="http://schemas.microsoft.com/office/drawing/2014/main" id="{00000000-0008-0000-01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2</xdr:col>
      <xdr:colOff>1628775</xdr:colOff>
      <xdr:row>0</xdr:row>
      <xdr:rowOff>104775</xdr:rowOff>
    </xdr:from>
    <xdr:ext cx="952500" cy="952500"/>
    <xdr:pic>
      <xdr:nvPicPr>
        <xdr:cNvPr id="2" name="image4.png" descr="A blue and red logo with white text&#10;&#10;Description automatically generated" title="Image">
          <a:extLst>
            <a:ext uri="{FF2B5EF4-FFF2-40B4-BE49-F238E27FC236}">
              <a16:creationId xmlns:a16="http://schemas.microsoft.com/office/drawing/2014/main" id="{00000000-0008-0000-03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11</xdr:col>
      <xdr:colOff>276225</xdr:colOff>
      <xdr:row>0</xdr:row>
      <xdr:rowOff>38100</xdr:rowOff>
    </xdr:from>
    <xdr:ext cx="1085850" cy="1019175"/>
    <xdr:pic>
      <xdr:nvPicPr>
        <xdr:cNvPr id="3" name="image5.png" descr="A logo with a sun and stars&#10;&#10;Description automatically generated">
          <a:extLst>
            <a:ext uri="{FF2B5EF4-FFF2-40B4-BE49-F238E27FC236}">
              <a16:creationId xmlns:a16="http://schemas.microsoft.com/office/drawing/2014/main" id="{00000000-0008-0000-03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dr:oneCellAnchor>
    <xdr:from>
      <xdr:col>3</xdr:col>
      <xdr:colOff>19050</xdr:colOff>
      <xdr:row>0</xdr:row>
      <xdr:rowOff>104775</xdr:rowOff>
    </xdr:from>
    <xdr:ext cx="952500" cy="952500"/>
    <xdr:pic>
      <xdr:nvPicPr>
        <xdr:cNvPr id="2" name="image4.png" descr="A blue and red logo with white text&#10;&#10;Description automatically generated" title="Image">
          <a:extLst>
            <a:ext uri="{FF2B5EF4-FFF2-40B4-BE49-F238E27FC236}">
              <a16:creationId xmlns:a16="http://schemas.microsoft.com/office/drawing/2014/main" id="{00000000-0008-0000-07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11</xdr:col>
      <xdr:colOff>0</xdr:colOff>
      <xdr:row>0</xdr:row>
      <xdr:rowOff>38100</xdr:rowOff>
    </xdr:from>
    <xdr:ext cx="1085850" cy="1019175"/>
    <xdr:pic>
      <xdr:nvPicPr>
        <xdr:cNvPr id="3" name="image5.png" descr="A logo with a sun and stars&#10;&#10;Description automatically generated">
          <a:extLst>
            <a:ext uri="{FF2B5EF4-FFF2-40B4-BE49-F238E27FC236}">
              <a16:creationId xmlns:a16="http://schemas.microsoft.com/office/drawing/2014/main" id="{00000000-0008-0000-07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pageSetUpPr fitToPage="1"/>
  </sheetPr>
  <dimension ref="A1:AB1000"/>
  <sheetViews>
    <sheetView tabSelected="1" zoomScaleNormal="100" workbookViewId="0">
      <selection activeCell="F10" sqref="F10"/>
    </sheetView>
  </sheetViews>
  <sheetFormatPr defaultColWidth="14.42578125" defaultRowHeight="15" customHeight="1" x14ac:dyDescent="0.25"/>
  <cols>
    <col min="1" max="1" width="16.42578125" customWidth="1"/>
    <col min="2" max="2" width="3" customWidth="1"/>
    <col min="3" max="3" width="61.85546875" customWidth="1"/>
    <col min="4" max="4" width="31.28515625" customWidth="1"/>
    <col min="5" max="5" width="8.5703125" customWidth="1"/>
    <col min="6" max="6" width="8.85546875" customWidth="1"/>
    <col min="7" max="7" width="14.140625" hidden="1" customWidth="1"/>
    <col min="8" max="8" width="19" customWidth="1"/>
    <col min="9" max="9" width="21.42578125" customWidth="1"/>
    <col min="10" max="10" width="7" customWidth="1"/>
    <col min="11" max="11" width="7.28515625" customWidth="1"/>
    <col min="12" max="12" width="5.85546875" customWidth="1"/>
    <col min="13" max="13" width="7" customWidth="1"/>
    <col min="14" max="14" width="5.7109375" customWidth="1"/>
    <col min="15" max="15" width="6" customWidth="1"/>
    <col min="16" max="16" width="7" customWidth="1"/>
    <col min="17" max="17" width="5.7109375" customWidth="1"/>
    <col min="18" max="18" width="5.42578125" customWidth="1"/>
    <col min="19" max="19" width="7" customWidth="1"/>
    <col min="20" max="21" width="5.7109375" customWidth="1"/>
    <col min="22" max="22" width="16.28515625" customWidth="1"/>
    <col min="23" max="23" width="15.42578125" customWidth="1"/>
    <col min="24" max="24" width="13.140625" customWidth="1"/>
    <col min="25" max="27" width="9.140625" customWidth="1"/>
    <col min="28" max="28" width="16.5703125" customWidth="1"/>
  </cols>
  <sheetData>
    <row r="1" spans="1:28" ht="108.75" customHeight="1" x14ac:dyDescent="0.25">
      <c r="A1" s="314" t="s">
        <v>28</v>
      </c>
      <c r="B1" s="315"/>
      <c r="C1" s="315"/>
      <c r="D1" s="315"/>
      <c r="E1" s="315"/>
      <c r="F1" s="315"/>
      <c r="G1" s="315"/>
      <c r="H1" s="315"/>
      <c r="I1" s="315"/>
      <c r="J1" s="315"/>
      <c r="K1" s="315"/>
      <c r="L1" s="315"/>
      <c r="M1" s="315"/>
      <c r="N1" s="315"/>
      <c r="O1" s="315"/>
      <c r="P1" s="315"/>
      <c r="Q1" s="315"/>
      <c r="R1" s="315"/>
      <c r="S1" s="315"/>
      <c r="T1" s="315"/>
      <c r="U1" s="315"/>
      <c r="V1" s="4"/>
      <c r="W1" s="4"/>
      <c r="X1" s="4"/>
      <c r="Y1" s="4"/>
      <c r="Z1" s="4"/>
      <c r="AA1" s="4"/>
      <c r="AB1" s="4"/>
    </row>
    <row r="2" spans="1:28" ht="15.75" x14ac:dyDescent="0.25">
      <c r="A2" s="316" t="s">
        <v>29</v>
      </c>
      <c r="B2" s="315"/>
      <c r="C2" s="315"/>
      <c r="D2" s="315"/>
      <c r="E2" s="315"/>
      <c r="F2" s="315"/>
      <c r="G2" s="315"/>
      <c r="H2" s="315"/>
      <c r="I2" s="315"/>
      <c r="J2" s="315"/>
      <c r="K2" s="315"/>
      <c r="L2" s="315"/>
      <c r="M2" s="315"/>
      <c r="N2" s="315"/>
      <c r="O2" s="315"/>
      <c r="P2" s="315"/>
      <c r="Q2" s="315"/>
      <c r="R2" s="315"/>
      <c r="S2" s="315"/>
      <c r="T2" s="315"/>
      <c r="U2" s="315"/>
      <c r="V2" s="5"/>
      <c r="W2" s="5"/>
      <c r="X2" s="5"/>
      <c r="Y2" s="5"/>
      <c r="Z2" s="5"/>
      <c r="AA2" s="5"/>
      <c r="AB2" s="5"/>
    </row>
    <row r="3" spans="1:28" ht="15.75" x14ac:dyDescent="0.25">
      <c r="A3" s="6" t="s">
        <v>30</v>
      </c>
      <c r="B3" s="7"/>
      <c r="C3" s="6" t="s">
        <v>1</v>
      </c>
      <c r="D3" s="8"/>
      <c r="E3" s="9"/>
      <c r="F3" s="6"/>
      <c r="G3" s="6"/>
      <c r="H3" s="6"/>
      <c r="I3" s="6"/>
      <c r="J3" s="6"/>
      <c r="K3" s="9"/>
      <c r="L3" s="6"/>
      <c r="M3" s="6"/>
      <c r="N3" s="6"/>
      <c r="O3" s="6"/>
      <c r="P3" s="9"/>
      <c r="Q3" s="6"/>
      <c r="R3" s="6"/>
      <c r="S3" s="6"/>
      <c r="T3" s="6"/>
      <c r="U3" s="6"/>
      <c r="V3" s="7"/>
      <c r="W3" s="7"/>
      <c r="X3" s="7"/>
      <c r="Y3" s="7"/>
      <c r="Z3" s="7"/>
      <c r="AA3" s="7"/>
      <c r="AB3" s="7"/>
    </row>
    <row r="4" spans="1:28" ht="15.75" x14ac:dyDescent="0.25">
      <c r="A4" s="6" t="s">
        <v>31</v>
      </c>
      <c r="B4" s="7"/>
      <c r="C4" s="6" t="s">
        <v>32</v>
      </c>
      <c r="D4" s="6"/>
      <c r="E4" s="10"/>
      <c r="F4" s="7"/>
      <c r="G4" s="7"/>
      <c r="H4" s="7"/>
      <c r="I4" s="7"/>
      <c r="J4" s="7"/>
      <c r="K4" s="10"/>
      <c r="L4" s="7"/>
      <c r="M4" s="7"/>
      <c r="N4" s="7"/>
      <c r="O4" s="7"/>
      <c r="P4" s="10"/>
      <c r="Q4" s="7"/>
      <c r="R4" s="7"/>
      <c r="S4" s="7"/>
      <c r="T4" s="7"/>
      <c r="U4" s="7"/>
      <c r="V4" s="11"/>
      <c r="W4" s="11"/>
      <c r="X4" s="11"/>
      <c r="Y4" s="11"/>
      <c r="Z4" s="11"/>
      <c r="AA4" s="11"/>
      <c r="AB4" s="7"/>
    </row>
    <row r="5" spans="1:28" ht="15.75" x14ac:dyDescent="0.25">
      <c r="A5" s="7"/>
      <c r="B5" s="7"/>
      <c r="C5" s="7"/>
      <c r="D5" s="7"/>
      <c r="E5" s="10"/>
      <c r="F5" s="7"/>
      <c r="G5" s="7"/>
      <c r="H5" s="12"/>
      <c r="I5" s="7"/>
      <c r="J5" s="7"/>
      <c r="K5" s="10"/>
      <c r="L5" s="7"/>
      <c r="M5" s="7"/>
      <c r="N5" s="7"/>
      <c r="O5" s="7"/>
      <c r="P5" s="10"/>
      <c r="Q5" s="7"/>
      <c r="R5" s="7"/>
      <c r="S5" s="7"/>
      <c r="T5" s="7"/>
      <c r="U5" s="7"/>
      <c r="V5" s="7"/>
      <c r="W5" s="7"/>
      <c r="X5" s="7"/>
      <c r="Y5" s="7"/>
      <c r="Z5" s="7"/>
      <c r="AA5" s="7"/>
      <c r="AB5" s="7"/>
    </row>
    <row r="6" spans="1:28" ht="15.75" x14ac:dyDescent="0.25">
      <c r="A6" s="317" t="s">
        <v>33</v>
      </c>
      <c r="B6" s="303" t="s">
        <v>34</v>
      </c>
      <c r="C6" s="304"/>
      <c r="D6" s="305"/>
      <c r="E6" s="318" t="s">
        <v>35</v>
      </c>
      <c r="F6" s="319" t="s">
        <v>36</v>
      </c>
      <c r="G6" s="320" t="s">
        <v>37</v>
      </c>
      <c r="H6" s="311" t="s">
        <v>38</v>
      </c>
      <c r="I6" s="313" t="s">
        <v>39</v>
      </c>
      <c r="J6" s="322" t="s">
        <v>40</v>
      </c>
      <c r="K6" s="323"/>
      <c r="L6" s="323"/>
      <c r="M6" s="323"/>
      <c r="N6" s="323"/>
      <c r="O6" s="323"/>
      <c r="P6" s="323"/>
      <c r="Q6" s="323"/>
      <c r="R6" s="323"/>
      <c r="S6" s="323"/>
      <c r="T6" s="323"/>
      <c r="U6" s="302"/>
      <c r="V6" s="11"/>
      <c r="W6" s="11"/>
      <c r="X6" s="11"/>
      <c r="Y6" s="11"/>
      <c r="Z6" s="11"/>
      <c r="AA6" s="11"/>
      <c r="AB6" s="7"/>
    </row>
    <row r="7" spans="1:28" ht="15.75" x14ac:dyDescent="0.25">
      <c r="A7" s="312"/>
      <c r="B7" s="306"/>
      <c r="C7" s="307"/>
      <c r="D7" s="308"/>
      <c r="E7" s="312"/>
      <c r="F7" s="312"/>
      <c r="G7" s="321"/>
      <c r="H7" s="312"/>
      <c r="I7" s="312"/>
      <c r="J7" s="16" t="s">
        <v>41</v>
      </c>
      <c r="K7" s="17" t="s">
        <v>42</v>
      </c>
      <c r="L7" s="16" t="s">
        <v>43</v>
      </c>
      <c r="M7" s="16" t="s">
        <v>44</v>
      </c>
      <c r="N7" s="16" t="s">
        <v>45</v>
      </c>
      <c r="O7" s="16" t="s">
        <v>46</v>
      </c>
      <c r="P7" s="17" t="s">
        <v>47</v>
      </c>
      <c r="Q7" s="16" t="s">
        <v>48</v>
      </c>
      <c r="R7" s="16" t="s">
        <v>49</v>
      </c>
      <c r="S7" s="16" t="s">
        <v>50</v>
      </c>
      <c r="T7" s="16" t="s">
        <v>51</v>
      </c>
      <c r="U7" s="16" t="s">
        <v>52</v>
      </c>
      <c r="V7" s="7"/>
      <c r="W7" s="11"/>
      <c r="X7" s="11"/>
      <c r="Y7" s="11"/>
      <c r="Z7" s="11"/>
      <c r="AA7" s="11"/>
      <c r="AB7" s="7"/>
    </row>
    <row r="8" spans="1:28" ht="15.75" x14ac:dyDescent="0.25">
      <c r="A8" s="18"/>
      <c r="B8" s="15"/>
      <c r="C8" s="19" t="s">
        <v>53</v>
      </c>
      <c r="D8" s="20"/>
      <c r="E8" s="21"/>
      <c r="F8" s="22"/>
      <c r="G8" s="18"/>
      <c r="H8" s="23"/>
      <c r="I8" s="24"/>
      <c r="J8" s="16"/>
      <c r="K8" s="17"/>
      <c r="L8" s="16"/>
      <c r="M8" s="16"/>
      <c r="N8" s="16"/>
      <c r="O8" s="16"/>
      <c r="P8" s="17"/>
      <c r="Q8" s="16"/>
      <c r="R8" s="16"/>
      <c r="S8" s="16"/>
      <c r="T8" s="16"/>
      <c r="U8" s="16"/>
      <c r="V8" s="7"/>
      <c r="W8" s="11"/>
      <c r="X8" s="11"/>
      <c r="Y8" s="11"/>
      <c r="Z8" s="11"/>
      <c r="AA8" s="11"/>
      <c r="AB8" s="7"/>
    </row>
    <row r="9" spans="1:28" ht="15.75" x14ac:dyDescent="0.25">
      <c r="A9" s="18"/>
      <c r="B9" s="25"/>
      <c r="C9" s="19"/>
      <c r="D9" s="26"/>
      <c r="E9" s="21"/>
      <c r="F9" s="22"/>
      <c r="G9" s="18"/>
      <c r="H9" s="23"/>
      <c r="I9" s="24"/>
      <c r="J9" s="16"/>
      <c r="K9" s="17"/>
      <c r="L9" s="16"/>
      <c r="M9" s="16"/>
      <c r="N9" s="16"/>
      <c r="O9" s="16"/>
      <c r="P9" s="17"/>
      <c r="Q9" s="16"/>
      <c r="R9" s="16"/>
      <c r="S9" s="16"/>
      <c r="T9" s="16"/>
      <c r="U9" s="16"/>
      <c r="V9" s="7"/>
      <c r="W9" s="11"/>
      <c r="X9" s="11"/>
      <c r="Y9" s="11"/>
      <c r="Z9" s="11"/>
      <c r="AA9" s="11"/>
      <c r="AB9" s="7"/>
    </row>
    <row r="10" spans="1:28" ht="15.75" x14ac:dyDescent="0.25">
      <c r="A10" s="14">
        <v>50201010</v>
      </c>
      <c r="B10" s="27"/>
      <c r="C10" s="19" t="s">
        <v>2</v>
      </c>
      <c r="D10" s="28"/>
      <c r="E10" s="29"/>
      <c r="F10" s="30"/>
      <c r="G10" s="31"/>
      <c r="H10" s="32">
        <v>2000000</v>
      </c>
      <c r="I10" s="33"/>
      <c r="J10" s="30" t="s">
        <v>54</v>
      </c>
      <c r="K10" s="30" t="s">
        <v>54</v>
      </c>
      <c r="L10" s="30" t="s">
        <v>54</v>
      </c>
      <c r="M10" s="30" t="s">
        <v>54</v>
      </c>
      <c r="N10" s="30" t="s">
        <v>54</v>
      </c>
      <c r="O10" s="30" t="s">
        <v>54</v>
      </c>
      <c r="P10" s="30" t="s">
        <v>54</v>
      </c>
      <c r="Q10" s="30" t="s">
        <v>54</v>
      </c>
      <c r="R10" s="30" t="s">
        <v>54</v>
      </c>
      <c r="S10" s="30" t="s">
        <v>54</v>
      </c>
      <c r="T10" s="30" t="s">
        <v>54</v>
      </c>
      <c r="U10" s="30" t="s">
        <v>54</v>
      </c>
      <c r="V10" s="7"/>
      <c r="W10" s="11"/>
      <c r="X10" s="11"/>
      <c r="Y10" s="11"/>
      <c r="Z10" s="11"/>
      <c r="AA10" s="11"/>
      <c r="AB10" s="7"/>
    </row>
    <row r="11" spans="1:28" ht="15.75" x14ac:dyDescent="0.25">
      <c r="A11" s="14"/>
      <c r="B11" s="34"/>
      <c r="C11" s="35"/>
      <c r="D11" s="36"/>
      <c r="E11" s="29"/>
      <c r="F11" s="30"/>
      <c r="G11" s="31"/>
      <c r="H11" s="32"/>
      <c r="I11" s="33"/>
      <c r="J11" s="30"/>
      <c r="K11" s="37"/>
      <c r="L11" s="30"/>
      <c r="M11" s="30"/>
      <c r="N11" s="30"/>
      <c r="O11" s="30"/>
      <c r="P11" s="37"/>
      <c r="Q11" s="30"/>
      <c r="R11" s="30"/>
      <c r="S11" s="30"/>
      <c r="T11" s="30"/>
      <c r="U11" s="30"/>
      <c r="V11" s="7"/>
      <c r="W11" s="11"/>
      <c r="X11" s="11"/>
      <c r="Y11" s="11"/>
      <c r="Z11" s="11"/>
      <c r="AA11" s="11"/>
      <c r="AB11" s="7"/>
    </row>
    <row r="12" spans="1:28" ht="31.5" x14ac:dyDescent="0.25">
      <c r="A12" s="14" t="e">
        <f>#REF!</f>
        <v>#REF!</v>
      </c>
      <c r="B12" s="34"/>
      <c r="C12" s="35" t="s">
        <v>6</v>
      </c>
      <c r="D12" s="38"/>
      <c r="E12" s="39"/>
      <c r="F12" s="40"/>
      <c r="G12" s="31"/>
      <c r="H12" s="32">
        <v>10000</v>
      </c>
      <c r="I12" s="40" t="s">
        <v>55</v>
      </c>
      <c r="J12" s="30" t="s">
        <v>54</v>
      </c>
      <c r="K12" s="30" t="s">
        <v>54</v>
      </c>
      <c r="L12" s="30" t="s">
        <v>54</v>
      </c>
      <c r="M12" s="30" t="s">
        <v>54</v>
      </c>
      <c r="N12" s="30" t="s">
        <v>54</v>
      </c>
      <c r="O12" s="30" t="s">
        <v>54</v>
      </c>
      <c r="P12" s="30" t="s">
        <v>54</v>
      </c>
      <c r="Q12" s="30" t="s">
        <v>54</v>
      </c>
      <c r="R12" s="30" t="s">
        <v>54</v>
      </c>
      <c r="S12" s="30" t="s">
        <v>54</v>
      </c>
      <c r="T12" s="30" t="s">
        <v>54</v>
      </c>
      <c r="U12" s="30" t="s">
        <v>54</v>
      </c>
      <c r="V12" s="7"/>
      <c r="W12" s="7"/>
      <c r="X12" s="7"/>
      <c r="Y12" s="7"/>
      <c r="Z12" s="7"/>
      <c r="AA12" s="7"/>
      <c r="AB12" s="7"/>
    </row>
    <row r="13" spans="1:28" ht="15.75" x14ac:dyDescent="0.25">
      <c r="A13" s="14"/>
      <c r="B13" s="34"/>
      <c r="C13" s="41" t="s">
        <v>56</v>
      </c>
      <c r="D13" s="38"/>
      <c r="E13" s="39"/>
      <c r="F13" s="40"/>
      <c r="G13" s="31"/>
      <c r="H13" s="32"/>
      <c r="I13" s="40"/>
      <c r="J13" s="30"/>
      <c r="K13" s="37"/>
      <c r="L13" s="30"/>
      <c r="M13" s="30"/>
      <c r="N13" s="30"/>
      <c r="O13" s="30"/>
      <c r="P13" s="37"/>
      <c r="Q13" s="30"/>
      <c r="R13" s="30"/>
      <c r="S13" s="30"/>
      <c r="T13" s="30"/>
      <c r="U13" s="30"/>
      <c r="V13" s="7"/>
      <c r="W13" s="7"/>
      <c r="X13" s="7"/>
      <c r="Y13" s="7"/>
      <c r="Z13" s="7"/>
      <c r="AA13" s="7"/>
      <c r="AB13" s="7"/>
    </row>
    <row r="14" spans="1:28" ht="15.75" x14ac:dyDescent="0.25">
      <c r="A14" s="14"/>
      <c r="B14" s="34"/>
      <c r="C14" s="41"/>
      <c r="D14" s="38"/>
      <c r="E14" s="39"/>
      <c r="F14" s="40"/>
      <c r="G14" s="31"/>
      <c r="H14" s="32"/>
      <c r="I14" s="40"/>
      <c r="J14" s="30"/>
      <c r="K14" s="37"/>
      <c r="L14" s="30"/>
      <c r="M14" s="30"/>
      <c r="N14" s="30"/>
      <c r="O14" s="30"/>
      <c r="P14" s="37"/>
      <c r="Q14" s="30"/>
      <c r="R14" s="30"/>
      <c r="S14" s="30"/>
      <c r="T14" s="30"/>
      <c r="U14" s="30"/>
      <c r="V14" s="7"/>
      <c r="W14" s="7"/>
      <c r="X14" s="7"/>
      <c r="Y14" s="7"/>
      <c r="Z14" s="7"/>
      <c r="AA14" s="7"/>
      <c r="AB14" s="7"/>
    </row>
    <row r="15" spans="1:28" ht="31.5" x14ac:dyDescent="0.25">
      <c r="A15" s="14" t="e">
        <f>#REF!</f>
        <v>#REF!</v>
      </c>
      <c r="B15" s="34"/>
      <c r="C15" s="35" t="s">
        <v>7</v>
      </c>
      <c r="D15" s="38"/>
      <c r="E15" s="39"/>
      <c r="F15" s="40"/>
      <c r="G15" s="31"/>
      <c r="H15" s="32">
        <v>75000</v>
      </c>
      <c r="I15" s="40" t="s">
        <v>55</v>
      </c>
      <c r="J15" s="30" t="s">
        <v>54</v>
      </c>
      <c r="K15" s="30" t="s">
        <v>54</v>
      </c>
      <c r="L15" s="30" t="s">
        <v>54</v>
      </c>
      <c r="M15" s="30" t="s">
        <v>54</v>
      </c>
      <c r="N15" s="30" t="s">
        <v>54</v>
      </c>
      <c r="O15" s="30" t="s">
        <v>54</v>
      </c>
      <c r="P15" s="30" t="s">
        <v>54</v>
      </c>
      <c r="Q15" s="30" t="s">
        <v>54</v>
      </c>
      <c r="R15" s="30" t="s">
        <v>54</v>
      </c>
      <c r="S15" s="30" t="s">
        <v>54</v>
      </c>
      <c r="T15" s="30" t="s">
        <v>54</v>
      </c>
      <c r="U15" s="30" t="s">
        <v>54</v>
      </c>
      <c r="V15" s="7"/>
      <c r="W15" s="7"/>
      <c r="X15" s="7"/>
      <c r="Y15" s="7"/>
      <c r="Z15" s="7"/>
      <c r="AA15" s="7"/>
      <c r="AB15" s="7"/>
    </row>
    <row r="16" spans="1:28" ht="15.75" x14ac:dyDescent="0.25">
      <c r="A16" s="14"/>
      <c r="B16" s="34"/>
      <c r="C16" s="41" t="s">
        <v>57</v>
      </c>
      <c r="D16" s="38"/>
      <c r="E16" s="39"/>
      <c r="F16" s="40"/>
      <c r="G16" s="31"/>
      <c r="H16" s="32"/>
      <c r="I16" s="40"/>
      <c r="J16" s="30"/>
      <c r="K16" s="37"/>
      <c r="L16" s="30"/>
      <c r="M16" s="30"/>
      <c r="N16" s="30"/>
      <c r="O16" s="30"/>
      <c r="P16" s="37"/>
      <c r="Q16" s="30"/>
      <c r="R16" s="30"/>
      <c r="S16" s="30"/>
      <c r="T16" s="30"/>
      <c r="U16" s="30"/>
      <c r="V16" s="7"/>
      <c r="W16" s="7"/>
      <c r="X16" s="7"/>
      <c r="Y16" s="7"/>
      <c r="Z16" s="7"/>
      <c r="AA16" s="7"/>
      <c r="AB16" s="7"/>
    </row>
    <row r="17" spans="1:28" ht="15.75" x14ac:dyDescent="0.25">
      <c r="A17" s="14"/>
      <c r="B17" s="34"/>
      <c r="C17" s="35"/>
      <c r="D17" s="38"/>
      <c r="E17" s="39"/>
      <c r="F17" s="40"/>
      <c r="G17" s="31"/>
      <c r="H17" s="32"/>
      <c r="I17" s="40"/>
      <c r="J17" s="30"/>
      <c r="K17" s="37"/>
      <c r="L17" s="30"/>
      <c r="M17" s="30"/>
      <c r="N17" s="30"/>
      <c r="O17" s="30"/>
      <c r="P17" s="37"/>
      <c r="Q17" s="30"/>
      <c r="R17" s="30"/>
      <c r="S17" s="30"/>
      <c r="T17" s="30"/>
      <c r="U17" s="30"/>
      <c r="V17" s="7"/>
      <c r="W17" s="7"/>
      <c r="X17" s="7"/>
      <c r="Y17" s="7"/>
      <c r="Z17" s="7"/>
      <c r="AA17" s="7"/>
      <c r="AB17" s="7"/>
    </row>
    <row r="18" spans="1:28" ht="31.5" x14ac:dyDescent="0.25">
      <c r="A18" s="14" t="e">
        <f>#REF!</f>
        <v>#REF!</v>
      </c>
      <c r="B18" s="34"/>
      <c r="C18" s="35" t="s">
        <v>10</v>
      </c>
      <c r="D18" s="38"/>
      <c r="E18" s="39"/>
      <c r="F18" s="40"/>
      <c r="G18" s="31"/>
      <c r="H18" s="32">
        <v>3500000</v>
      </c>
      <c r="I18" s="40" t="s">
        <v>55</v>
      </c>
      <c r="J18" s="30" t="s">
        <v>54</v>
      </c>
      <c r="K18" s="30" t="s">
        <v>54</v>
      </c>
      <c r="L18" s="30" t="s">
        <v>54</v>
      </c>
      <c r="M18" s="30" t="s">
        <v>54</v>
      </c>
      <c r="N18" s="30" t="s">
        <v>54</v>
      </c>
      <c r="O18" s="30" t="s">
        <v>54</v>
      </c>
      <c r="P18" s="30" t="s">
        <v>54</v>
      </c>
      <c r="Q18" s="30" t="s">
        <v>54</v>
      </c>
      <c r="R18" s="30" t="s">
        <v>54</v>
      </c>
      <c r="S18" s="30" t="s">
        <v>54</v>
      </c>
      <c r="T18" s="30" t="s">
        <v>54</v>
      </c>
      <c r="U18" s="30" t="s">
        <v>54</v>
      </c>
      <c r="V18" s="7"/>
      <c r="W18" s="7"/>
      <c r="X18" s="7"/>
      <c r="Y18" s="7"/>
      <c r="Z18" s="7"/>
      <c r="AA18" s="7"/>
      <c r="AB18" s="7"/>
    </row>
    <row r="19" spans="1:28" ht="15.75" x14ac:dyDescent="0.25">
      <c r="A19" s="14"/>
      <c r="B19" s="34"/>
      <c r="C19" s="35"/>
      <c r="D19" s="38"/>
      <c r="E19" s="39"/>
      <c r="F19" s="40"/>
      <c r="G19" s="31"/>
      <c r="H19" s="32"/>
      <c r="I19" s="40"/>
      <c r="J19" s="30"/>
      <c r="K19" s="37"/>
      <c r="L19" s="30"/>
      <c r="M19" s="30"/>
      <c r="N19" s="30"/>
      <c r="O19" s="30"/>
      <c r="P19" s="37"/>
      <c r="Q19" s="30"/>
      <c r="R19" s="30"/>
      <c r="S19" s="30"/>
      <c r="T19" s="30"/>
      <c r="U19" s="30"/>
      <c r="V19" s="7"/>
      <c r="W19" s="7"/>
      <c r="X19" s="7"/>
      <c r="Y19" s="7"/>
      <c r="Z19" s="7"/>
      <c r="AA19" s="7"/>
      <c r="AB19" s="7"/>
    </row>
    <row r="20" spans="1:28" ht="15.75" x14ac:dyDescent="0.25">
      <c r="A20" s="42" t="s">
        <v>58</v>
      </c>
      <c r="B20" s="34"/>
      <c r="C20" s="35" t="s">
        <v>12</v>
      </c>
      <c r="D20" s="38"/>
      <c r="E20" s="39"/>
      <c r="F20" s="40"/>
      <c r="G20" s="31"/>
      <c r="H20" s="32">
        <v>10000000</v>
      </c>
      <c r="I20" s="40"/>
      <c r="J20" s="30" t="s">
        <v>54</v>
      </c>
      <c r="K20" s="30" t="s">
        <v>54</v>
      </c>
      <c r="L20" s="30" t="s">
        <v>54</v>
      </c>
      <c r="M20" s="30" t="s">
        <v>54</v>
      </c>
      <c r="N20" s="30" t="s">
        <v>54</v>
      </c>
      <c r="O20" s="30" t="s">
        <v>54</v>
      </c>
      <c r="P20" s="30" t="s">
        <v>54</v>
      </c>
      <c r="Q20" s="30" t="s">
        <v>54</v>
      </c>
      <c r="R20" s="30" t="s">
        <v>54</v>
      </c>
      <c r="S20" s="30" t="s">
        <v>54</v>
      </c>
      <c r="T20" s="30" t="s">
        <v>54</v>
      </c>
      <c r="U20" s="30" t="s">
        <v>54</v>
      </c>
      <c r="V20" s="7"/>
      <c r="W20" s="7"/>
      <c r="X20" s="7"/>
      <c r="Y20" s="7"/>
      <c r="Z20" s="7"/>
      <c r="AA20" s="7"/>
      <c r="AB20" s="7"/>
    </row>
    <row r="21" spans="1:28" ht="15.75" x14ac:dyDescent="0.25">
      <c r="A21" s="14"/>
      <c r="B21" s="34"/>
      <c r="C21" s="35"/>
      <c r="D21" s="38"/>
      <c r="E21" s="39"/>
      <c r="F21" s="40"/>
      <c r="G21" s="31"/>
      <c r="H21" s="32"/>
      <c r="I21" s="40"/>
      <c r="J21" s="30"/>
      <c r="K21" s="37"/>
      <c r="L21" s="30"/>
      <c r="M21" s="30"/>
      <c r="N21" s="30"/>
      <c r="O21" s="30"/>
      <c r="P21" s="37"/>
      <c r="Q21" s="30"/>
      <c r="R21" s="30"/>
      <c r="S21" s="30"/>
      <c r="T21" s="30"/>
      <c r="U21" s="30"/>
      <c r="V21" s="7"/>
      <c r="W21" s="7"/>
      <c r="X21" s="7"/>
      <c r="Y21" s="7"/>
      <c r="Z21" s="7"/>
      <c r="AA21" s="7"/>
      <c r="AB21" s="7"/>
    </row>
    <row r="22" spans="1:28" ht="15.75" x14ac:dyDescent="0.25">
      <c r="A22" s="42" t="s">
        <v>59</v>
      </c>
      <c r="B22" s="34"/>
      <c r="C22" s="35" t="s">
        <v>13</v>
      </c>
      <c r="D22" s="38"/>
      <c r="E22" s="39"/>
      <c r="F22" s="40"/>
      <c r="G22" s="31"/>
      <c r="H22" s="32">
        <v>50000000</v>
      </c>
      <c r="I22" s="40"/>
      <c r="J22" s="30" t="s">
        <v>54</v>
      </c>
      <c r="K22" s="30" t="s">
        <v>54</v>
      </c>
      <c r="L22" s="30" t="s">
        <v>54</v>
      </c>
      <c r="M22" s="30" t="s">
        <v>54</v>
      </c>
      <c r="N22" s="30" t="s">
        <v>54</v>
      </c>
      <c r="O22" s="30" t="s">
        <v>54</v>
      </c>
      <c r="P22" s="30" t="s">
        <v>54</v>
      </c>
      <c r="Q22" s="30" t="s">
        <v>54</v>
      </c>
      <c r="R22" s="30" t="s">
        <v>54</v>
      </c>
      <c r="S22" s="30" t="s">
        <v>54</v>
      </c>
      <c r="T22" s="30" t="s">
        <v>54</v>
      </c>
      <c r="U22" s="30" t="s">
        <v>54</v>
      </c>
      <c r="V22" s="7"/>
      <c r="W22" s="7"/>
      <c r="X22" s="7"/>
      <c r="Y22" s="7"/>
      <c r="Z22" s="7"/>
      <c r="AA22" s="7"/>
      <c r="AB22" s="7"/>
    </row>
    <row r="23" spans="1:28" ht="15.75" x14ac:dyDescent="0.25">
      <c r="A23" s="14"/>
      <c r="B23" s="34"/>
      <c r="C23" s="35"/>
      <c r="D23" s="38"/>
      <c r="E23" s="39"/>
      <c r="F23" s="40"/>
      <c r="G23" s="31"/>
      <c r="H23" s="32"/>
      <c r="I23" s="40"/>
      <c r="J23" s="30"/>
      <c r="K23" s="37"/>
      <c r="L23" s="30"/>
      <c r="M23" s="30"/>
      <c r="N23" s="30"/>
      <c r="O23" s="30"/>
      <c r="P23" s="37"/>
      <c r="Q23" s="30"/>
      <c r="R23" s="30"/>
      <c r="S23" s="30"/>
      <c r="T23" s="30"/>
      <c r="U23" s="30"/>
      <c r="V23" s="7"/>
      <c r="W23" s="7"/>
      <c r="X23" s="7"/>
      <c r="Y23" s="7"/>
      <c r="Z23" s="7"/>
      <c r="AA23" s="7"/>
      <c r="AB23" s="7"/>
    </row>
    <row r="24" spans="1:28" ht="15.75" x14ac:dyDescent="0.25">
      <c r="A24" s="14">
        <v>50205020</v>
      </c>
      <c r="B24" s="34"/>
      <c r="C24" s="35" t="s">
        <v>60</v>
      </c>
      <c r="D24" s="38"/>
      <c r="E24" s="39"/>
      <c r="F24" s="40"/>
      <c r="G24" s="31"/>
      <c r="H24" s="32">
        <v>316000</v>
      </c>
      <c r="I24" s="40"/>
      <c r="J24" s="30" t="s">
        <v>54</v>
      </c>
      <c r="K24" s="30" t="s">
        <v>54</v>
      </c>
      <c r="L24" s="30" t="s">
        <v>54</v>
      </c>
      <c r="M24" s="30" t="s">
        <v>54</v>
      </c>
      <c r="N24" s="30" t="s">
        <v>54</v>
      </c>
      <c r="O24" s="30" t="s">
        <v>54</v>
      </c>
      <c r="P24" s="30" t="s">
        <v>54</v>
      </c>
      <c r="Q24" s="30" t="s">
        <v>54</v>
      </c>
      <c r="R24" s="30" t="s">
        <v>54</v>
      </c>
      <c r="S24" s="30" t="s">
        <v>54</v>
      </c>
      <c r="T24" s="30" t="s">
        <v>54</v>
      </c>
      <c r="U24" s="30" t="s">
        <v>54</v>
      </c>
      <c r="V24" s="7"/>
      <c r="W24" s="7"/>
      <c r="X24" s="7"/>
      <c r="Y24" s="7"/>
      <c r="Z24" s="7"/>
      <c r="AA24" s="7"/>
      <c r="AB24" s="7"/>
    </row>
    <row r="25" spans="1:28" ht="15.75" x14ac:dyDescent="0.25">
      <c r="A25" s="14"/>
      <c r="B25" s="34"/>
      <c r="C25" s="35"/>
      <c r="D25" s="38"/>
      <c r="E25" s="39"/>
      <c r="F25" s="40"/>
      <c r="G25" s="31"/>
      <c r="H25" s="32"/>
      <c r="I25" s="40"/>
      <c r="J25" s="30"/>
      <c r="K25" s="37"/>
      <c r="L25" s="30"/>
      <c r="M25" s="30"/>
      <c r="N25" s="30"/>
      <c r="O25" s="30"/>
      <c r="P25" s="37"/>
      <c r="Q25" s="30"/>
      <c r="R25" s="30"/>
      <c r="S25" s="30"/>
      <c r="T25" s="30"/>
      <c r="U25" s="30"/>
      <c r="V25" s="7"/>
      <c r="W25" s="7"/>
      <c r="X25" s="7"/>
      <c r="Y25" s="7"/>
      <c r="Z25" s="7"/>
      <c r="AA25" s="7"/>
      <c r="AB25" s="7"/>
    </row>
    <row r="26" spans="1:28" ht="15.75" x14ac:dyDescent="0.25">
      <c r="A26" s="14">
        <v>50205030</v>
      </c>
      <c r="B26" s="34"/>
      <c r="C26" s="35" t="s">
        <v>61</v>
      </c>
      <c r="D26" s="38"/>
      <c r="E26" s="39"/>
      <c r="F26" s="40"/>
      <c r="G26" s="31"/>
      <c r="H26" s="32">
        <v>300000</v>
      </c>
      <c r="I26" s="40"/>
      <c r="J26" s="30" t="s">
        <v>54</v>
      </c>
      <c r="K26" s="30" t="s">
        <v>54</v>
      </c>
      <c r="L26" s="30" t="s">
        <v>54</v>
      </c>
      <c r="M26" s="30" t="s">
        <v>54</v>
      </c>
      <c r="N26" s="30" t="s">
        <v>54</v>
      </c>
      <c r="O26" s="30" t="s">
        <v>54</v>
      </c>
      <c r="P26" s="30" t="s">
        <v>54</v>
      </c>
      <c r="Q26" s="30" t="s">
        <v>54</v>
      </c>
      <c r="R26" s="30" t="s">
        <v>54</v>
      </c>
      <c r="S26" s="30" t="s">
        <v>54</v>
      </c>
      <c r="T26" s="30" t="s">
        <v>54</v>
      </c>
      <c r="U26" s="30" t="s">
        <v>54</v>
      </c>
      <c r="V26" s="7"/>
      <c r="W26" s="7"/>
      <c r="X26" s="7"/>
      <c r="Y26" s="7"/>
      <c r="Z26" s="7"/>
      <c r="AA26" s="7"/>
      <c r="AB26" s="7"/>
    </row>
    <row r="27" spans="1:28" ht="15.75" x14ac:dyDescent="0.25">
      <c r="A27" s="14"/>
      <c r="B27" s="34"/>
      <c r="C27" s="35"/>
      <c r="D27" s="38"/>
      <c r="E27" s="39"/>
      <c r="F27" s="40"/>
      <c r="G27" s="31"/>
      <c r="H27" s="32"/>
      <c r="I27" s="40"/>
      <c r="J27" s="30"/>
      <c r="K27" s="37"/>
      <c r="L27" s="30"/>
      <c r="M27" s="30"/>
      <c r="N27" s="30"/>
      <c r="O27" s="30"/>
      <c r="P27" s="37"/>
      <c r="Q27" s="30"/>
      <c r="R27" s="30"/>
      <c r="S27" s="30"/>
      <c r="T27" s="30"/>
      <c r="U27" s="30"/>
      <c r="V27" s="7"/>
      <c r="W27" s="7"/>
      <c r="X27" s="7"/>
      <c r="Y27" s="7"/>
      <c r="Z27" s="7"/>
      <c r="AA27" s="7"/>
      <c r="AB27" s="7"/>
    </row>
    <row r="28" spans="1:28" ht="15.75" x14ac:dyDescent="0.25">
      <c r="A28" s="14">
        <v>50205040</v>
      </c>
      <c r="B28" s="34"/>
      <c r="C28" s="35" t="s">
        <v>14</v>
      </c>
      <c r="D28" s="38"/>
      <c r="E28" s="39"/>
      <c r="F28" s="40"/>
      <c r="G28" s="31"/>
      <c r="H28" s="32">
        <v>20000</v>
      </c>
      <c r="I28" s="40"/>
      <c r="J28" s="30" t="s">
        <v>54</v>
      </c>
      <c r="K28" s="30" t="s">
        <v>54</v>
      </c>
      <c r="L28" s="30" t="s">
        <v>54</v>
      </c>
      <c r="M28" s="30" t="s">
        <v>54</v>
      </c>
      <c r="N28" s="30" t="s">
        <v>54</v>
      </c>
      <c r="O28" s="30" t="s">
        <v>54</v>
      </c>
      <c r="P28" s="30" t="s">
        <v>54</v>
      </c>
      <c r="Q28" s="30" t="s">
        <v>54</v>
      </c>
      <c r="R28" s="30" t="s">
        <v>54</v>
      </c>
      <c r="S28" s="30" t="s">
        <v>54</v>
      </c>
      <c r="T28" s="30" t="s">
        <v>54</v>
      </c>
      <c r="U28" s="30" t="s">
        <v>54</v>
      </c>
      <c r="V28" s="7"/>
      <c r="W28" s="7"/>
      <c r="X28" s="7"/>
      <c r="Y28" s="7"/>
      <c r="Z28" s="7"/>
      <c r="AA28" s="7"/>
      <c r="AB28" s="7"/>
    </row>
    <row r="29" spans="1:28" ht="15.75" x14ac:dyDescent="0.25">
      <c r="A29" s="14"/>
      <c r="B29" s="34"/>
      <c r="C29" s="35"/>
      <c r="D29" s="38"/>
      <c r="E29" s="39"/>
      <c r="F29" s="40"/>
      <c r="G29" s="31"/>
      <c r="H29" s="32"/>
      <c r="I29" s="40"/>
      <c r="J29" s="30"/>
      <c r="K29" s="37"/>
      <c r="L29" s="30"/>
      <c r="M29" s="30"/>
      <c r="N29" s="30"/>
      <c r="O29" s="30"/>
      <c r="P29" s="37"/>
      <c r="Q29" s="30"/>
      <c r="R29" s="30"/>
      <c r="S29" s="30"/>
      <c r="T29" s="30"/>
      <c r="U29" s="30"/>
      <c r="V29" s="7"/>
      <c r="W29" s="7"/>
      <c r="X29" s="7"/>
      <c r="Y29" s="7"/>
      <c r="Z29" s="7"/>
      <c r="AA29" s="7"/>
      <c r="AB29" s="7"/>
    </row>
    <row r="30" spans="1:28" ht="15.75" x14ac:dyDescent="0.25">
      <c r="A30" s="14" t="e">
        <f>#REF!</f>
        <v>#REF!</v>
      </c>
      <c r="B30" s="34"/>
      <c r="C30" s="35" t="s">
        <v>15</v>
      </c>
      <c r="D30" s="38"/>
      <c r="E30" s="39"/>
      <c r="F30" s="40"/>
      <c r="G30" s="31"/>
      <c r="H30" s="32">
        <v>210000</v>
      </c>
      <c r="I30" s="40"/>
      <c r="J30" s="30" t="s">
        <v>54</v>
      </c>
      <c r="K30" s="30" t="s">
        <v>54</v>
      </c>
      <c r="L30" s="30" t="s">
        <v>54</v>
      </c>
      <c r="M30" s="30" t="s">
        <v>54</v>
      </c>
      <c r="N30" s="30" t="s">
        <v>54</v>
      </c>
      <c r="O30" s="30" t="s">
        <v>54</v>
      </c>
      <c r="P30" s="30" t="s">
        <v>54</v>
      </c>
      <c r="Q30" s="30" t="s">
        <v>54</v>
      </c>
      <c r="R30" s="30" t="s">
        <v>54</v>
      </c>
      <c r="S30" s="30" t="s">
        <v>54</v>
      </c>
      <c r="T30" s="30" t="s">
        <v>54</v>
      </c>
      <c r="U30" s="30" t="s">
        <v>54</v>
      </c>
      <c r="V30" s="7"/>
      <c r="W30" s="7"/>
      <c r="X30" s="7"/>
      <c r="Y30" s="7"/>
      <c r="Z30" s="7"/>
      <c r="AA30" s="7"/>
      <c r="AB30" s="7"/>
    </row>
    <row r="31" spans="1:28" ht="15.75" x14ac:dyDescent="0.25">
      <c r="A31" s="14"/>
      <c r="B31" s="34"/>
      <c r="C31" s="309" t="s">
        <v>62</v>
      </c>
      <c r="D31" s="302"/>
      <c r="E31" s="39"/>
      <c r="F31" s="40"/>
      <c r="G31" s="31"/>
      <c r="H31" s="32"/>
      <c r="I31" s="40"/>
      <c r="J31" s="30"/>
      <c r="K31" s="37"/>
      <c r="L31" s="30"/>
      <c r="M31" s="30"/>
      <c r="N31" s="30"/>
      <c r="O31" s="30"/>
      <c r="P31" s="37"/>
      <c r="Q31" s="30"/>
      <c r="R31" s="30"/>
      <c r="S31" s="30"/>
      <c r="T31" s="30"/>
      <c r="U31" s="30"/>
      <c r="V31" s="7"/>
      <c r="W31" s="7"/>
      <c r="X31" s="7"/>
      <c r="Y31" s="7"/>
      <c r="Z31" s="7"/>
      <c r="AA31" s="7"/>
      <c r="AB31" s="7"/>
    </row>
    <row r="32" spans="1:28" ht="31.5" x14ac:dyDescent="0.25">
      <c r="A32" s="14" t="e">
        <f>#REF!</f>
        <v>#REF!</v>
      </c>
      <c r="B32" s="34"/>
      <c r="C32" s="44" t="s">
        <v>63</v>
      </c>
      <c r="D32" s="36"/>
      <c r="E32" s="39"/>
      <c r="F32" s="40"/>
      <c r="G32" s="31"/>
      <c r="H32" s="32">
        <v>1600000</v>
      </c>
      <c r="I32" s="40" t="s">
        <v>55</v>
      </c>
      <c r="J32" s="30" t="s">
        <v>54</v>
      </c>
      <c r="K32" s="30" t="s">
        <v>54</v>
      </c>
      <c r="L32" s="30" t="s">
        <v>54</v>
      </c>
      <c r="M32" s="30" t="s">
        <v>54</v>
      </c>
      <c r="N32" s="30" t="s">
        <v>54</v>
      </c>
      <c r="O32" s="30" t="s">
        <v>54</v>
      </c>
      <c r="P32" s="30" t="s">
        <v>54</v>
      </c>
      <c r="Q32" s="30" t="s">
        <v>54</v>
      </c>
      <c r="R32" s="30" t="s">
        <v>54</v>
      </c>
      <c r="S32" s="30" t="s">
        <v>54</v>
      </c>
      <c r="T32" s="30" t="s">
        <v>54</v>
      </c>
      <c r="U32" s="30" t="s">
        <v>54</v>
      </c>
      <c r="V32" s="7"/>
      <c r="W32" s="7"/>
      <c r="X32" s="7"/>
      <c r="Y32" s="7"/>
      <c r="Z32" s="7"/>
      <c r="AA32" s="7"/>
      <c r="AB32" s="7"/>
    </row>
    <row r="33" spans="1:28" ht="15.75" x14ac:dyDescent="0.25">
      <c r="A33" s="14"/>
      <c r="B33" s="34"/>
      <c r="C33" s="35"/>
      <c r="D33" s="36"/>
      <c r="E33" s="39"/>
      <c r="F33" s="40"/>
      <c r="G33" s="31"/>
      <c r="H33" s="32"/>
      <c r="I33" s="40"/>
      <c r="J33" s="30"/>
      <c r="K33" s="30"/>
      <c r="L33" s="30"/>
      <c r="M33" s="30"/>
      <c r="N33" s="30"/>
      <c r="O33" s="30"/>
      <c r="P33" s="30"/>
      <c r="Q33" s="30"/>
      <c r="R33" s="30"/>
      <c r="S33" s="30"/>
      <c r="T33" s="30"/>
      <c r="U33" s="30"/>
      <c r="V33" s="7"/>
      <c r="W33" s="7"/>
      <c r="X33" s="7"/>
      <c r="Y33" s="7"/>
      <c r="Z33" s="7"/>
      <c r="AA33" s="7"/>
      <c r="AB33" s="7"/>
    </row>
    <row r="34" spans="1:28" ht="31.5" x14ac:dyDescent="0.25">
      <c r="A34" s="14" t="e">
        <f>#REF!</f>
        <v>#REF!</v>
      </c>
      <c r="B34" s="34"/>
      <c r="C34" s="309" t="s">
        <v>64</v>
      </c>
      <c r="D34" s="302"/>
      <c r="E34" s="39"/>
      <c r="F34" s="40"/>
      <c r="G34" s="31"/>
      <c r="H34" s="32">
        <v>900000</v>
      </c>
      <c r="I34" s="40" t="s">
        <v>55</v>
      </c>
      <c r="J34" s="30" t="s">
        <v>54</v>
      </c>
      <c r="K34" s="30" t="s">
        <v>54</v>
      </c>
      <c r="L34" s="30" t="s">
        <v>54</v>
      </c>
      <c r="M34" s="30" t="s">
        <v>54</v>
      </c>
      <c r="N34" s="30" t="s">
        <v>54</v>
      </c>
      <c r="O34" s="30" t="s">
        <v>54</v>
      </c>
      <c r="P34" s="30" t="s">
        <v>54</v>
      </c>
      <c r="Q34" s="30" t="s">
        <v>54</v>
      </c>
      <c r="R34" s="30" t="s">
        <v>54</v>
      </c>
      <c r="S34" s="30" t="s">
        <v>54</v>
      </c>
      <c r="T34" s="30" t="s">
        <v>54</v>
      </c>
      <c r="U34" s="30" t="s">
        <v>54</v>
      </c>
      <c r="V34" s="7"/>
      <c r="W34" s="7"/>
      <c r="X34" s="7"/>
      <c r="Y34" s="7"/>
      <c r="Z34" s="7"/>
      <c r="AA34" s="7"/>
      <c r="AB34" s="7"/>
    </row>
    <row r="35" spans="1:28" ht="15.75" x14ac:dyDescent="0.25">
      <c r="A35" s="14"/>
      <c r="B35" s="34"/>
      <c r="C35" s="43"/>
      <c r="D35" s="45"/>
      <c r="E35" s="39"/>
      <c r="F35" s="40"/>
      <c r="G35" s="31"/>
      <c r="H35" s="32"/>
      <c r="I35" s="40"/>
      <c r="J35" s="30"/>
      <c r="K35" s="30"/>
      <c r="L35" s="30"/>
      <c r="M35" s="30"/>
      <c r="N35" s="30"/>
      <c r="O35" s="30"/>
      <c r="P35" s="30"/>
      <c r="Q35" s="30"/>
      <c r="R35" s="30"/>
      <c r="S35" s="30"/>
      <c r="T35" s="30"/>
      <c r="U35" s="30"/>
      <c r="V35" s="7"/>
      <c r="W35" s="7"/>
      <c r="X35" s="7"/>
      <c r="Y35" s="7"/>
      <c r="Z35" s="7"/>
      <c r="AA35" s="7"/>
      <c r="AB35" s="7"/>
    </row>
    <row r="36" spans="1:28" ht="31.5" x14ac:dyDescent="0.25">
      <c r="A36" s="13" t="e">
        <f>#REF!</f>
        <v>#REF!</v>
      </c>
      <c r="B36" s="46"/>
      <c r="C36" s="309" t="s">
        <v>65</v>
      </c>
      <c r="D36" s="302"/>
      <c r="E36" s="47"/>
      <c r="F36" s="48"/>
      <c r="G36" s="49"/>
      <c r="H36" s="32">
        <v>950000</v>
      </c>
      <c r="I36" s="40" t="s">
        <v>55</v>
      </c>
      <c r="J36" s="30" t="s">
        <v>54</v>
      </c>
      <c r="K36" s="30" t="s">
        <v>54</v>
      </c>
      <c r="L36" s="30" t="s">
        <v>54</v>
      </c>
      <c r="M36" s="30" t="s">
        <v>54</v>
      </c>
      <c r="N36" s="30" t="s">
        <v>54</v>
      </c>
      <c r="O36" s="30" t="s">
        <v>54</v>
      </c>
      <c r="P36" s="30" t="s">
        <v>54</v>
      </c>
      <c r="Q36" s="30" t="s">
        <v>54</v>
      </c>
      <c r="R36" s="30" t="s">
        <v>54</v>
      </c>
      <c r="S36" s="30" t="s">
        <v>54</v>
      </c>
      <c r="T36" s="30" t="s">
        <v>54</v>
      </c>
      <c r="U36" s="30" t="s">
        <v>54</v>
      </c>
      <c r="V36" s="7"/>
      <c r="W36" s="7"/>
      <c r="X36" s="7"/>
      <c r="Y36" s="7"/>
      <c r="Z36" s="7"/>
      <c r="AA36" s="7"/>
      <c r="AB36" s="7"/>
    </row>
    <row r="37" spans="1:28" ht="15.75" x14ac:dyDescent="0.25">
      <c r="A37" s="16"/>
      <c r="B37" s="34"/>
      <c r="C37" s="43"/>
      <c r="D37" s="36"/>
      <c r="E37" s="39"/>
      <c r="F37" s="40"/>
      <c r="G37" s="31"/>
      <c r="H37" s="32"/>
      <c r="I37" s="40"/>
      <c r="J37" s="30"/>
      <c r="K37" s="30"/>
      <c r="L37" s="30"/>
      <c r="M37" s="30"/>
      <c r="N37" s="30"/>
      <c r="O37" s="30"/>
      <c r="P37" s="30"/>
      <c r="Q37" s="30"/>
      <c r="R37" s="30"/>
      <c r="S37" s="30"/>
      <c r="T37" s="30"/>
      <c r="U37" s="30"/>
      <c r="V37" s="7"/>
      <c r="W37" s="7"/>
      <c r="X37" s="7"/>
      <c r="Y37" s="7"/>
      <c r="Z37" s="7"/>
      <c r="AA37" s="7"/>
      <c r="AB37" s="7"/>
    </row>
    <row r="38" spans="1:28" ht="31.5" x14ac:dyDescent="0.25">
      <c r="A38" s="16">
        <v>50213210</v>
      </c>
      <c r="B38" s="46"/>
      <c r="C38" s="50" t="s">
        <v>66</v>
      </c>
      <c r="D38" s="51"/>
      <c r="E38" s="47"/>
      <c r="F38" s="48"/>
      <c r="G38" s="31"/>
      <c r="H38" s="32">
        <v>100000</v>
      </c>
      <c r="I38" s="40" t="s">
        <v>55</v>
      </c>
      <c r="J38" s="30" t="s">
        <v>54</v>
      </c>
      <c r="K38" s="30" t="s">
        <v>54</v>
      </c>
      <c r="L38" s="30" t="s">
        <v>54</v>
      </c>
      <c r="M38" s="30" t="s">
        <v>54</v>
      </c>
      <c r="N38" s="30" t="s">
        <v>54</v>
      </c>
      <c r="O38" s="30" t="s">
        <v>54</v>
      </c>
      <c r="P38" s="30" t="s">
        <v>54</v>
      </c>
      <c r="Q38" s="30" t="s">
        <v>54</v>
      </c>
      <c r="R38" s="30" t="s">
        <v>54</v>
      </c>
      <c r="S38" s="30" t="s">
        <v>54</v>
      </c>
      <c r="T38" s="30" t="s">
        <v>54</v>
      </c>
      <c r="U38" s="30" t="s">
        <v>54</v>
      </c>
      <c r="V38" s="7"/>
      <c r="W38" s="7"/>
      <c r="X38" s="7"/>
      <c r="Y38" s="7"/>
      <c r="Z38" s="7"/>
      <c r="AA38" s="7"/>
      <c r="AB38" s="7"/>
    </row>
    <row r="39" spans="1:28" ht="15.75" x14ac:dyDescent="0.25">
      <c r="A39" s="16"/>
      <c r="B39" s="34"/>
      <c r="C39" s="43"/>
      <c r="D39" s="45"/>
      <c r="E39" s="39"/>
      <c r="F39" s="40"/>
      <c r="G39" s="31"/>
      <c r="H39" s="32"/>
      <c r="I39" s="40"/>
      <c r="J39" s="30"/>
      <c r="K39" s="30"/>
      <c r="L39" s="30"/>
      <c r="M39" s="30"/>
      <c r="N39" s="30"/>
      <c r="O39" s="30"/>
      <c r="P39" s="30"/>
      <c r="Q39" s="30"/>
      <c r="R39" s="30"/>
      <c r="S39" s="30"/>
      <c r="T39" s="30"/>
      <c r="U39" s="30"/>
      <c r="V39" s="7"/>
      <c r="W39" s="7"/>
      <c r="X39" s="7"/>
      <c r="Y39" s="7"/>
      <c r="Z39" s="7"/>
      <c r="AA39" s="7"/>
      <c r="AB39" s="7"/>
    </row>
    <row r="40" spans="1:28" ht="15.75" x14ac:dyDescent="0.25">
      <c r="A40" s="14">
        <v>50216010</v>
      </c>
      <c r="B40" s="34"/>
      <c r="C40" s="35" t="s">
        <v>67</v>
      </c>
      <c r="D40" s="38"/>
      <c r="E40" s="39"/>
      <c r="F40" s="40"/>
      <c r="G40" s="31"/>
      <c r="H40" s="32">
        <v>25000</v>
      </c>
      <c r="I40" s="40"/>
      <c r="J40" s="30" t="s">
        <v>54</v>
      </c>
      <c r="K40" s="30" t="s">
        <v>54</v>
      </c>
      <c r="L40" s="30" t="s">
        <v>54</v>
      </c>
      <c r="M40" s="30" t="s">
        <v>54</v>
      </c>
      <c r="N40" s="30" t="s">
        <v>54</v>
      </c>
      <c r="O40" s="30" t="s">
        <v>54</v>
      </c>
      <c r="P40" s="30" t="s">
        <v>54</v>
      </c>
      <c r="Q40" s="30" t="s">
        <v>54</v>
      </c>
      <c r="R40" s="30" t="s">
        <v>54</v>
      </c>
      <c r="S40" s="30" t="s">
        <v>54</v>
      </c>
      <c r="T40" s="30" t="s">
        <v>54</v>
      </c>
      <c r="U40" s="30" t="s">
        <v>54</v>
      </c>
      <c r="V40" s="7"/>
      <c r="W40" s="7"/>
      <c r="X40" s="7"/>
      <c r="Y40" s="7"/>
      <c r="Z40" s="7"/>
      <c r="AA40" s="7"/>
      <c r="AB40" s="7"/>
    </row>
    <row r="41" spans="1:28" ht="15.75" x14ac:dyDescent="0.25">
      <c r="A41" s="14"/>
      <c r="B41" s="34"/>
      <c r="C41" s="35"/>
      <c r="D41" s="38"/>
      <c r="E41" s="39"/>
      <c r="F41" s="40"/>
      <c r="G41" s="31"/>
      <c r="H41" s="32"/>
      <c r="I41" s="40"/>
      <c r="J41" s="30"/>
      <c r="K41" s="37"/>
      <c r="L41" s="30"/>
      <c r="M41" s="30"/>
      <c r="N41" s="30"/>
      <c r="O41" s="30"/>
      <c r="P41" s="37"/>
      <c r="Q41" s="30"/>
      <c r="R41" s="30"/>
      <c r="S41" s="30"/>
      <c r="T41" s="30"/>
      <c r="U41" s="30"/>
      <c r="V41" s="7"/>
      <c r="W41" s="7"/>
      <c r="X41" s="7"/>
      <c r="Y41" s="7"/>
      <c r="Z41" s="7"/>
      <c r="AA41" s="7"/>
      <c r="AB41" s="7"/>
    </row>
    <row r="42" spans="1:28" ht="15.75" x14ac:dyDescent="0.25">
      <c r="A42" s="14">
        <v>50216020</v>
      </c>
      <c r="B42" s="34"/>
      <c r="C42" s="35" t="s">
        <v>16</v>
      </c>
      <c r="D42" s="38"/>
      <c r="E42" s="39"/>
      <c r="F42" s="40"/>
      <c r="G42" s="31"/>
      <c r="H42" s="32">
        <v>100000</v>
      </c>
      <c r="I42" s="40"/>
      <c r="J42" s="30" t="s">
        <v>54</v>
      </c>
      <c r="K42" s="30" t="s">
        <v>54</v>
      </c>
      <c r="L42" s="30" t="s">
        <v>54</v>
      </c>
      <c r="M42" s="30" t="s">
        <v>54</v>
      </c>
      <c r="N42" s="30" t="s">
        <v>54</v>
      </c>
      <c r="O42" s="30" t="s">
        <v>54</v>
      </c>
      <c r="P42" s="30" t="s">
        <v>54</v>
      </c>
      <c r="Q42" s="30" t="s">
        <v>54</v>
      </c>
      <c r="R42" s="30" t="s">
        <v>54</v>
      </c>
      <c r="S42" s="30" t="s">
        <v>54</v>
      </c>
      <c r="T42" s="30" t="s">
        <v>54</v>
      </c>
      <c r="U42" s="30" t="s">
        <v>54</v>
      </c>
      <c r="V42" s="7"/>
      <c r="W42" s="7"/>
      <c r="X42" s="7"/>
      <c r="Y42" s="7"/>
      <c r="Z42" s="7"/>
      <c r="AA42" s="7"/>
      <c r="AB42" s="7"/>
    </row>
    <row r="43" spans="1:28" ht="15.75" x14ac:dyDescent="0.25">
      <c r="A43" s="14"/>
      <c r="B43" s="34"/>
      <c r="C43" s="35"/>
      <c r="D43" s="38"/>
      <c r="E43" s="39"/>
      <c r="F43" s="40"/>
      <c r="G43" s="31"/>
      <c r="H43" s="32"/>
      <c r="I43" s="40"/>
      <c r="J43" s="30"/>
      <c r="K43" s="37"/>
      <c r="L43" s="30"/>
      <c r="M43" s="30"/>
      <c r="N43" s="30"/>
      <c r="O43" s="30"/>
      <c r="P43" s="37"/>
      <c r="Q43" s="30"/>
      <c r="R43" s="30"/>
      <c r="S43" s="30"/>
      <c r="T43" s="30"/>
      <c r="U43" s="30"/>
      <c r="V43" s="7"/>
      <c r="W43" s="7"/>
      <c r="X43" s="7"/>
      <c r="Y43" s="7"/>
      <c r="Z43" s="7"/>
      <c r="AA43" s="7"/>
      <c r="AB43" s="7"/>
    </row>
    <row r="44" spans="1:28" ht="31.5" x14ac:dyDescent="0.25">
      <c r="A44" s="14">
        <v>50299020</v>
      </c>
      <c r="B44" s="34"/>
      <c r="C44" s="35" t="s">
        <v>17</v>
      </c>
      <c r="D44" s="38"/>
      <c r="E44" s="39"/>
      <c r="F44" s="40"/>
      <c r="G44" s="31"/>
      <c r="H44" s="32">
        <v>150000</v>
      </c>
      <c r="I44" s="40" t="s">
        <v>55</v>
      </c>
      <c r="J44" s="30" t="s">
        <v>54</v>
      </c>
      <c r="K44" s="30" t="s">
        <v>54</v>
      </c>
      <c r="L44" s="30" t="s">
        <v>54</v>
      </c>
      <c r="M44" s="30" t="s">
        <v>54</v>
      </c>
      <c r="N44" s="30" t="s">
        <v>54</v>
      </c>
      <c r="O44" s="30" t="s">
        <v>54</v>
      </c>
      <c r="P44" s="30" t="s">
        <v>54</v>
      </c>
      <c r="Q44" s="30" t="s">
        <v>54</v>
      </c>
      <c r="R44" s="30" t="s">
        <v>54</v>
      </c>
      <c r="S44" s="30" t="s">
        <v>54</v>
      </c>
      <c r="T44" s="30" t="s">
        <v>54</v>
      </c>
      <c r="U44" s="30" t="s">
        <v>54</v>
      </c>
      <c r="V44" s="7"/>
      <c r="W44" s="7"/>
      <c r="X44" s="7"/>
      <c r="Y44" s="7"/>
      <c r="Z44" s="7"/>
      <c r="AA44" s="7"/>
      <c r="AB44" s="7"/>
    </row>
    <row r="45" spans="1:28" ht="15.75" x14ac:dyDescent="0.25">
      <c r="A45" s="34"/>
      <c r="B45" s="34"/>
      <c r="C45" s="41" t="s">
        <v>68</v>
      </c>
      <c r="D45" s="38"/>
      <c r="E45" s="39"/>
      <c r="F45" s="40"/>
      <c r="G45" s="31"/>
      <c r="H45" s="52"/>
      <c r="I45" s="40"/>
      <c r="J45" s="30"/>
      <c r="K45" s="37"/>
      <c r="L45" s="30"/>
      <c r="M45" s="30"/>
      <c r="N45" s="30"/>
      <c r="O45" s="30"/>
      <c r="P45" s="37"/>
      <c r="Q45" s="30"/>
      <c r="R45" s="30"/>
      <c r="S45" s="30"/>
      <c r="T45" s="30"/>
      <c r="U45" s="30"/>
      <c r="V45" s="7"/>
      <c r="W45" s="7"/>
      <c r="X45" s="7"/>
      <c r="Y45" s="7"/>
      <c r="Z45" s="7"/>
      <c r="AA45" s="7"/>
      <c r="AB45" s="7"/>
    </row>
    <row r="46" spans="1:28" ht="15.75" x14ac:dyDescent="0.25">
      <c r="A46" s="34"/>
      <c r="B46" s="34"/>
      <c r="C46" s="41" t="s">
        <v>69</v>
      </c>
      <c r="D46" s="38"/>
      <c r="E46" s="39"/>
      <c r="F46" s="40"/>
      <c r="G46" s="31"/>
      <c r="H46" s="52"/>
      <c r="I46" s="40"/>
      <c r="J46" s="30"/>
      <c r="K46" s="37"/>
      <c r="L46" s="30"/>
      <c r="M46" s="30"/>
      <c r="N46" s="30"/>
      <c r="O46" s="30"/>
      <c r="P46" s="37"/>
      <c r="Q46" s="30"/>
      <c r="R46" s="30"/>
      <c r="S46" s="30"/>
      <c r="T46" s="30"/>
      <c r="U46" s="30"/>
      <c r="V46" s="7"/>
      <c r="W46" s="7"/>
      <c r="X46" s="7"/>
      <c r="Y46" s="7"/>
      <c r="Z46" s="7"/>
      <c r="AA46" s="7"/>
      <c r="AB46" s="7"/>
    </row>
    <row r="47" spans="1:28" ht="15.75" x14ac:dyDescent="0.25">
      <c r="A47" s="34"/>
      <c r="B47" s="34"/>
      <c r="C47" s="41" t="s">
        <v>70</v>
      </c>
      <c r="D47" s="38"/>
      <c r="E47" s="39"/>
      <c r="F47" s="40"/>
      <c r="G47" s="31"/>
      <c r="H47" s="52"/>
      <c r="I47" s="40"/>
      <c r="J47" s="30"/>
      <c r="K47" s="37"/>
      <c r="L47" s="30"/>
      <c r="M47" s="30"/>
      <c r="N47" s="30"/>
      <c r="O47" s="30"/>
      <c r="P47" s="37"/>
      <c r="Q47" s="30"/>
      <c r="R47" s="30"/>
      <c r="S47" s="30"/>
      <c r="T47" s="30"/>
      <c r="U47" s="30"/>
      <c r="V47" s="7"/>
      <c r="W47" s="7"/>
      <c r="X47" s="7"/>
      <c r="Y47" s="7"/>
      <c r="Z47" s="7"/>
      <c r="AA47" s="7"/>
      <c r="AB47" s="7"/>
    </row>
    <row r="48" spans="1:28" ht="15.75" x14ac:dyDescent="0.25">
      <c r="A48" s="34"/>
      <c r="B48" s="34"/>
      <c r="C48" s="41" t="s">
        <v>71</v>
      </c>
      <c r="D48" s="38"/>
      <c r="E48" s="39"/>
      <c r="F48" s="40"/>
      <c r="G48" s="31"/>
      <c r="H48" s="52"/>
      <c r="I48" s="40"/>
      <c r="J48" s="30"/>
      <c r="K48" s="37"/>
      <c r="L48" s="30"/>
      <c r="M48" s="30"/>
      <c r="N48" s="30"/>
      <c r="O48" s="30"/>
      <c r="P48" s="37"/>
      <c r="Q48" s="30"/>
      <c r="R48" s="30"/>
      <c r="S48" s="30"/>
      <c r="T48" s="30"/>
      <c r="U48" s="30"/>
      <c r="V48" s="7"/>
      <c r="W48" s="7"/>
      <c r="X48" s="7"/>
      <c r="Y48" s="7"/>
      <c r="Z48" s="7"/>
      <c r="AA48" s="7"/>
      <c r="AB48" s="7"/>
    </row>
    <row r="49" spans="1:28" ht="15.75" x14ac:dyDescent="0.25">
      <c r="A49" s="34"/>
      <c r="B49" s="34"/>
      <c r="C49" s="41"/>
      <c r="D49" s="38"/>
      <c r="E49" s="39"/>
      <c r="F49" s="40"/>
      <c r="G49" s="31"/>
      <c r="H49" s="52"/>
      <c r="I49" s="40"/>
      <c r="J49" s="30"/>
      <c r="K49" s="37"/>
      <c r="L49" s="30"/>
      <c r="M49" s="30"/>
      <c r="N49" s="30"/>
      <c r="O49" s="30"/>
      <c r="P49" s="37"/>
      <c r="Q49" s="30"/>
      <c r="R49" s="30"/>
      <c r="S49" s="30"/>
      <c r="T49" s="30"/>
      <c r="U49" s="30"/>
      <c r="V49" s="7"/>
      <c r="W49" s="7"/>
      <c r="X49" s="7"/>
      <c r="Y49" s="7"/>
      <c r="Z49" s="7"/>
      <c r="AA49" s="7"/>
      <c r="AB49" s="7"/>
    </row>
    <row r="50" spans="1:28" ht="31.5" x14ac:dyDescent="0.25">
      <c r="A50" s="14">
        <v>50299040</v>
      </c>
      <c r="B50" s="34"/>
      <c r="C50" s="35" t="s">
        <v>20</v>
      </c>
      <c r="D50" s="38"/>
      <c r="E50" s="39"/>
      <c r="F50" s="40"/>
      <c r="G50" s="31"/>
      <c r="H50" s="32">
        <v>160000</v>
      </c>
      <c r="I50" s="40" t="s">
        <v>55</v>
      </c>
      <c r="J50" s="30" t="s">
        <v>54</v>
      </c>
      <c r="K50" s="30" t="s">
        <v>54</v>
      </c>
      <c r="L50" s="30" t="s">
        <v>54</v>
      </c>
      <c r="M50" s="30" t="s">
        <v>54</v>
      </c>
      <c r="N50" s="30" t="s">
        <v>54</v>
      </c>
      <c r="O50" s="30" t="s">
        <v>54</v>
      </c>
      <c r="P50" s="30" t="s">
        <v>54</v>
      </c>
      <c r="Q50" s="30" t="s">
        <v>54</v>
      </c>
      <c r="R50" s="30" t="s">
        <v>54</v>
      </c>
      <c r="S50" s="30" t="s">
        <v>54</v>
      </c>
      <c r="T50" s="30" t="s">
        <v>54</v>
      </c>
      <c r="U50" s="30" t="s">
        <v>54</v>
      </c>
      <c r="V50" s="7"/>
      <c r="W50" s="7"/>
      <c r="X50" s="7"/>
      <c r="Y50" s="7"/>
      <c r="Z50" s="7"/>
      <c r="AA50" s="7"/>
      <c r="AB50" s="7"/>
    </row>
    <row r="51" spans="1:28" ht="15.75" x14ac:dyDescent="0.25">
      <c r="A51" s="34"/>
      <c r="B51" s="34"/>
      <c r="C51" s="41"/>
      <c r="D51" s="38"/>
      <c r="E51" s="39"/>
      <c r="F51" s="40"/>
      <c r="G51" s="31"/>
      <c r="H51" s="52"/>
      <c r="I51" s="40"/>
      <c r="J51" s="30"/>
      <c r="K51" s="37"/>
      <c r="L51" s="30"/>
      <c r="M51" s="30"/>
      <c r="N51" s="30"/>
      <c r="O51" s="30"/>
      <c r="P51" s="37"/>
      <c r="Q51" s="30"/>
      <c r="R51" s="30"/>
      <c r="S51" s="30"/>
      <c r="T51" s="30"/>
      <c r="U51" s="30"/>
      <c r="V51" s="7"/>
      <c r="W51" s="7"/>
      <c r="X51" s="7"/>
      <c r="Y51" s="7"/>
      <c r="Z51" s="7"/>
      <c r="AA51" s="7"/>
      <c r="AB51" s="7"/>
    </row>
    <row r="52" spans="1:28" ht="31.5" x14ac:dyDescent="0.25">
      <c r="A52" s="14" t="e">
        <f>#REF!</f>
        <v>#REF!</v>
      </c>
      <c r="B52" s="34"/>
      <c r="C52" s="35" t="s">
        <v>3</v>
      </c>
      <c r="D52" s="38"/>
      <c r="E52" s="39"/>
      <c r="F52" s="40"/>
      <c r="G52" s="31"/>
      <c r="H52" s="32">
        <v>250000</v>
      </c>
      <c r="I52" s="40" t="s">
        <v>55</v>
      </c>
      <c r="J52" s="30" t="s">
        <v>54</v>
      </c>
      <c r="K52" s="30" t="s">
        <v>54</v>
      </c>
      <c r="L52" s="30" t="s">
        <v>54</v>
      </c>
      <c r="M52" s="30" t="s">
        <v>54</v>
      </c>
      <c r="N52" s="30" t="s">
        <v>54</v>
      </c>
      <c r="O52" s="30" t="s">
        <v>54</v>
      </c>
      <c r="P52" s="30" t="s">
        <v>54</v>
      </c>
      <c r="Q52" s="30" t="s">
        <v>54</v>
      </c>
      <c r="R52" s="30" t="s">
        <v>54</v>
      </c>
      <c r="S52" s="30" t="s">
        <v>54</v>
      </c>
      <c r="T52" s="30" t="s">
        <v>54</v>
      </c>
      <c r="U52" s="30" t="s">
        <v>54</v>
      </c>
      <c r="V52" s="7"/>
      <c r="W52" s="7"/>
      <c r="X52" s="7"/>
      <c r="Y52" s="7"/>
      <c r="Z52" s="7"/>
      <c r="AA52" s="7"/>
      <c r="AB52" s="7"/>
    </row>
    <row r="53" spans="1:28" ht="15.75" x14ac:dyDescent="0.25">
      <c r="A53" s="34"/>
      <c r="B53" s="46"/>
      <c r="C53" s="53" t="s">
        <v>72</v>
      </c>
      <c r="D53" s="54"/>
      <c r="E53" s="39"/>
      <c r="F53" s="40"/>
      <c r="G53" s="31"/>
      <c r="H53" s="52"/>
      <c r="I53" s="40"/>
      <c r="J53" s="30"/>
      <c r="K53" s="37"/>
      <c r="L53" s="30"/>
      <c r="M53" s="55"/>
      <c r="N53" s="30"/>
      <c r="O53" s="30"/>
      <c r="P53" s="37"/>
      <c r="Q53" s="30"/>
      <c r="R53" s="30"/>
      <c r="S53" s="30"/>
      <c r="T53" s="30"/>
      <c r="U53" s="30"/>
      <c r="V53" s="7"/>
      <c r="W53" s="7"/>
      <c r="X53" s="7"/>
      <c r="Y53" s="7"/>
      <c r="Z53" s="7"/>
      <c r="AA53" s="7"/>
      <c r="AB53" s="7"/>
    </row>
    <row r="54" spans="1:28" ht="15.75" x14ac:dyDescent="0.25">
      <c r="A54" s="13"/>
      <c r="B54" s="34"/>
      <c r="C54" s="56" t="s">
        <v>73</v>
      </c>
      <c r="D54" s="26"/>
      <c r="E54" s="57"/>
      <c r="F54" s="30"/>
      <c r="G54" s="31"/>
      <c r="H54" s="32"/>
      <c r="I54" s="33"/>
      <c r="J54" s="30"/>
      <c r="K54" s="30"/>
      <c r="L54" s="30"/>
      <c r="M54" s="30"/>
      <c r="N54" s="30"/>
      <c r="O54" s="30"/>
      <c r="P54" s="30"/>
      <c r="Q54" s="30"/>
      <c r="R54" s="30"/>
      <c r="S54" s="30"/>
      <c r="T54" s="30"/>
      <c r="U54" s="30"/>
      <c r="V54" s="7"/>
      <c r="W54" s="11"/>
      <c r="X54" s="11"/>
      <c r="Y54" s="11"/>
      <c r="Z54" s="11"/>
      <c r="AA54" s="11"/>
      <c r="AB54" s="7"/>
    </row>
    <row r="55" spans="1:28" ht="15.75" x14ac:dyDescent="0.25">
      <c r="A55" s="16"/>
      <c r="B55" s="58"/>
      <c r="C55" s="56"/>
      <c r="D55" s="26"/>
      <c r="E55" s="59"/>
      <c r="F55" s="60"/>
      <c r="G55" s="61"/>
      <c r="H55" s="32"/>
      <c r="I55" s="33"/>
      <c r="J55" s="30"/>
      <c r="K55" s="30"/>
      <c r="L55" s="30"/>
      <c r="M55" s="30"/>
      <c r="N55" s="30"/>
      <c r="O55" s="30"/>
      <c r="P55" s="30"/>
      <c r="Q55" s="30"/>
      <c r="R55" s="30"/>
      <c r="S55" s="30"/>
      <c r="T55" s="30"/>
      <c r="U55" s="30"/>
      <c r="V55" s="7"/>
      <c r="W55" s="11"/>
      <c r="X55" s="11"/>
      <c r="Y55" s="11"/>
      <c r="Z55" s="11"/>
      <c r="AA55" s="11"/>
      <c r="AB55" s="7"/>
    </row>
    <row r="56" spans="1:28" ht="31.5" x14ac:dyDescent="0.25">
      <c r="A56" s="62" t="s">
        <v>4</v>
      </c>
      <c r="B56" s="34"/>
      <c r="C56" s="35" t="s">
        <v>5</v>
      </c>
      <c r="D56" s="38"/>
      <c r="E56" s="39"/>
      <c r="F56" s="40"/>
      <c r="G56" s="31"/>
      <c r="H56" s="32">
        <v>3000000</v>
      </c>
      <c r="I56" s="40" t="s">
        <v>55</v>
      </c>
      <c r="J56" s="30"/>
      <c r="K56" s="37"/>
      <c r="L56" s="30"/>
      <c r="M56" s="30"/>
      <c r="N56" s="30"/>
      <c r="O56" s="30"/>
      <c r="P56" s="37"/>
      <c r="Q56" s="30"/>
      <c r="R56" s="30"/>
      <c r="S56" s="30"/>
      <c r="T56" s="30"/>
      <c r="U56" s="30"/>
      <c r="V56" s="7"/>
      <c r="W56" s="7"/>
      <c r="X56" s="7"/>
      <c r="Y56" s="7"/>
      <c r="Z56" s="7"/>
      <c r="AA56" s="7"/>
      <c r="AB56" s="7"/>
    </row>
    <row r="57" spans="1:28" ht="15.75" x14ac:dyDescent="0.25">
      <c r="A57" s="14"/>
      <c r="B57" s="34"/>
      <c r="C57" s="41" t="s">
        <v>74</v>
      </c>
      <c r="D57" s="38"/>
      <c r="E57" s="39">
        <v>100</v>
      </c>
      <c r="F57" s="40" t="s">
        <v>75</v>
      </c>
      <c r="G57" s="31">
        <v>77</v>
      </c>
      <c r="H57" s="52">
        <f t="shared" ref="H57:H229" si="0">E57*G57</f>
        <v>7700</v>
      </c>
      <c r="I57" s="40"/>
      <c r="J57" s="30"/>
      <c r="K57" s="37">
        <f t="shared" ref="K57:K229" si="1">E57/2</f>
        <v>50</v>
      </c>
      <c r="L57" s="37"/>
      <c r="M57" s="37"/>
      <c r="N57" s="37"/>
      <c r="O57" s="37"/>
      <c r="P57" s="37">
        <f t="shared" ref="P57:P67" si="2">E57/2</f>
        <v>50</v>
      </c>
      <c r="Q57" s="37"/>
      <c r="R57" s="30"/>
      <c r="S57" s="30"/>
      <c r="T57" s="30"/>
      <c r="U57" s="30"/>
      <c r="V57" s="7"/>
      <c r="W57" s="7"/>
      <c r="X57" s="7"/>
      <c r="Y57" s="7"/>
      <c r="Z57" s="7"/>
      <c r="AA57" s="7"/>
      <c r="AB57" s="7"/>
    </row>
    <row r="58" spans="1:28" ht="15.75" x14ac:dyDescent="0.25">
      <c r="A58" s="14"/>
      <c r="B58" s="34"/>
      <c r="C58" s="41" t="s">
        <v>76</v>
      </c>
      <c r="D58" s="38"/>
      <c r="E58" s="39">
        <v>32</v>
      </c>
      <c r="F58" s="40" t="s">
        <v>77</v>
      </c>
      <c r="G58" s="31">
        <v>4000</v>
      </c>
      <c r="H58" s="52">
        <f t="shared" si="0"/>
        <v>128000</v>
      </c>
      <c r="I58" s="40"/>
      <c r="J58" s="30"/>
      <c r="K58" s="37">
        <f t="shared" si="1"/>
        <v>16</v>
      </c>
      <c r="L58" s="37"/>
      <c r="M58" s="37"/>
      <c r="N58" s="37"/>
      <c r="O58" s="37"/>
      <c r="P58" s="37">
        <f t="shared" si="2"/>
        <v>16</v>
      </c>
      <c r="Q58" s="37"/>
      <c r="R58" s="30"/>
      <c r="S58" s="30"/>
      <c r="T58" s="30"/>
      <c r="U58" s="30"/>
      <c r="V58" s="7"/>
      <c r="W58" s="7"/>
      <c r="X58" s="7"/>
      <c r="Y58" s="7"/>
      <c r="Z58" s="7"/>
      <c r="AA58" s="7"/>
      <c r="AB58" s="7"/>
    </row>
    <row r="59" spans="1:28" ht="15.75" x14ac:dyDescent="0.25">
      <c r="A59" s="14"/>
      <c r="B59" s="34"/>
      <c r="C59" s="41" t="s">
        <v>78</v>
      </c>
      <c r="D59" s="38"/>
      <c r="E59" s="39">
        <v>50</v>
      </c>
      <c r="F59" s="40" t="s">
        <v>77</v>
      </c>
      <c r="G59" s="31">
        <v>200</v>
      </c>
      <c r="H59" s="52">
        <f t="shared" si="0"/>
        <v>10000</v>
      </c>
      <c r="I59" s="63"/>
      <c r="J59" s="30"/>
      <c r="K59" s="37">
        <f t="shared" si="1"/>
        <v>25</v>
      </c>
      <c r="L59" s="37"/>
      <c r="M59" s="37"/>
      <c r="N59" s="37"/>
      <c r="O59" s="37"/>
      <c r="P59" s="37">
        <f t="shared" si="2"/>
        <v>25</v>
      </c>
      <c r="Q59" s="37"/>
      <c r="R59" s="30"/>
      <c r="S59" s="30"/>
      <c r="T59" s="30"/>
      <c r="U59" s="30"/>
      <c r="V59" s="7"/>
      <c r="W59" s="7"/>
      <c r="X59" s="7"/>
      <c r="Y59" s="7"/>
      <c r="Z59" s="7"/>
      <c r="AA59" s="7"/>
      <c r="AB59" s="7"/>
    </row>
    <row r="60" spans="1:28" ht="15.75" x14ac:dyDescent="0.25">
      <c r="A60" s="14"/>
      <c r="B60" s="34"/>
      <c r="C60" s="41" t="s">
        <v>79</v>
      </c>
      <c r="D60" s="38"/>
      <c r="E60" s="39">
        <v>30</v>
      </c>
      <c r="F60" s="40" t="s">
        <v>77</v>
      </c>
      <c r="G60" s="31">
        <v>200</v>
      </c>
      <c r="H60" s="52">
        <f t="shared" si="0"/>
        <v>6000</v>
      </c>
      <c r="I60" s="40"/>
      <c r="J60" s="30"/>
      <c r="K60" s="37">
        <f t="shared" si="1"/>
        <v>15</v>
      </c>
      <c r="L60" s="37"/>
      <c r="M60" s="37"/>
      <c r="N60" s="37"/>
      <c r="O60" s="37"/>
      <c r="P60" s="37">
        <f t="shared" si="2"/>
        <v>15</v>
      </c>
      <c r="Q60" s="37"/>
      <c r="R60" s="30"/>
      <c r="S60" s="30"/>
      <c r="T60" s="30"/>
      <c r="U60" s="30"/>
      <c r="V60" s="7"/>
      <c r="W60" s="7"/>
      <c r="X60" s="7"/>
      <c r="Y60" s="7"/>
      <c r="Z60" s="7"/>
      <c r="AA60" s="7"/>
      <c r="AB60" s="7"/>
    </row>
    <row r="61" spans="1:28" ht="15.75" x14ac:dyDescent="0.25">
      <c r="A61" s="14"/>
      <c r="B61" s="34"/>
      <c r="C61" s="41" t="s">
        <v>80</v>
      </c>
      <c r="D61" s="38"/>
      <c r="E61" s="39">
        <v>1000</v>
      </c>
      <c r="F61" s="40" t="s">
        <v>77</v>
      </c>
      <c r="G61" s="31">
        <v>11.2</v>
      </c>
      <c r="H61" s="52">
        <f t="shared" si="0"/>
        <v>11200</v>
      </c>
      <c r="I61" s="40"/>
      <c r="J61" s="30"/>
      <c r="K61" s="37">
        <f t="shared" si="1"/>
        <v>500</v>
      </c>
      <c r="L61" s="37"/>
      <c r="M61" s="37"/>
      <c r="N61" s="37"/>
      <c r="O61" s="37"/>
      <c r="P61" s="37">
        <f t="shared" si="2"/>
        <v>500</v>
      </c>
      <c r="Q61" s="37"/>
      <c r="R61" s="30"/>
      <c r="S61" s="30"/>
      <c r="T61" s="30"/>
      <c r="U61" s="30"/>
      <c r="V61" s="7"/>
      <c r="W61" s="7"/>
      <c r="X61" s="7"/>
      <c r="Y61" s="7"/>
      <c r="Z61" s="7"/>
      <c r="AA61" s="7"/>
      <c r="AB61" s="7"/>
    </row>
    <row r="62" spans="1:28" ht="15.75" x14ac:dyDescent="0.25">
      <c r="A62" s="14"/>
      <c r="B62" s="34"/>
      <c r="C62" s="41" t="s">
        <v>81</v>
      </c>
      <c r="D62" s="38"/>
      <c r="E62" s="39">
        <v>1000</v>
      </c>
      <c r="F62" s="40" t="s">
        <v>77</v>
      </c>
      <c r="G62" s="31">
        <v>11.2</v>
      </c>
      <c r="H62" s="52">
        <f t="shared" si="0"/>
        <v>11200</v>
      </c>
      <c r="I62" s="40"/>
      <c r="J62" s="30"/>
      <c r="K62" s="37">
        <f t="shared" si="1"/>
        <v>500</v>
      </c>
      <c r="L62" s="37"/>
      <c r="M62" s="37"/>
      <c r="N62" s="37"/>
      <c r="O62" s="37"/>
      <c r="P62" s="37">
        <f t="shared" si="2"/>
        <v>500</v>
      </c>
      <c r="Q62" s="37"/>
      <c r="R62" s="30"/>
      <c r="S62" s="30"/>
      <c r="T62" s="30"/>
      <c r="U62" s="30"/>
      <c r="V62" s="7"/>
      <c r="W62" s="7"/>
      <c r="X62" s="7"/>
      <c r="Y62" s="7"/>
      <c r="Z62" s="7"/>
      <c r="AA62" s="7"/>
      <c r="AB62" s="7"/>
    </row>
    <row r="63" spans="1:28" ht="15.75" x14ac:dyDescent="0.25">
      <c r="A63" s="14"/>
      <c r="B63" s="34"/>
      <c r="C63" s="41" t="s">
        <v>82</v>
      </c>
      <c r="D63" s="38"/>
      <c r="E63" s="39">
        <v>1000</v>
      </c>
      <c r="F63" s="40" t="s">
        <v>77</v>
      </c>
      <c r="G63" s="31">
        <v>11.2</v>
      </c>
      <c r="H63" s="52">
        <f t="shared" si="0"/>
        <v>11200</v>
      </c>
      <c r="I63" s="40"/>
      <c r="J63" s="30"/>
      <c r="K63" s="37">
        <f t="shared" si="1"/>
        <v>500</v>
      </c>
      <c r="L63" s="37"/>
      <c r="M63" s="37"/>
      <c r="N63" s="37"/>
      <c r="O63" s="37"/>
      <c r="P63" s="37">
        <f t="shared" si="2"/>
        <v>500</v>
      </c>
      <c r="Q63" s="37"/>
      <c r="R63" s="30"/>
      <c r="S63" s="30"/>
      <c r="T63" s="30"/>
      <c r="U63" s="30"/>
      <c r="V63" s="7"/>
      <c r="W63" s="7"/>
      <c r="X63" s="7"/>
      <c r="Y63" s="7"/>
      <c r="Z63" s="7"/>
      <c r="AA63" s="7"/>
      <c r="AB63" s="7"/>
    </row>
    <row r="64" spans="1:28" ht="15.75" x14ac:dyDescent="0.25">
      <c r="A64" s="14"/>
      <c r="B64" s="34"/>
      <c r="C64" s="41" t="s">
        <v>83</v>
      </c>
      <c r="D64" s="38"/>
      <c r="E64" s="39">
        <v>100</v>
      </c>
      <c r="F64" s="40" t="s">
        <v>75</v>
      </c>
      <c r="G64" s="31">
        <v>191.8</v>
      </c>
      <c r="H64" s="52">
        <f t="shared" si="0"/>
        <v>19180</v>
      </c>
      <c r="I64" s="40"/>
      <c r="J64" s="30"/>
      <c r="K64" s="37">
        <f t="shared" si="1"/>
        <v>50</v>
      </c>
      <c r="L64" s="37"/>
      <c r="M64" s="37"/>
      <c r="N64" s="37"/>
      <c r="O64" s="37"/>
      <c r="P64" s="37">
        <f t="shared" si="2"/>
        <v>50</v>
      </c>
      <c r="Q64" s="37"/>
      <c r="R64" s="30"/>
      <c r="S64" s="30"/>
      <c r="T64" s="30"/>
      <c r="U64" s="30"/>
      <c r="V64" s="7"/>
      <c r="W64" s="7"/>
      <c r="X64" s="7"/>
      <c r="Y64" s="7"/>
      <c r="Z64" s="7"/>
      <c r="AA64" s="7"/>
      <c r="AB64" s="7"/>
    </row>
    <row r="65" spans="1:28" ht="15.75" x14ac:dyDescent="0.25">
      <c r="A65" s="14"/>
      <c r="B65" s="34"/>
      <c r="C65" s="41" t="s">
        <v>84</v>
      </c>
      <c r="D65" s="38"/>
      <c r="E65" s="39">
        <v>100</v>
      </c>
      <c r="F65" s="40" t="s">
        <v>75</v>
      </c>
      <c r="G65" s="31">
        <v>229.25</v>
      </c>
      <c r="H65" s="52">
        <f t="shared" si="0"/>
        <v>22925</v>
      </c>
      <c r="I65" s="40"/>
      <c r="J65" s="30"/>
      <c r="K65" s="37">
        <f t="shared" si="1"/>
        <v>50</v>
      </c>
      <c r="L65" s="37"/>
      <c r="M65" s="37"/>
      <c r="N65" s="37"/>
      <c r="O65" s="37"/>
      <c r="P65" s="37">
        <f t="shared" si="2"/>
        <v>50</v>
      </c>
      <c r="Q65" s="37"/>
      <c r="R65" s="30"/>
      <c r="S65" s="30"/>
      <c r="T65" s="30"/>
      <c r="U65" s="30"/>
      <c r="V65" s="7"/>
      <c r="W65" s="7"/>
      <c r="X65" s="7"/>
      <c r="Y65" s="7"/>
      <c r="Z65" s="7"/>
      <c r="AA65" s="7"/>
      <c r="AB65" s="7"/>
    </row>
    <row r="66" spans="1:28" ht="15.75" x14ac:dyDescent="0.25">
      <c r="A66" s="14"/>
      <c r="B66" s="34"/>
      <c r="C66" s="41" t="s">
        <v>85</v>
      </c>
      <c r="D66" s="38"/>
      <c r="E66" s="39">
        <v>20</v>
      </c>
      <c r="F66" s="40" t="s">
        <v>75</v>
      </c>
      <c r="G66" s="31">
        <v>1141</v>
      </c>
      <c r="H66" s="52">
        <f t="shared" si="0"/>
        <v>22820</v>
      </c>
      <c r="I66" s="40"/>
      <c r="J66" s="30"/>
      <c r="K66" s="37">
        <f t="shared" si="1"/>
        <v>10</v>
      </c>
      <c r="L66" s="37"/>
      <c r="M66" s="37"/>
      <c r="N66" s="37"/>
      <c r="O66" s="37"/>
      <c r="P66" s="37">
        <f t="shared" si="2"/>
        <v>10</v>
      </c>
      <c r="Q66" s="37"/>
      <c r="R66" s="30"/>
      <c r="S66" s="30"/>
      <c r="T66" s="30"/>
      <c r="U66" s="30"/>
      <c r="V66" s="7"/>
      <c r="W66" s="7"/>
      <c r="X66" s="7"/>
      <c r="Y66" s="7"/>
      <c r="Z66" s="7"/>
      <c r="AA66" s="7"/>
      <c r="AB66" s="7"/>
    </row>
    <row r="67" spans="1:28" ht="15.75" x14ac:dyDescent="0.25">
      <c r="A67" s="14"/>
      <c r="B67" s="34"/>
      <c r="C67" s="41" t="s">
        <v>86</v>
      </c>
      <c r="D67" s="38"/>
      <c r="E67" s="39">
        <v>20</v>
      </c>
      <c r="F67" s="40" t="s">
        <v>75</v>
      </c>
      <c r="G67" s="31">
        <v>1159.2</v>
      </c>
      <c r="H67" s="52">
        <f t="shared" si="0"/>
        <v>23184</v>
      </c>
      <c r="I67" s="40"/>
      <c r="J67" s="30"/>
      <c r="K67" s="37">
        <f t="shared" si="1"/>
        <v>10</v>
      </c>
      <c r="L67" s="37"/>
      <c r="M67" s="37"/>
      <c r="N67" s="37"/>
      <c r="O67" s="37"/>
      <c r="P67" s="37">
        <f t="shared" si="2"/>
        <v>10</v>
      </c>
      <c r="Q67" s="37"/>
      <c r="R67" s="30"/>
      <c r="S67" s="30"/>
      <c r="T67" s="30"/>
      <c r="U67" s="30"/>
      <c r="V67" s="7"/>
      <c r="W67" s="7"/>
      <c r="X67" s="7"/>
      <c r="Y67" s="7"/>
      <c r="Z67" s="7"/>
      <c r="AA67" s="7"/>
      <c r="AB67" s="7"/>
    </row>
    <row r="68" spans="1:28" ht="15.75" x14ac:dyDescent="0.25">
      <c r="A68" s="14"/>
      <c r="B68" s="34"/>
      <c r="C68" s="41" t="s">
        <v>87</v>
      </c>
      <c r="D68" s="38"/>
      <c r="E68" s="39">
        <v>25</v>
      </c>
      <c r="F68" s="40" t="s">
        <v>88</v>
      </c>
      <c r="G68" s="31">
        <v>84</v>
      </c>
      <c r="H68" s="52">
        <f t="shared" si="0"/>
        <v>2100</v>
      </c>
      <c r="I68" s="40"/>
      <c r="J68" s="55"/>
      <c r="K68" s="37">
        <f t="shared" si="1"/>
        <v>12.5</v>
      </c>
      <c r="L68" s="37"/>
      <c r="M68" s="37"/>
      <c r="N68" s="37"/>
      <c r="O68" s="37"/>
      <c r="P68" s="37">
        <v>12</v>
      </c>
      <c r="Q68" s="37"/>
      <c r="R68" s="55"/>
      <c r="S68" s="55"/>
      <c r="T68" s="30"/>
      <c r="U68" s="30"/>
      <c r="V68" s="7"/>
      <c r="W68" s="7"/>
      <c r="X68" s="7"/>
      <c r="Y68" s="7"/>
      <c r="Z68" s="7"/>
      <c r="AA68" s="7"/>
      <c r="AB68" s="7"/>
    </row>
    <row r="69" spans="1:28" ht="15.75" x14ac:dyDescent="0.25">
      <c r="A69" s="14"/>
      <c r="B69" s="34"/>
      <c r="C69" s="41" t="s">
        <v>89</v>
      </c>
      <c r="D69" s="38"/>
      <c r="E69" s="39">
        <v>50</v>
      </c>
      <c r="F69" s="40" t="s">
        <v>88</v>
      </c>
      <c r="G69" s="31">
        <v>134.4</v>
      </c>
      <c r="H69" s="52">
        <f t="shared" si="0"/>
        <v>6720</v>
      </c>
      <c r="I69" s="40"/>
      <c r="J69" s="55"/>
      <c r="K69" s="37">
        <f t="shared" si="1"/>
        <v>25</v>
      </c>
      <c r="L69" s="37"/>
      <c r="M69" s="37"/>
      <c r="N69" s="37"/>
      <c r="O69" s="37"/>
      <c r="P69" s="37">
        <f t="shared" ref="P69:P87" si="3">E69/2</f>
        <v>25</v>
      </c>
      <c r="Q69" s="37"/>
      <c r="R69" s="55"/>
      <c r="S69" s="55"/>
      <c r="T69" s="30"/>
      <c r="U69" s="30"/>
      <c r="V69" s="7"/>
      <c r="W69" s="7"/>
      <c r="X69" s="7"/>
      <c r="Y69" s="7"/>
      <c r="Z69" s="7"/>
      <c r="AA69" s="7"/>
      <c r="AB69" s="7"/>
    </row>
    <row r="70" spans="1:28" ht="15.75" x14ac:dyDescent="0.25">
      <c r="A70" s="14"/>
      <c r="B70" s="34"/>
      <c r="C70" s="41" t="s">
        <v>90</v>
      </c>
      <c r="D70" s="38"/>
      <c r="E70" s="39">
        <v>50</v>
      </c>
      <c r="F70" s="40" t="s">
        <v>88</v>
      </c>
      <c r="G70" s="31">
        <v>67.2</v>
      </c>
      <c r="H70" s="52">
        <f t="shared" si="0"/>
        <v>3360</v>
      </c>
      <c r="I70" s="40"/>
      <c r="J70" s="55"/>
      <c r="K70" s="37">
        <f t="shared" si="1"/>
        <v>25</v>
      </c>
      <c r="L70" s="37"/>
      <c r="M70" s="37"/>
      <c r="N70" s="37"/>
      <c r="O70" s="37"/>
      <c r="P70" s="37">
        <f t="shared" si="3"/>
        <v>25</v>
      </c>
      <c r="Q70" s="37"/>
      <c r="R70" s="55"/>
      <c r="S70" s="55"/>
      <c r="T70" s="30"/>
      <c r="U70" s="30"/>
      <c r="V70" s="7"/>
      <c r="W70" s="7"/>
      <c r="X70" s="7"/>
      <c r="Y70" s="7"/>
      <c r="Z70" s="7"/>
      <c r="AA70" s="7"/>
      <c r="AB70" s="7"/>
    </row>
    <row r="71" spans="1:28" ht="15.75" x14ac:dyDescent="0.25">
      <c r="A71" s="14"/>
      <c r="B71" s="34"/>
      <c r="C71" s="41" t="s">
        <v>91</v>
      </c>
      <c r="D71" s="38"/>
      <c r="E71" s="39">
        <v>50</v>
      </c>
      <c r="F71" s="40" t="s">
        <v>88</v>
      </c>
      <c r="G71" s="31">
        <v>100.8</v>
      </c>
      <c r="H71" s="52">
        <f t="shared" si="0"/>
        <v>5040</v>
      </c>
      <c r="I71" s="40"/>
      <c r="J71" s="55"/>
      <c r="K71" s="37">
        <f t="shared" si="1"/>
        <v>25</v>
      </c>
      <c r="L71" s="37"/>
      <c r="M71" s="37"/>
      <c r="N71" s="37"/>
      <c r="O71" s="37"/>
      <c r="P71" s="37">
        <f t="shared" si="3"/>
        <v>25</v>
      </c>
      <c r="Q71" s="37"/>
      <c r="R71" s="55"/>
      <c r="S71" s="55"/>
      <c r="T71" s="30"/>
      <c r="U71" s="30"/>
      <c r="V71" s="7"/>
      <c r="W71" s="7"/>
      <c r="X71" s="7"/>
      <c r="Y71" s="7"/>
      <c r="Z71" s="7"/>
      <c r="AA71" s="7"/>
      <c r="AB71" s="7"/>
    </row>
    <row r="72" spans="1:28" ht="15.75" x14ac:dyDescent="0.25">
      <c r="A72" s="14"/>
      <c r="B72" s="34"/>
      <c r="C72" s="41" t="s">
        <v>92</v>
      </c>
      <c r="D72" s="38"/>
      <c r="E72" s="39">
        <v>300</v>
      </c>
      <c r="F72" s="40" t="s">
        <v>93</v>
      </c>
      <c r="G72" s="31">
        <v>438.2</v>
      </c>
      <c r="H72" s="52">
        <f t="shared" si="0"/>
        <v>131460</v>
      </c>
      <c r="I72" s="40"/>
      <c r="J72" s="30"/>
      <c r="K72" s="37">
        <f t="shared" si="1"/>
        <v>150</v>
      </c>
      <c r="L72" s="37"/>
      <c r="M72" s="37"/>
      <c r="N72" s="37"/>
      <c r="O72" s="37"/>
      <c r="P72" s="37">
        <f t="shared" si="3"/>
        <v>150</v>
      </c>
      <c r="Q72" s="37"/>
      <c r="R72" s="30"/>
      <c r="S72" s="30"/>
      <c r="T72" s="30"/>
      <c r="U72" s="30"/>
      <c r="V72" s="7"/>
      <c r="W72" s="7"/>
      <c r="X72" s="7"/>
      <c r="Y72" s="7"/>
      <c r="Z72" s="7"/>
      <c r="AA72" s="7"/>
      <c r="AB72" s="7"/>
    </row>
    <row r="73" spans="1:28" ht="15.75" x14ac:dyDescent="0.25">
      <c r="A73" s="14"/>
      <c r="B73" s="34"/>
      <c r="C73" s="41" t="s">
        <v>94</v>
      </c>
      <c r="D73" s="38"/>
      <c r="E73" s="39">
        <v>300</v>
      </c>
      <c r="F73" s="40" t="s">
        <v>93</v>
      </c>
      <c r="G73" s="31">
        <v>575.4</v>
      </c>
      <c r="H73" s="52">
        <f t="shared" si="0"/>
        <v>172620</v>
      </c>
      <c r="I73" s="40"/>
      <c r="J73" s="30"/>
      <c r="K73" s="37">
        <f t="shared" si="1"/>
        <v>150</v>
      </c>
      <c r="L73" s="37"/>
      <c r="M73" s="37"/>
      <c r="N73" s="37"/>
      <c r="O73" s="37"/>
      <c r="P73" s="37">
        <f t="shared" si="3"/>
        <v>150</v>
      </c>
      <c r="Q73" s="37"/>
      <c r="R73" s="30"/>
      <c r="S73" s="30"/>
      <c r="T73" s="30"/>
      <c r="U73" s="30"/>
      <c r="V73" s="7"/>
      <c r="W73" s="7"/>
      <c r="X73" s="7"/>
      <c r="Y73" s="7"/>
      <c r="Z73" s="7"/>
      <c r="AA73" s="7"/>
      <c r="AB73" s="7"/>
    </row>
    <row r="74" spans="1:28" ht="15.75" x14ac:dyDescent="0.25">
      <c r="A74" s="14"/>
      <c r="B74" s="34"/>
      <c r="C74" s="41" t="s">
        <v>95</v>
      </c>
      <c r="D74" s="38"/>
      <c r="E74" s="39">
        <v>300</v>
      </c>
      <c r="F74" s="40" t="s">
        <v>93</v>
      </c>
      <c r="G74" s="31">
        <v>506.8</v>
      </c>
      <c r="H74" s="52">
        <f t="shared" si="0"/>
        <v>152040</v>
      </c>
      <c r="I74" s="40"/>
      <c r="J74" s="30"/>
      <c r="K74" s="37">
        <f t="shared" si="1"/>
        <v>150</v>
      </c>
      <c r="L74" s="37"/>
      <c r="M74" s="37"/>
      <c r="N74" s="37"/>
      <c r="O74" s="37"/>
      <c r="P74" s="37">
        <f t="shared" si="3"/>
        <v>150</v>
      </c>
      <c r="Q74" s="37"/>
      <c r="R74" s="30"/>
      <c r="S74" s="30"/>
      <c r="T74" s="30"/>
      <c r="U74" s="30"/>
      <c r="V74" s="7"/>
      <c r="W74" s="7"/>
      <c r="X74" s="7"/>
      <c r="Y74" s="7"/>
      <c r="Z74" s="7"/>
      <c r="AA74" s="7"/>
      <c r="AB74" s="7"/>
    </row>
    <row r="75" spans="1:28" ht="15.75" x14ac:dyDescent="0.25">
      <c r="A75" s="14"/>
      <c r="B75" s="34"/>
      <c r="C75" s="41" t="s">
        <v>96</v>
      </c>
      <c r="D75" s="38"/>
      <c r="E75" s="39">
        <v>1000</v>
      </c>
      <c r="F75" s="40" t="s">
        <v>77</v>
      </c>
      <c r="G75" s="31">
        <v>6</v>
      </c>
      <c r="H75" s="52">
        <f t="shared" si="0"/>
        <v>6000</v>
      </c>
      <c r="I75" s="40"/>
      <c r="J75" s="30"/>
      <c r="K75" s="37">
        <f t="shared" si="1"/>
        <v>500</v>
      </c>
      <c r="L75" s="37"/>
      <c r="M75" s="37"/>
      <c r="N75" s="37"/>
      <c r="O75" s="37"/>
      <c r="P75" s="37">
        <f t="shared" si="3"/>
        <v>500</v>
      </c>
      <c r="Q75" s="37"/>
      <c r="R75" s="30"/>
      <c r="S75" s="30"/>
      <c r="T75" s="30"/>
      <c r="U75" s="30"/>
      <c r="V75" s="7"/>
      <c r="W75" s="7"/>
      <c r="X75" s="7"/>
      <c r="Y75" s="7"/>
      <c r="Z75" s="7"/>
      <c r="AA75" s="7"/>
      <c r="AB75" s="7"/>
    </row>
    <row r="76" spans="1:28" ht="15.75" x14ac:dyDescent="0.25">
      <c r="A76" s="14"/>
      <c r="B76" s="34"/>
      <c r="C76" s="41" t="s">
        <v>97</v>
      </c>
      <c r="D76" s="38"/>
      <c r="E76" s="39">
        <v>1000</v>
      </c>
      <c r="F76" s="40" t="s">
        <v>77</v>
      </c>
      <c r="G76" s="31">
        <v>7</v>
      </c>
      <c r="H76" s="52">
        <f t="shared" si="0"/>
        <v>7000</v>
      </c>
      <c r="I76" s="40"/>
      <c r="J76" s="30"/>
      <c r="K76" s="37">
        <f t="shared" si="1"/>
        <v>500</v>
      </c>
      <c r="L76" s="37"/>
      <c r="M76" s="37"/>
      <c r="N76" s="37"/>
      <c r="O76" s="37"/>
      <c r="P76" s="37">
        <f t="shared" si="3"/>
        <v>500</v>
      </c>
      <c r="Q76" s="37"/>
      <c r="R76" s="30"/>
      <c r="S76" s="30"/>
      <c r="T76" s="30"/>
      <c r="U76" s="30"/>
      <c r="V76" s="7"/>
      <c r="W76" s="7"/>
      <c r="X76" s="7"/>
      <c r="Y76" s="7"/>
      <c r="Z76" s="7"/>
      <c r="AA76" s="7"/>
      <c r="AB76" s="7"/>
    </row>
    <row r="77" spans="1:28" ht="15.75" x14ac:dyDescent="0.25">
      <c r="A77" s="14"/>
      <c r="B77" s="34"/>
      <c r="C77" s="41" t="s">
        <v>98</v>
      </c>
      <c r="D77" s="38"/>
      <c r="E77" s="39">
        <v>12</v>
      </c>
      <c r="F77" s="40" t="s">
        <v>77</v>
      </c>
      <c r="G77" s="31">
        <v>1260</v>
      </c>
      <c r="H77" s="52">
        <f t="shared" si="0"/>
        <v>15120</v>
      </c>
      <c r="I77" s="40"/>
      <c r="J77" s="30"/>
      <c r="K77" s="37">
        <f t="shared" si="1"/>
        <v>6</v>
      </c>
      <c r="L77" s="37"/>
      <c r="M77" s="37"/>
      <c r="N77" s="37"/>
      <c r="O77" s="37"/>
      <c r="P77" s="37">
        <f t="shared" si="3"/>
        <v>6</v>
      </c>
      <c r="Q77" s="37"/>
      <c r="R77" s="30"/>
      <c r="S77" s="30"/>
      <c r="T77" s="30"/>
      <c r="U77" s="30"/>
      <c r="V77" s="7"/>
      <c r="W77" s="7"/>
      <c r="X77" s="7"/>
      <c r="Y77" s="7"/>
      <c r="Z77" s="7"/>
      <c r="AA77" s="7"/>
      <c r="AB77" s="7"/>
    </row>
    <row r="78" spans="1:28" ht="15.75" x14ac:dyDescent="0.25">
      <c r="A78" s="14"/>
      <c r="B78" s="34"/>
      <c r="C78" s="41" t="s">
        <v>99</v>
      </c>
      <c r="D78" s="38"/>
      <c r="E78" s="39">
        <v>12</v>
      </c>
      <c r="F78" s="40" t="s">
        <v>75</v>
      </c>
      <c r="G78" s="31">
        <v>7</v>
      </c>
      <c r="H78" s="52">
        <f t="shared" si="0"/>
        <v>84</v>
      </c>
      <c r="I78" s="40"/>
      <c r="J78" s="30"/>
      <c r="K78" s="37">
        <f t="shared" si="1"/>
        <v>6</v>
      </c>
      <c r="L78" s="37"/>
      <c r="M78" s="37"/>
      <c r="N78" s="37"/>
      <c r="O78" s="37"/>
      <c r="P78" s="37">
        <f t="shared" si="3"/>
        <v>6</v>
      </c>
      <c r="Q78" s="37"/>
      <c r="R78" s="30"/>
      <c r="S78" s="30"/>
      <c r="T78" s="30"/>
      <c r="U78" s="30"/>
      <c r="V78" s="7"/>
      <c r="W78" s="7"/>
      <c r="X78" s="7"/>
      <c r="Y78" s="7"/>
      <c r="Z78" s="7"/>
      <c r="AA78" s="7"/>
      <c r="AB78" s="7"/>
    </row>
    <row r="79" spans="1:28" ht="15.75" x14ac:dyDescent="0.25">
      <c r="A79" s="14"/>
      <c r="B79" s="34"/>
      <c r="C79" s="41" t="s">
        <v>100</v>
      </c>
      <c r="D79" s="38"/>
      <c r="E79" s="39">
        <v>24</v>
      </c>
      <c r="F79" s="40" t="s">
        <v>77</v>
      </c>
      <c r="G79" s="31">
        <v>812.5</v>
      </c>
      <c r="H79" s="52">
        <f t="shared" si="0"/>
        <v>19500</v>
      </c>
      <c r="I79" s="40"/>
      <c r="J79" s="30"/>
      <c r="K79" s="37">
        <f t="shared" si="1"/>
        <v>12</v>
      </c>
      <c r="L79" s="37"/>
      <c r="M79" s="37"/>
      <c r="N79" s="37"/>
      <c r="O79" s="37"/>
      <c r="P79" s="37">
        <f t="shared" si="3"/>
        <v>12</v>
      </c>
      <c r="Q79" s="37"/>
      <c r="R79" s="30"/>
      <c r="S79" s="30"/>
      <c r="T79" s="30"/>
      <c r="U79" s="30"/>
      <c r="V79" s="7"/>
      <c r="W79" s="7"/>
      <c r="X79" s="7"/>
      <c r="Y79" s="7"/>
      <c r="Z79" s="7"/>
      <c r="AA79" s="7"/>
      <c r="AB79" s="7"/>
    </row>
    <row r="80" spans="1:28" ht="15.75" x14ac:dyDescent="0.25">
      <c r="A80" s="14"/>
      <c r="B80" s="34"/>
      <c r="C80" s="41" t="s">
        <v>101</v>
      </c>
      <c r="D80" s="38"/>
      <c r="E80" s="39">
        <v>60</v>
      </c>
      <c r="F80" s="40" t="s">
        <v>75</v>
      </c>
      <c r="G80" s="31">
        <v>100</v>
      </c>
      <c r="H80" s="52">
        <f t="shared" si="0"/>
        <v>6000</v>
      </c>
      <c r="I80" s="40"/>
      <c r="J80" s="55"/>
      <c r="K80" s="37">
        <f t="shared" si="1"/>
        <v>30</v>
      </c>
      <c r="L80" s="37"/>
      <c r="M80" s="37"/>
      <c r="N80" s="37"/>
      <c r="O80" s="37"/>
      <c r="P80" s="37">
        <f t="shared" si="3"/>
        <v>30</v>
      </c>
      <c r="Q80" s="37"/>
      <c r="R80" s="30"/>
      <c r="S80" s="30"/>
      <c r="T80" s="30"/>
      <c r="U80" s="30"/>
      <c r="V80" s="7"/>
      <c r="W80" s="7"/>
      <c r="X80" s="7"/>
      <c r="Y80" s="7"/>
      <c r="Z80" s="7"/>
      <c r="AA80" s="7"/>
      <c r="AB80" s="7"/>
    </row>
    <row r="81" spans="1:28" ht="15.75" x14ac:dyDescent="0.25">
      <c r="A81" s="14"/>
      <c r="B81" s="34"/>
      <c r="C81" s="41" t="s">
        <v>102</v>
      </c>
      <c r="D81" s="38"/>
      <c r="E81" s="39">
        <v>50</v>
      </c>
      <c r="F81" s="40" t="s">
        <v>77</v>
      </c>
      <c r="G81" s="31">
        <v>225.75</v>
      </c>
      <c r="H81" s="52">
        <f t="shared" si="0"/>
        <v>11287.5</v>
      </c>
      <c r="I81" s="40"/>
      <c r="J81" s="30"/>
      <c r="K81" s="37">
        <f t="shared" si="1"/>
        <v>25</v>
      </c>
      <c r="L81" s="37"/>
      <c r="M81" s="37"/>
      <c r="N81" s="37"/>
      <c r="O81" s="37"/>
      <c r="P81" s="37">
        <f t="shared" si="3"/>
        <v>25</v>
      </c>
      <c r="Q81" s="37"/>
      <c r="R81" s="30"/>
      <c r="S81" s="30"/>
      <c r="T81" s="30"/>
      <c r="U81" s="30"/>
      <c r="V81" s="7"/>
      <c r="W81" s="7"/>
      <c r="X81" s="7"/>
      <c r="Y81" s="7"/>
      <c r="Z81" s="7"/>
      <c r="AA81" s="7"/>
      <c r="AB81" s="7"/>
    </row>
    <row r="82" spans="1:28" ht="15.75" x14ac:dyDescent="0.25">
      <c r="A82" s="14"/>
      <c r="B82" s="34"/>
      <c r="C82" s="41" t="s">
        <v>103</v>
      </c>
      <c r="D82" s="38"/>
      <c r="E82" s="39">
        <v>50</v>
      </c>
      <c r="F82" s="40" t="s">
        <v>77</v>
      </c>
      <c r="G82" s="31">
        <v>323.75</v>
      </c>
      <c r="H82" s="52">
        <f t="shared" si="0"/>
        <v>16187.5</v>
      </c>
      <c r="I82" s="40"/>
      <c r="J82" s="55"/>
      <c r="K82" s="37">
        <f t="shared" si="1"/>
        <v>25</v>
      </c>
      <c r="L82" s="37"/>
      <c r="M82" s="37"/>
      <c r="N82" s="37"/>
      <c r="O82" s="37"/>
      <c r="P82" s="37">
        <f t="shared" si="3"/>
        <v>25</v>
      </c>
      <c r="Q82" s="37"/>
      <c r="R82" s="30"/>
      <c r="S82" s="30"/>
      <c r="T82" s="30"/>
      <c r="U82" s="30"/>
      <c r="V82" s="7"/>
      <c r="W82" s="7"/>
      <c r="X82" s="7"/>
      <c r="Y82" s="7"/>
      <c r="Z82" s="7"/>
      <c r="AA82" s="7"/>
      <c r="AB82" s="7"/>
    </row>
    <row r="83" spans="1:28" ht="15.75" x14ac:dyDescent="0.25">
      <c r="A83" s="14"/>
      <c r="B83" s="34"/>
      <c r="C83" s="41" t="s">
        <v>104</v>
      </c>
      <c r="D83" s="38"/>
      <c r="E83" s="39">
        <v>40</v>
      </c>
      <c r="F83" s="40" t="s">
        <v>75</v>
      </c>
      <c r="G83" s="31">
        <v>50</v>
      </c>
      <c r="H83" s="52">
        <f t="shared" si="0"/>
        <v>2000</v>
      </c>
      <c r="I83" s="40"/>
      <c r="J83" s="30"/>
      <c r="K83" s="37">
        <f t="shared" si="1"/>
        <v>20</v>
      </c>
      <c r="L83" s="37"/>
      <c r="M83" s="37"/>
      <c r="N83" s="37"/>
      <c r="O83" s="37"/>
      <c r="P83" s="37">
        <f t="shared" si="3"/>
        <v>20</v>
      </c>
      <c r="Q83" s="37"/>
      <c r="R83" s="30"/>
      <c r="S83" s="30"/>
      <c r="T83" s="30"/>
      <c r="U83" s="30"/>
      <c r="V83" s="7"/>
      <c r="W83" s="7"/>
      <c r="X83" s="7"/>
      <c r="Y83" s="7"/>
      <c r="Z83" s="7"/>
      <c r="AA83" s="7"/>
      <c r="AB83" s="7"/>
    </row>
    <row r="84" spans="1:28" ht="15.75" x14ac:dyDescent="0.25">
      <c r="A84" s="14"/>
      <c r="B84" s="34"/>
      <c r="C84" s="41" t="s">
        <v>105</v>
      </c>
      <c r="D84" s="38"/>
      <c r="E84" s="39">
        <v>40</v>
      </c>
      <c r="F84" s="40" t="s">
        <v>75</v>
      </c>
      <c r="G84" s="31">
        <v>56</v>
      </c>
      <c r="H84" s="52">
        <f t="shared" si="0"/>
        <v>2240</v>
      </c>
      <c r="I84" s="40"/>
      <c r="J84" s="30"/>
      <c r="K84" s="37">
        <f t="shared" si="1"/>
        <v>20</v>
      </c>
      <c r="L84" s="37"/>
      <c r="M84" s="37"/>
      <c r="N84" s="37"/>
      <c r="O84" s="37"/>
      <c r="P84" s="37">
        <f t="shared" si="3"/>
        <v>20</v>
      </c>
      <c r="Q84" s="37"/>
      <c r="R84" s="30"/>
      <c r="S84" s="30"/>
      <c r="T84" s="30"/>
      <c r="U84" s="30"/>
      <c r="V84" s="7"/>
      <c r="W84" s="7"/>
      <c r="X84" s="7"/>
      <c r="Y84" s="7"/>
      <c r="Z84" s="7"/>
      <c r="AA84" s="7"/>
      <c r="AB84" s="7"/>
    </row>
    <row r="85" spans="1:28" ht="15.75" x14ac:dyDescent="0.25">
      <c r="A85" s="14"/>
      <c r="B85" s="34"/>
      <c r="C85" s="41" t="s">
        <v>106</v>
      </c>
      <c r="D85" s="38"/>
      <c r="E85" s="39">
        <v>60</v>
      </c>
      <c r="F85" s="40" t="s">
        <v>77</v>
      </c>
      <c r="G85" s="31">
        <v>103.75</v>
      </c>
      <c r="H85" s="52">
        <f t="shared" si="0"/>
        <v>6225</v>
      </c>
      <c r="I85" s="40"/>
      <c r="J85" s="55"/>
      <c r="K85" s="37">
        <f t="shared" si="1"/>
        <v>30</v>
      </c>
      <c r="L85" s="37"/>
      <c r="M85" s="37"/>
      <c r="N85" s="37"/>
      <c r="O85" s="37"/>
      <c r="P85" s="37">
        <f t="shared" si="3"/>
        <v>30</v>
      </c>
      <c r="Q85" s="37"/>
      <c r="R85" s="30"/>
      <c r="S85" s="30"/>
      <c r="T85" s="30"/>
      <c r="U85" s="30"/>
      <c r="V85" s="7"/>
      <c r="W85" s="7"/>
      <c r="X85" s="7"/>
      <c r="Y85" s="7"/>
      <c r="Z85" s="7"/>
      <c r="AA85" s="7"/>
      <c r="AB85" s="7"/>
    </row>
    <row r="86" spans="1:28" ht="15.75" x14ac:dyDescent="0.25">
      <c r="A86" s="14"/>
      <c r="B86" s="34"/>
      <c r="C86" s="41" t="s">
        <v>107</v>
      </c>
      <c r="D86" s="38"/>
      <c r="E86" s="39">
        <v>60</v>
      </c>
      <c r="F86" s="40" t="s">
        <v>77</v>
      </c>
      <c r="G86" s="31">
        <v>107.5</v>
      </c>
      <c r="H86" s="52">
        <f t="shared" si="0"/>
        <v>6450</v>
      </c>
      <c r="I86" s="40"/>
      <c r="J86" s="55"/>
      <c r="K86" s="37">
        <f t="shared" si="1"/>
        <v>30</v>
      </c>
      <c r="L86" s="37"/>
      <c r="M86" s="37"/>
      <c r="N86" s="37"/>
      <c r="O86" s="37"/>
      <c r="P86" s="37">
        <f t="shared" si="3"/>
        <v>30</v>
      </c>
      <c r="Q86" s="37"/>
      <c r="R86" s="30"/>
      <c r="S86" s="30"/>
      <c r="T86" s="30"/>
      <c r="U86" s="30"/>
      <c r="V86" s="7"/>
      <c r="W86" s="7"/>
      <c r="X86" s="7"/>
      <c r="Y86" s="7"/>
      <c r="Z86" s="7"/>
      <c r="AA86" s="7"/>
      <c r="AB86" s="7"/>
    </row>
    <row r="87" spans="1:28" ht="15.75" x14ac:dyDescent="0.25">
      <c r="A87" s="14"/>
      <c r="B87" s="34"/>
      <c r="C87" s="41" t="s">
        <v>108</v>
      </c>
      <c r="D87" s="38"/>
      <c r="E87" s="39">
        <v>20</v>
      </c>
      <c r="F87" s="40" t="s">
        <v>77</v>
      </c>
      <c r="G87" s="31">
        <v>86.25</v>
      </c>
      <c r="H87" s="52">
        <f t="shared" si="0"/>
        <v>1725</v>
      </c>
      <c r="I87" s="40"/>
      <c r="J87" s="55"/>
      <c r="K87" s="37">
        <f t="shared" si="1"/>
        <v>10</v>
      </c>
      <c r="L87" s="37"/>
      <c r="M87" s="37"/>
      <c r="N87" s="37"/>
      <c r="O87" s="37"/>
      <c r="P87" s="37">
        <f t="shared" si="3"/>
        <v>10</v>
      </c>
      <c r="Q87" s="37"/>
      <c r="R87" s="30"/>
      <c r="S87" s="30"/>
      <c r="T87" s="30"/>
      <c r="U87" s="30"/>
      <c r="V87" s="7"/>
      <c r="W87" s="7"/>
      <c r="X87" s="7"/>
      <c r="Y87" s="7"/>
      <c r="Z87" s="7"/>
      <c r="AA87" s="7"/>
      <c r="AB87" s="7"/>
    </row>
    <row r="88" spans="1:28" ht="15.75" x14ac:dyDescent="0.25">
      <c r="A88" s="14"/>
      <c r="B88" s="34"/>
      <c r="C88" s="41" t="s">
        <v>109</v>
      </c>
      <c r="D88" s="38"/>
      <c r="E88" s="39">
        <v>7</v>
      </c>
      <c r="F88" s="40" t="s">
        <v>110</v>
      </c>
      <c r="G88" s="31">
        <v>1000</v>
      </c>
      <c r="H88" s="52">
        <f t="shared" si="0"/>
        <v>7000</v>
      </c>
      <c r="I88" s="40"/>
      <c r="J88" s="55"/>
      <c r="K88" s="37">
        <f t="shared" si="1"/>
        <v>3.5</v>
      </c>
      <c r="L88" s="37"/>
      <c r="M88" s="37"/>
      <c r="N88" s="37"/>
      <c r="O88" s="37"/>
      <c r="P88" s="37">
        <v>2</v>
      </c>
      <c r="Q88" s="37"/>
      <c r="R88" s="30"/>
      <c r="S88" s="30"/>
      <c r="T88" s="30"/>
      <c r="U88" s="30"/>
      <c r="V88" s="7"/>
      <c r="W88" s="7"/>
      <c r="X88" s="7"/>
      <c r="Y88" s="7"/>
      <c r="Z88" s="7"/>
      <c r="AA88" s="7"/>
      <c r="AB88" s="7"/>
    </row>
    <row r="89" spans="1:28" ht="15.75" x14ac:dyDescent="0.25">
      <c r="A89" s="14"/>
      <c r="B89" s="34"/>
      <c r="C89" s="41" t="s">
        <v>111</v>
      </c>
      <c r="D89" s="38"/>
      <c r="E89" s="39">
        <v>7</v>
      </c>
      <c r="F89" s="40" t="s">
        <v>110</v>
      </c>
      <c r="G89" s="31">
        <v>1925</v>
      </c>
      <c r="H89" s="52">
        <f t="shared" si="0"/>
        <v>13475</v>
      </c>
      <c r="I89" s="40"/>
      <c r="J89" s="55"/>
      <c r="K89" s="37">
        <f t="shared" si="1"/>
        <v>3.5</v>
      </c>
      <c r="L89" s="37"/>
      <c r="M89" s="37"/>
      <c r="N89" s="37"/>
      <c r="O89" s="37"/>
      <c r="P89" s="37">
        <v>2</v>
      </c>
      <c r="Q89" s="37"/>
      <c r="R89" s="30"/>
      <c r="S89" s="30"/>
      <c r="T89" s="30"/>
      <c r="U89" s="30"/>
      <c r="V89" s="7"/>
      <c r="W89" s="7"/>
      <c r="X89" s="7"/>
      <c r="Y89" s="7"/>
      <c r="Z89" s="7"/>
      <c r="AA89" s="7"/>
      <c r="AB89" s="7"/>
    </row>
    <row r="90" spans="1:28" ht="15.75" x14ac:dyDescent="0.25">
      <c r="A90" s="14"/>
      <c r="B90" s="34"/>
      <c r="C90" s="41" t="s">
        <v>112</v>
      </c>
      <c r="D90" s="38"/>
      <c r="E90" s="39">
        <v>10</v>
      </c>
      <c r="F90" s="40" t="s">
        <v>110</v>
      </c>
      <c r="G90" s="31">
        <v>945</v>
      </c>
      <c r="H90" s="52">
        <f t="shared" si="0"/>
        <v>9450</v>
      </c>
      <c r="I90" s="40"/>
      <c r="J90" s="55"/>
      <c r="K90" s="37">
        <f t="shared" si="1"/>
        <v>5</v>
      </c>
      <c r="L90" s="37"/>
      <c r="M90" s="37"/>
      <c r="N90" s="37"/>
      <c r="O90" s="37"/>
      <c r="P90" s="37">
        <f t="shared" ref="P90:P94" si="4">E90/2</f>
        <v>5</v>
      </c>
      <c r="Q90" s="37"/>
      <c r="R90" s="30"/>
      <c r="S90" s="30"/>
      <c r="T90" s="30"/>
      <c r="U90" s="30"/>
      <c r="V90" s="7"/>
      <c r="W90" s="7"/>
      <c r="X90" s="7"/>
      <c r="Y90" s="7"/>
      <c r="Z90" s="7"/>
      <c r="AA90" s="7"/>
      <c r="AB90" s="7"/>
    </row>
    <row r="91" spans="1:28" ht="15.75" x14ac:dyDescent="0.25">
      <c r="A91" s="14"/>
      <c r="B91" s="34"/>
      <c r="C91" s="41" t="s">
        <v>113</v>
      </c>
      <c r="D91" s="38"/>
      <c r="E91" s="39">
        <v>10</v>
      </c>
      <c r="F91" s="40" t="s">
        <v>114</v>
      </c>
      <c r="G91" s="31">
        <v>210</v>
      </c>
      <c r="H91" s="52">
        <f t="shared" si="0"/>
        <v>2100</v>
      </c>
      <c r="I91" s="40"/>
      <c r="J91" s="55"/>
      <c r="K91" s="37">
        <f t="shared" si="1"/>
        <v>5</v>
      </c>
      <c r="L91" s="37"/>
      <c r="M91" s="37"/>
      <c r="N91" s="37"/>
      <c r="O91" s="37"/>
      <c r="P91" s="37">
        <f t="shared" si="4"/>
        <v>5</v>
      </c>
      <c r="Q91" s="37"/>
      <c r="R91" s="30"/>
      <c r="S91" s="30"/>
      <c r="T91" s="30"/>
      <c r="U91" s="30"/>
      <c r="V91" s="7"/>
      <c r="W91" s="7"/>
      <c r="X91" s="7"/>
      <c r="Y91" s="7"/>
      <c r="Z91" s="7"/>
      <c r="AA91" s="7"/>
      <c r="AB91" s="7"/>
    </row>
    <row r="92" spans="1:28" ht="15.75" x14ac:dyDescent="0.25">
      <c r="A92" s="14"/>
      <c r="B92" s="34"/>
      <c r="C92" s="41" t="s">
        <v>115</v>
      </c>
      <c r="D92" s="38"/>
      <c r="E92" s="39">
        <v>12</v>
      </c>
      <c r="F92" s="40" t="s">
        <v>77</v>
      </c>
      <c r="G92" s="31">
        <v>350</v>
      </c>
      <c r="H92" s="52">
        <f t="shared" si="0"/>
        <v>4200</v>
      </c>
      <c r="I92" s="40"/>
      <c r="J92" s="55"/>
      <c r="K92" s="37">
        <f t="shared" si="1"/>
        <v>6</v>
      </c>
      <c r="L92" s="37"/>
      <c r="M92" s="37"/>
      <c r="N92" s="37"/>
      <c r="O92" s="37"/>
      <c r="P92" s="37">
        <f t="shared" si="4"/>
        <v>6</v>
      </c>
      <c r="Q92" s="37"/>
      <c r="R92" s="30"/>
      <c r="S92" s="30"/>
      <c r="T92" s="30"/>
      <c r="U92" s="30"/>
      <c r="V92" s="7"/>
      <c r="W92" s="7"/>
      <c r="X92" s="7"/>
      <c r="Y92" s="7"/>
      <c r="Z92" s="7"/>
      <c r="AA92" s="7"/>
      <c r="AB92" s="7"/>
    </row>
    <row r="93" spans="1:28" ht="15.75" x14ac:dyDescent="0.25">
      <c r="A93" s="14"/>
      <c r="B93" s="34"/>
      <c r="C93" s="41" t="s">
        <v>116</v>
      </c>
      <c r="D93" s="38"/>
      <c r="E93" s="39">
        <v>12</v>
      </c>
      <c r="F93" s="40" t="s">
        <v>77</v>
      </c>
      <c r="G93" s="31">
        <v>167.5</v>
      </c>
      <c r="H93" s="52">
        <f t="shared" si="0"/>
        <v>2010</v>
      </c>
      <c r="I93" s="40"/>
      <c r="J93" s="55"/>
      <c r="K93" s="37">
        <f t="shared" si="1"/>
        <v>6</v>
      </c>
      <c r="L93" s="37"/>
      <c r="M93" s="37"/>
      <c r="N93" s="37"/>
      <c r="O93" s="37"/>
      <c r="P93" s="37">
        <f t="shared" si="4"/>
        <v>6</v>
      </c>
      <c r="Q93" s="37"/>
      <c r="R93" s="30"/>
      <c r="S93" s="30"/>
      <c r="T93" s="30"/>
      <c r="U93" s="30"/>
      <c r="V93" s="7"/>
      <c r="W93" s="7"/>
      <c r="X93" s="7"/>
      <c r="Y93" s="7"/>
      <c r="Z93" s="7"/>
      <c r="AA93" s="7"/>
      <c r="AB93" s="7"/>
    </row>
    <row r="94" spans="1:28" ht="15.75" x14ac:dyDescent="0.25">
      <c r="A94" s="14"/>
      <c r="B94" s="34"/>
      <c r="C94" s="41" t="s">
        <v>117</v>
      </c>
      <c r="D94" s="38"/>
      <c r="E94" s="39">
        <v>8</v>
      </c>
      <c r="F94" s="40" t="s">
        <v>77</v>
      </c>
      <c r="G94" s="31">
        <v>448</v>
      </c>
      <c r="H94" s="52">
        <f t="shared" si="0"/>
        <v>3584</v>
      </c>
      <c r="I94" s="40"/>
      <c r="J94" s="30"/>
      <c r="K94" s="37">
        <f t="shared" si="1"/>
        <v>4</v>
      </c>
      <c r="L94" s="37"/>
      <c r="M94" s="37"/>
      <c r="N94" s="37"/>
      <c r="O94" s="37"/>
      <c r="P94" s="37">
        <f t="shared" si="4"/>
        <v>4</v>
      </c>
      <c r="Q94" s="37"/>
      <c r="R94" s="30"/>
      <c r="S94" s="30"/>
      <c r="T94" s="30"/>
      <c r="U94" s="30"/>
      <c r="V94" s="7"/>
      <c r="W94" s="7"/>
      <c r="X94" s="7"/>
      <c r="Y94" s="7"/>
      <c r="Z94" s="7"/>
      <c r="AA94" s="7"/>
      <c r="AB94" s="7"/>
    </row>
    <row r="95" spans="1:28" ht="15.75" x14ac:dyDescent="0.25">
      <c r="A95" s="14"/>
      <c r="B95" s="34"/>
      <c r="C95" s="41" t="s">
        <v>118</v>
      </c>
      <c r="D95" s="38"/>
      <c r="E95" s="39">
        <v>3</v>
      </c>
      <c r="F95" s="40" t="s">
        <v>77</v>
      </c>
      <c r="G95" s="31">
        <v>1050.7</v>
      </c>
      <c r="H95" s="52">
        <f t="shared" si="0"/>
        <v>3152.1000000000004</v>
      </c>
      <c r="I95" s="40"/>
      <c r="J95" s="30"/>
      <c r="K95" s="37">
        <f t="shared" si="1"/>
        <v>1.5</v>
      </c>
      <c r="L95" s="37"/>
      <c r="M95" s="37"/>
      <c r="N95" s="37"/>
      <c r="O95" s="37"/>
      <c r="P95" s="37">
        <v>1</v>
      </c>
      <c r="Q95" s="37"/>
      <c r="R95" s="30"/>
      <c r="S95" s="30"/>
      <c r="T95" s="30"/>
      <c r="U95" s="30"/>
      <c r="V95" s="7"/>
      <c r="W95" s="7"/>
      <c r="X95" s="7"/>
      <c r="Y95" s="7"/>
      <c r="Z95" s="7"/>
      <c r="AA95" s="7"/>
      <c r="AB95" s="7"/>
    </row>
    <row r="96" spans="1:28" ht="15.75" x14ac:dyDescent="0.25">
      <c r="A96" s="14"/>
      <c r="B96" s="34"/>
      <c r="C96" s="41" t="s">
        <v>119</v>
      </c>
      <c r="D96" s="38"/>
      <c r="E96" s="39">
        <v>30</v>
      </c>
      <c r="F96" s="40" t="s">
        <v>88</v>
      </c>
      <c r="G96" s="31">
        <v>84</v>
      </c>
      <c r="H96" s="52">
        <f t="shared" si="0"/>
        <v>2520</v>
      </c>
      <c r="I96" s="40"/>
      <c r="J96" s="30"/>
      <c r="K96" s="37">
        <f t="shared" si="1"/>
        <v>15</v>
      </c>
      <c r="L96" s="37"/>
      <c r="M96" s="37"/>
      <c r="N96" s="37"/>
      <c r="O96" s="37"/>
      <c r="P96" s="37">
        <f t="shared" ref="P96:P100" si="5">E96/2</f>
        <v>15</v>
      </c>
      <c r="Q96" s="37"/>
      <c r="R96" s="30"/>
      <c r="S96" s="30"/>
      <c r="T96" s="30"/>
      <c r="U96" s="30"/>
      <c r="V96" s="7"/>
      <c r="W96" s="7"/>
      <c r="X96" s="7"/>
      <c r="Y96" s="7"/>
      <c r="Z96" s="7"/>
      <c r="AA96" s="7"/>
      <c r="AB96" s="7"/>
    </row>
    <row r="97" spans="1:28" ht="15.75" x14ac:dyDescent="0.25">
      <c r="A97" s="14"/>
      <c r="B97" s="34"/>
      <c r="C97" s="41" t="s">
        <v>120</v>
      </c>
      <c r="D97" s="38"/>
      <c r="E97" s="39">
        <v>150</v>
      </c>
      <c r="F97" s="40" t="s">
        <v>77</v>
      </c>
      <c r="G97" s="31">
        <v>50</v>
      </c>
      <c r="H97" s="52">
        <f t="shared" si="0"/>
        <v>7500</v>
      </c>
      <c r="I97" s="40"/>
      <c r="J97" s="30"/>
      <c r="K97" s="37">
        <f t="shared" si="1"/>
        <v>75</v>
      </c>
      <c r="L97" s="37"/>
      <c r="M97" s="37"/>
      <c r="N97" s="37"/>
      <c r="O97" s="37"/>
      <c r="P97" s="37">
        <f t="shared" si="5"/>
        <v>75</v>
      </c>
      <c r="Q97" s="37"/>
      <c r="R97" s="30"/>
      <c r="S97" s="30"/>
      <c r="T97" s="30"/>
      <c r="U97" s="30"/>
      <c r="V97" s="7"/>
      <c r="W97" s="7"/>
      <c r="X97" s="7"/>
      <c r="Y97" s="7"/>
      <c r="Z97" s="7"/>
      <c r="AA97" s="7"/>
      <c r="AB97" s="7"/>
    </row>
    <row r="98" spans="1:28" ht="15.75" x14ac:dyDescent="0.25">
      <c r="A98" s="14"/>
      <c r="B98" s="34"/>
      <c r="C98" s="41" t="s">
        <v>121</v>
      </c>
      <c r="D98" s="38"/>
      <c r="E98" s="39">
        <v>100</v>
      </c>
      <c r="F98" s="40" t="s">
        <v>75</v>
      </c>
      <c r="G98" s="31">
        <f>300*1.4</f>
        <v>420</v>
      </c>
      <c r="H98" s="52">
        <f t="shared" si="0"/>
        <v>42000</v>
      </c>
      <c r="I98" s="40"/>
      <c r="J98" s="55"/>
      <c r="K98" s="37">
        <f t="shared" si="1"/>
        <v>50</v>
      </c>
      <c r="L98" s="37"/>
      <c r="M98" s="37"/>
      <c r="N98" s="37"/>
      <c r="O98" s="37"/>
      <c r="P98" s="37">
        <f t="shared" si="5"/>
        <v>50</v>
      </c>
      <c r="Q98" s="37"/>
      <c r="R98" s="30"/>
      <c r="S98" s="30"/>
      <c r="T98" s="30"/>
      <c r="U98" s="30"/>
      <c r="V98" s="7"/>
      <c r="W98" s="7"/>
      <c r="X98" s="7"/>
      <c r="Y98" s="7"/>
      <c r="Z98" s="7"/>
      <c r="AA98" s="7"/>
      <c r="AB98" s="7"/>
    </row>
    <row r="99" spans="1:28" ht="15.75" x14ac:dyDescent="0.25">
      <c r="A99" s="14"/>
      <c r="B99" s="34"/>
      <c r="C99" s="41" t="s">
        <v>122</v>
      </c>
      <c r="D99" s="38"/>
      <c r="E99" s="39">
        <v>20</v>
      </c>
      <c r="F99" s="40" t="s">
        <v>77</v>
      </c>
      <c r="G99" s="31">
        <v>90</v>
      </c>
      <c r="H99" s="52">
        <f t="shared" si="0"/>
        <v>1800</v>
      </c>
      <c r="I99" s="40"/>
      <c r="J99" s="30"/>
      <c r="K99" s="37">
        <f t="shared" si="1"/>
        <v>10</v>
      </c>
      <c r="L99" s="37"/>
      <c r="M99" s="37"/>
      <c r="N99" s="37"/>
      <c r="O99" s="37"/>
      <c r="P99" s="37">
        <f t="shared" si="5"/>
        <v>10</v>
      </c>
      <c r="Q99" s="37"/>
      <c r="R99" s="30"/>
      <c r="S99" s="30"/>
      <c r="T99" s="30"/>
      <c r="U99" s="30"/>
      <c r="V99" s="7"/>
      <c r="W99" s="7"/>
      <c r="X99" s="7"/>
      <c r="Y99" s="7"/>
      <c r="Z99" s="7"/>
      <c r="AA99" s="7"/>
      <c r="AB99" s="7"/>
    </row>
    <row r="100" spans="1:28" ht="15.75" x14ac:dyDescent="0.25">
      <c r="A100" s="14"/>
      <c r="B100" s="34"/>
      <c r="C100" s="64" t="s">
        <v>123</v>
      </c>
      <c r="D100" s="38"/>
      <c r="E100" s="39">
        <v>400</v>
      </c>
      <c r="F100" s="40" t="s">
        <v>77</v>
      </c>
      <c r="G100" s="31">
        <v>7</v>
      </c>
      <c r="H100" s="52">
        <f t="shared" si="0"/>
        <v>2800</v>
      </c>
      <c r="I100" s="40"/>
      <c r="J100" s="30"/>
      <c r="K100" s="37">
        <f t="shared" si="1"/>
        <v>200</v>
      </c>
      <c r="L100" s="37"/>
      <c r="M100" s="37"/>
      <c r="N100" s="37"/>
      <c r="O100" s="37"/>
      <c r="P100" s="37">
        <f t="shared" si="5"/>
        <v>200</v>
      </c>
      <c r="Q100" s="37"/>
      <c r="R100" s="30"/>
      <c r="S100" s="30"/>
      <c r="T100" s="30"/>
      <c r="U100" s="30"/>
      <c r="V100" s="7"/>
      <c r="W100" s="7"/>
      <c r="X100" s="7"/>
      <c r="Y100" s="7"/>
      <c r="Z100" s="7"/>
      <c r="AA100" s="7"/>
      <c r="AB100" s="7"/>
    </row>
    <row r="101" spans="1:28" ht="15.75" x14ac:dyDescent="0.25">
      <c r="A101" s="14"/>
      <c r="B101" s="34"/>
      <c r="C101" s="41" t="s">
        <v>124</v>
      </c>
      <c r="D101" s="38"/>
      <c r="E101" s="39">
        <v>5</v>
      </c>
      <c r="F101" s="40" t="s">
        <v>77</v>
      </c>
      <c r="G101" s="31">
        <v>1200</v>
      </c>
      <c r="H101" s="52">
        <f t="shared" si="0"/>
        <v>6000</v>
      </c>
      <c r="I101" s="40"/>
      <c r="J101" s="30"/>
      <c r="K101" s="37">
        <f t="shared" si="1"/>
        <v>2.5</v>
      </c>
      <c r="L101" s="37"/>
      <c r="M101" s="37"/>
      <c r="N101" s="37"/>
      <c r="O101" s="37"/>
      <c r="P101" s="37">
        <v>2</v>
      </c>
      <c r="Q101" s="37"/>
      <c r="R101" s="30"/>
      <c r="S101" s="30"/>
      <c r="T101" s="30"/>
      <c r="U101" s="30"/>
      <c r="V101" s="7"/>
      <c r="W101" s="7"/>
      <c r="X101" s="7"/>
      <c r="Y101" s="7"/>
      <c r="Z101" s="7"/>
      <c r="AA101" s="7"/>
      <c r="AB101" s="7"/>
    </row>
    <row r="102" spans="1:28" ht="15.75" x14ac:dyDescent="0.25">
      <c r="A102" s="14"/>
      <c r="B102" s="34"/>
      <c r="C102" s="41" t="s">
        <v>125</v>
      </c>
      <c r="D102" s="38"/>
      <c r="E102" s="39">
        <v>5</v>
      </c>
      <c r="F102" s="40" t="s">
        <v>77</v>
      </c>
      <c r="G102" s="31">
        <v>308</v>
      </c>
      <c r="H102" s="52">
        <f t="shared" si="0"/>
        <v>1540</v>
      </c>
      <c r="I102" s="40"/>
      <c r="J102" s="30"/>
      <c r="K102" s="37">
        <f t="shared" si="1"/>
        <v>2.5</v>
      </c>
      <c r="L102" s="37"/>
      <c r="M102" s="37"/>
      <c r="N102" s="37"/>
      <c r="O102" s="37"/>
      <c r="P102" s="37">
        <v>2</v>
      </c>
      <c r="Q102" s="37"/>
      <c r="R102" s="30"/>
      <c r="S102" s="30"/>
      <c r="T102" s="30"/>
      <c r="U102" s="30"/>
      <c r="V102" s="7"/>
      <c r="W102" s="7"/>
      <c r="X102" s="7"/>
      <c r="Y102" s="7"/>
      <c r="Z102" s="7"/>
      <c r="AA102" s="7"/>
      <c r="AB102" s="7"/>
    </row>
    <row r="103" spans="1:28" ht="15.75" x14ac:dyDescent="0.25">
      <c r="A103" s="14"/>
      <c r="B103" s="34"/>
      <c r="C103" s="41" t="s">
        <v>126</v>
      </c>
      <c r="D103" s="38"/>
      <c r="E103" s="39">
        <v>7</v>
      </c>
      <c r="F103" s="40" t="s">
        <v>77</v>
      </c>
      <c r="G103" s="31">
        <v>3500</v>
      </c>
      <c r="H103" s="52">
        <f t="shared" si="0"/>
        <v>24500</v>
      </c>
      <c r="I103" s="40"/>
      <c r="J103" s="30"/>
      <c r="K103" s="37">
        <f t="shared" si="1"/>
        <v>3.5</v>
      </c>
      <c r="L103" s="37"/>
      <c r="M103" s="37"/>
      <c r="N103" s="37"/>
      <c r="O103" s="37"/>
      <c r="P103" s="37">
        <v>3</v>
      </c>
      <c r="Q103" s="37"/>
      <c r="R103" s="30"/>
      <c r="S103" s="30"/>
      <c r="T103" s="30"/>
      <c r="U103" s="30"/>
      <c r="V103" s="7"/>
      <c r="W103" s="7"/>
      <c r="X103" s="7"/>
      <c r="Y103" s="7"/>
      <c r="Z103" s="7"/>
      <c r="AA103" s="7"/>
      <c r="AB103" s="7"/>
    </row>
    <row r="104" spans="1:28" ht="15.75" x14ac:dyDescent="0.25">
      <c r="A104" s="14"/>
      <c r="B104" s="34"/>
      <c r="C104" s="41" t="s">
        <v>127</v>
      </c>
      <c r="D104" s="38"/>
      <c r="E104" s="39">
        <v>20</v>
      </c>
      <c r="F104" s="40" t="s">
        <v>114</v>
      </c>
      <c r="G104" s="31">
        <v>39.200000000000003</v>
      </c>
      <c r="H104" s="52">
        <f t="shared" si="0"/>
        <v>784</v>
      </c>
      <c r="I104" s="40"/>
      <c r="J104" s="30"/>
      <c r="K104" s="37">
        <f t="shared" si="1"/>
        <v>10</v>
      </c>
      <c r="L104" s="37"/>
      <c r="M104" s="37"/>
      <c r="N104" s="37"/>
      <c r="O104" s="37"/>
      <c r="P104" s="37">
        <f t="shared" ref="P104:P105" si="6">E104/2</f>
        <v>10</v>
      </c>
      <c r="Q104" s="37"/>
      <c r="R104" s="30"/>
      <c r="S104" s="30"/>
      <c r="T104" s="30"/>
      <c r="U104" s="30"/>
      <c r="V104" s="7"/>
      <c r="W104" s="7"/>
      <c r="X104" s="7"/>
      <c r="Y104" s="7"/>
      <c r="Z104" s="7"/>
      <c r="AA104" s="7"/>
      <c r="AB104" s="7"/>
    </row>
    <row r="105" spans="1:28" ht="15.75" x14ac:dyDescent="0.25">
      <c r="A105" s="14"/>
      <c r="B105" s="34"/>
      <c r="C105" s="41" t="s">
        <v>128</v>
      </c>
      <c r="D105" s="38"/>
      <c r="E105" s="39">
        <v>20</v>
      </c>
      <c r="F105" s="40" t="s">
        <v>114</v>
      </c>
      <c r="G105" s="31">
        <v>70</v>
      </c>
      <c r="H105" s="52">
        <f t="shared" si="0"/>
        <v>1400</v>
      </c>
      <c r="I105" s="40"/>
      <c r="J105" s="30"/>
      <c r="K105" s="37">
        <f t="shared" si="1"/>
        <v>10</v>
      </c>
      <c r="L105" s="37"/>
      <c r="M105" s="37"/>
      <c r="N105" s="37"/>
      <c r="O105" s="37"/>
      <c r="P105" s="37">
        <f t="shared" si="6"/>
        <v>10</v>
      </c>
      <c r="Q105" s="37"/>
      <c r="R105" s="30"/>
      <c r="S105" s="30"/>
      <c r="T105" s="30"/>
      <c r="U105" s="30"/>
      <c r="V105" s="7"/>
      <c r="W105" s="7"/>
      <c r="X105" s="7"/>
      <c r="Y105" s="7"/>
      <c r="Z105" s="7"/>
      <c r="AA105" s="7"/>
      <c r="AB105" s="7"/>
    </row>
    <row r="106" spans="1:28" ht="15.75" x14ac:dyDescent="0.25">
      <c r="A106" s="14"/>
      <c r="B106" s="34"/>
      <c r="C106" s="64" t="s">
        <v>129</v>
      </c>
      <c r="D106" s="38"/>
      <c r="E106" s="39">
        <v>3</v>
      </c>
      <c r="F106" s="40" t="s">
        <v>114</v>
      </c>
      <c r="G106" s="31">
        <v>8242.5</v>
      </c>
      <c r="H106" s="52">
        <f t="shared" si="0"/>
        <v>24727.5</v>
      </c>
      <c r="I106" s="40"/>
      <c r="J106" s="30"/>
      <c r="K106" s="37">
        <f t="shared" si="1"/>
        <v>1.5</v>
      </c>
      <c r="L106" s="37"/>
      <c r="M106" s="37"/>
      <c r="N106" s="37"/>
      <c r="O106" s="37"/>
      <c r="P106" s="37">
        <v>1</v>
      </c>
      <c r="Q106" s="37"/>
      <c r="R106" s="30"/>
      <c r="S106" s="30"/>
      <c r="T106" s="30"/>
      <c r="U106" s="30"/>
      <c r="V106" s="7"/>
      <c r="W106" s="7"/>
      <c r="X106" s="7"/>
      <c r="Y106" s="7"/>
      <c r="Z106" s="7"/>
      <c r="AA106" s="7"/>
      <c r="AB106" s="7"/>
    </row>
    <row r="107" spans="1:28" ht="15.75" x14ac:dyDescent="0.25">
      <c r="A107" s="14"/>
      <c r="B107" s="34"/>
      <c r="C107" s="64" t="s">
        <v>130</v>
      </c>
      <c r="D107" s="38"/>
      <c r="E107" s="39">
        <v>3</v>
      </c>
      <c r="F107" s="40" t="s">
        <v>114</v>
      </c>
      <c r="G107" s="31">
        <v>8242.5</v>
      </c>
      <c r="H107" s="52">
        <f t="shared" si="0"/>
        <v>24727.5</v>
      </c>
      <c r="I107" s="40"/>
      <c r="J107" s="30"/>
      <c r="K107" s="37">
        <f t="shared" si="1"/>
        <v>1.5</v>
      </c>
      <c r="L107" s="37"/>
      <c r="M107" s="37"/>
      <c r="N107" s="37"/>
      <c r="O107" s="37"/>
      <c r="P107" s="37">
        <v>1</v>
      </c>
      <c r="Q107" s="37"/>
      <c r="R107" s="30"/>
      <c r="S107" s="30"/>
      <c r="T107" s="30"/>
      <c r="U107" s="30"/>
      <c r="V107" s="7"/>
      <c r="W107" s="7"/>
      <c r="X107" s="7"/>
      <c r="Y107" s="7"/>
      <c r="Z107" s="7"/>
      <c r="AA107" s="7"/>
      <c r="AB107" s="7"/>
    </row>
    <row r="108" spans="1:28" ht="15.75" x14ac:dyDescent="0.25">
      <c r="A108" s="14"/>
      <c r="B108" s="34"/>
      <c r="C108" s="64" t="s">
        <v>131</v>
      </c>
      <c r="D108" s="38"/>
      <c r="E108" s="39">
        <v>3</v>
      </c>
      <c r="F108" s="40" t="s">
        <v>77</v>
      </c>
      <c r="G108" s="31">
        <v>11795</v>
      </c>
      <c r="H108" s="52">
        <f t="shared" si="0"/>
        <v>35385</v>
      </c>
      <c r="I108" s="40"/>
      <c r="J108" s="30"/>
      <c r="K108" s="37">
        <f t="shared" si="1"/>
        <v>1.5</v>
      </c>
      <c r="L108" s="37"/>
      <c r="M108" s="37"/>
      <c r="N108" s="37"/>
      <c r="O108" s="37"/>
      <c r="P108" s="37">
        <v>1</v>
      </c>
      <c r="Q108" s="37"/>
      <c r="R108" s="30"/>
      <c r="S108" s="30"/>
      <c r="T108" s="30"/>
      <c r="U108" s="30"/>
      <c r="V108" s="7"/>
      <c r="W108" s="7"/>
      <c r="X108" s="7"/>
      <c r="Y108" s="7"/>
      <c r="Z108" s="7"/>
      <c r="AA108" s="7"/>
      <c r="AB108" s="7"/>
    </row>
    <row r="109" spans="1:28" ht="15.75" x14ac:dyDescent="0.25">
      <c r="A109" s="14"/>
      <c r="B109" s="34"/>
      <c r="C109" s="64" t="s">
        <v>132</v>
      </c>
      <c r="D109" s="38"/>
      <c r="E109" s="39">
        <v>3</v>
      </c>
      <c r="F109" s="40" t="s">
        <v>114</v>
      </c>
      <c r="G109" s="31">
        <v>11795</v>
      </c>
      <c r="H109" s="52">
        <f t="shared" si="0"/>
        <v>35385</v>
      </c>
      <c r="I109" s="40"/>
      <c r="J109" s="30"/>
      <c r="K109" s="37">
        <f t="shared" si="1"/>
        <v>1.5</v>
      </c>
      <c r="L109" s="37"/>
      <c r="M109" s="37"/>
      <c r="N109" s="37"/>
      <c r="O109" s="37"/>
      <c r="P109" s="37">
        <v>1</v>
      </c>
      <c r="Q109" s="37"/>
      <c r="R109" s="30"/>
      <c r="S109" s="30"/>
      <c r="T109" s="30"/>
      <c r="U109" s="30"/>
      <c r="V109" s="7"/>
      <c r="W109" s="7"/>
      <c r="X109" s="7"/>
      <c r="Y109" s="7"/>
      <c r="Z109" s="7"/>
      <c r="AA109" s="7"/>
      <c r="AB109" s="7"/>
    </row>
    <row r="110" spans="1:28" ht="15.75" x14ac:dyDescent="0.25">
      <c r="A110" s="14"/>
      <c r="B110" s="34"/>
      <c r="C110" s="41" t="s">
        <v>133</v>
      </c>
      <c r="D110" s="38"/>
      <c r="E110" s="39">
        <v>20</v>
      </c>
      <c r="F110" s="40" t="s">
        <v>77</v>
      </c>
      <c r="G110" s="31">
        <v>30</v>
      </c>
      <c r="H110" s="52">
        <f t="shared" si="0"/>
        <v>600</v>
      </c>
      <c r="I110" s="40"/>
      <c r="J110" s="30"/>
      <c r="K110" s="37">
        <f t="shared" si="1"/>
        <v>10</v>
      </c>
      <c r="L110" s="37"/>
      <c r="M110" s="37"/>
      <c r="N110" s="37"/>
      <c r="O110" s="37"/>
      <c r="P110" s="37">
        <f>E110/2</f>
        <v>10</v>
      </c>
      <c r="Q110" s="37"/>
      <c r="R110" s="30"/>
      <c r="S110" s="30"/>
      <c r="T110" s="30"/>
      <c r="U110" s="30"/>
      <c r="V110" s="7"/>
      <c r="W110" s="7"/>
      <c r="X110" s="7"/>
      <c r="Y110" s="7"/>
      <c r="Z110" s="7"/>
      <c r="AA110" s="7"/>
      <c r="AB110" s="7"/>
    </row>
    <row r="111" spans="1:28" ht="15.75" x14ac:dyDescent="0.25">
      <c r="A111" s="14"/>
      <c r="B111" s="34"/>
      <c r="C111" s="41" t="s">
        <v>134</v>
      </c>
      <c r="D111" s="38"/>
      <c r="E111" s="39">
        <v>5</v>
      </c>
      <c r="F111" s="40" t="s">
        <v>77</v>
      </c>
      <c r="G111" s="31">
        <v>50</v>
      </c>
      <c r="H111" s="52">
        <f t="shared" si="0"/>
        <v>250</v>
      </c>
      <c r="I111" s="40"/>
      <c r="J111" s="30"/>
      <c r="K111" s="37">
        <f t="shared" si="1"/>
        <v>2.5</v>
      </c>
      <c r="L111" s="37"/>
      <c r="M111" s="37"/>
      <c r="N111" s="37"/>
      <c r="O111" s="37"/>
      <c r="P111" s="37">
        <v>2</v>
      </c>
      <c r="Q111" s="37"/>
      <c r="R111" s="30"/>
      <c r="S111" s="30"/>
      <c r="T111" s="30"/>
      <c r="U111" s="30"/>
      <c r="V111" s="7"/>
      <c r="W111" s="7"/>
      <c r="X111" s="7"/>
      <c r="Y111" s="7"/>
      <c r="Z111" s="7"/>
      <c r="AA111" s="7"/>
      <c r="AB111" s="7"/>
    </row>
    <row r="112" spans="1:28" ht="15.75" x14ac:dyDescent="0.25">
      <c r="A112" s="14"/>
      <c r="B112" s="34"/>
      <c r="C112" s="41" t="s">
        <v>135</v>
      </c>
      <c r="D112" s="38"/>
      <c r="E112" s="39">
        <v>50</v>
      </c>
      <c r="F112" s="40" t="s">
        <v>88</v>
      </c>
      <c r="G112" s="31">
        <v>123.75</v>
      </c>
      <c r="H112" s="52">
        <f t="shared" si="0"/>
        <v>6187.5</v>
      </c>
      <c r="I112" s="40"/>
      <c r="J112" s="30"/>
      <c r="K112" s="37">
        <f t="shared" si="1"/>
        <v>25</v>
      </c>
      <c r="L112" s="37"/>
      <c r="M112" s="37"/>
      <c r="N112" s="37"/>
      <c r="O112" s="37"/>
      <c r="P112" s="37">
        <f t="shared" ref="P112:P120" si="7">E112/2</f>
        <v>25</v>
      </c>
      <c r="Q112" s="37"/>
      <c r="R112" s="30"/>
      <c r="S112" s="30"/>
      <c r="T112" s="30"/>
      <c r="U112" s="30"/>
      <c r="V112" s="7"/>
      <c r="W112" s="7"/>
      <c r="X112" s="7"/>
      <c r="Y112" s="7"/>
      <c r="Z112" s="7"/>
      <c r="AA112" s="7"/>
      <c r="AB112" s="7"/>
    </row>
    <row r="113" spans="1:28" ht="15.75" x14ac:dyDescent="0.25">
      <c r="A113" s="14"/>
      <c r="B113" s="34"/>
      <c r="C113" s="41" t="s">
        <v>136</v>
      </c>
      <c r="D113" s="38"/>
      <c r="E113" s="39">
        <v>50</v>
      </c>
      <c r="F113" s="40" t="s">
        <v>88</v>
      </c>
      <c r="G113" s="31">
        <v>107.5</v>
      </c>
      <c r="H113" s="52">
        <f t="shared" si="0"/>
        <v>5375</v>
      </c>
      <c r="I113" s="40"/>
      <c r="J113" s="30"/>
      <c r="K113" s="37">
        <f t="shared" si="1"/>
        <v>25</v>
      </c>
      <c r="L113" s="37"/>
      <c r="M113" s="37"/>
      <c r="N113" s="37"/>
      <c r="O113" s="37"/>
      <c r="P113" s="37">
        <f t="shared" si="7"/>
        <v>25</v>
      </c>
      <c r="Q113" s="37"/>
      <c r="R113" s="30"/>
      <c r="S113" s="30"/>
      <c r="T113" s="30"/>
      <c r="U113" s="30"/>
      <c r="V113" s="7"/>
      <c r="W113" s="7"/>
      <c r="X113" s="7"/>
      <c r="Y113" s="7"/>
      <c r="Z113" s="7"/>
      <c r="AA113" s="7"/>
      <c r="AB113" s="7"/>
    </row>
    <row r="114" spans="1:28" ht="15.75" x14ac:dyDescent="0.25">
      <c r="A114" s="14"/>
      <c r="B114" s="34"/>
      <c r="C114" s="41" t="s">
        <v>137</v>
      </c>
      <c r="D114" s="38"/>
      <c r="E114" s="39">
        <v>60</v>
      </c>
      <c r="F114" s="40" t="s">
        <v>77</v>
      </c>
      <c r="G114" s="31">
        <v>658</v>
      </c>
      <c r="H114" s="52">
        <f t="shared" si="0"/>
        <v>39480</v>
      </c>
      <c r="I114" s="40"/>
      <c r="J114" s="30"/>
      <c r="K114" s="37">
        <f t="shared" si="1"/>
        <v>30</v>
      </c>
      <c r="L114" s="37"/>
      <c r="M114" s="37"/>
      <c r="N114" s="37"/>
      <c r="O114" s="37"/>
      <c r="P114" s="37">
        <f t="shared" si="7"/>
        <v>30</v>
      </c>
      <c r="Q114" s="37"/>
      <c r="R114" s="30"/>
      <c r="S114" s="30"/>
      <c r="T114" s="30"/>
      <c r="U114" s="30"/>
      <c r="V114" s="7"/>
      <c r="W114" s="7"/>
      <c r="X114" s="7"/>
      <c r="Y114" s="7"/>
      <c r="Z114" s="7"/>
      <c r="AA114" s="7"/>
      <c r="AB114" s="7"/>
    </row>
    <row r="115" spans="1:28" ht="15.75" x14ac:dyDescent="0.25">
      <c r="A115" s="14"/>
      <c r="B115" s="34"/>
      <c r="C115" s="41" t="s">
        <v>138</v>
      </c>
      <c r="D115" s="38"/>
      <c r="E115" s="39">
        <v>300</v>
      </c>
      <c r="F115" s="40" t="s">
        <v>77</v>
      </c>
      <c r="G115" s="31">
        <v>15</v>
      </c>
      <c r="H115" s="52">
        <f t="shared" si="0"/>
        <v>4500</v>
      </c>
      <c r="I115" s="40"/>
      <c r="J115" s="30"/>
      <c r="K115" s="37">
        <f t="shared" si="1"/>
        <v>150</v>
      </c>
      <c r="L115" s="37"/>
      <c r="M115" s="37"/>
      <c r="N115" s="37"/>
      <c r="O115" s="37"/>
      <c r="P115" s="37">
        <f t="shared" si="7"/>
        <v>150</v>
      </c>
      <c r="Q115" s="37"/>
      <c r="R115" s="30"/>
      <c r="S115" s="30"/>
      <c r="T115" s="30"/>
      <c r="U115" s="30"/>
      <c r="V115" s="7"/>
      <c r="W115" s="7"/>
      <c r="X115" s="7"/>
      <c r="Y115" s="7"/>
      <c r="Z115" s="7"/>
      <c r="AA115" s="7"/>
      <c r="AB115" s="7"/>
    </row>
    <row r="116" spans="1:28" ht="15.75" x14ac:dyDescent="0.25">
      <c r="A116" s="14"/>
      <c r="B116" s="34"/>
      <c r="C116" s="41" t="s">
        <v>139</v>
      </c>
      <c r="D116" s="38"/>
      <c r="E116" s="39">
        <v>600</v>
      </c>
      <c r="F116" s="40" t="s">
        <v>77</v>
      </c>
      <c r="G116" s="31">
        <v>15</v>
      </c>
      <c r="H116" s="52">
        <f t="shared" si="0"/>
        <v>9000</v>
      </c>
      <c r="I116" s="40"/>
      <c r="J116" s="30"/>
      <c r="K116" s="37">
        <f t="shared" si="1"/>
        <v>300</v>
      </c>
      <c r="L116" s="37"/>
      <c r="M116" s="37"/>
      <c r="N116" s="37"/>
      <c r="O116" s="37"/>
      <c r="P116" s="37">
        <f t="shared" si="7"/>
        <v>300</v>
      </c>
      <c r="Q116" s="37"/>
      <c r="R116" s="30"/>
      <c r="S116" s="30"/>
      <c r="T116" s="30"/>
      <c r="U116" s="30"/>
      <c r="V116" s="7"/>
      <c r="W116" s="7"/>
      <c r="X116" s="7"/>
      <c r="Y116" s="7"/>
      <c r="Z116" s="7"/>
      <c r="AA116" s="7"/>
      <c r="AB116" s="7"/>
    </row>
    <row r="117" spans="1:28" ht="15.75" x14ac:dyDescent="0.25">
      <c r="A117" s="14"/>
      <c r="B117" s="34"/>
      <c r="C117" s="41" t="s">
        <v>140</v>
      </c>
      <c r="D117" s="38"/>
      <c r="E117" s="39">
        <v>200</v>
      </c>
      <c r="F117" s="40" t="s">
        <v>77</v>
      </c>
      <c r="G117" s="31">
        <v>42</v>
      </c>
      <c r="H117" s="52">
        <f t="shared" si="0"/>
        <v>8400</v>
      </c>
      <c r="I117" s="40"/>
      <c r="J117" s="30"/>
      <c r="K117" s="37">
        <f t="shared" si="1"/>
        <v>100</v>
      </c>
      <c r="L117" s="37"/>
      <c r="M117" s="37"/>
      <c r="N117" s="37"/>
      <c r="O117" s="37"/>
      <c r="P117" s="37">
        <f t="shared" si="7"/>
        <v>100</v>
      </c>
      <c r="Q117" s="37"/>
      <c r="R117" s="30"/>
      <c r="S117" s="30"/>
      <c r="T117" s="30"/>
      <c r="U117" s="30"/>
      <c r="V117" s="7"/>
      <c r="W117" s="7"/>
      <c r="X117" s="7"/>
      <c r="Y117" s="7"/>
      <c r="Z117" s="7"/>
      <c r="AA117" s="7"/>
      <c r="AB117" s="7"/>
    </row>
    <row r="118" spans="1:28" ht="15.75" x14ac:dyDescent="0.25">
      <c r="A118" s="14"/>
      <c r="B118" s="34"/>
      <c r="C118" s="41" t="s">
        <v>141</v>
      </c>
      <c r="D118" s="38"/>
      <c r="E118" s="39">
        <v>100</v>
      </c>
      <c r="F118" s="40" t="s">
        <v>77</v>
      </c>
      <c r="G118" s="31">
        <v>36</v>
      </c>
      <c r="H118" s="52">
        <f t="shared" si="0"/>
        <v>3600</v>
      </c>
      <c r="I118" s="40"/>
      <c r="J118" s="30"/>
      <c r="K118" s="37">
        <f t="shared" si="1"/>
        <v>50</v>
      </c>
      <c r="L118" s="37"/>
      <c r="M118" s="37"/>
      <c r="N118" s="37"/>
      <c r="O118" s="37"/>
      <c r="P118" s="37">
        <f t="shared" si="7"/>
        <v>50</v>
      </c>
      <c r="Q118" s="37"/>
      <c r="R118" s="30"/>
      <c r="S118" s="30"/>
      <c r="T118" s="30"/>
      <c r="U118" s="30"/>
      <c r="V118" s="7"/>
      <c r="W118" s="7"/>
      <c r="X118" s="7"/>
      <c r="Y118" s="7"/>
      <c r="Z118" s="7"/>
      <c r="AA118" s="7"/>
      <c r="AB118" s="7"/>
    </row>
    <row r="119" spans="1:28" ht="15.75" x14ac:dyDescent="0.25">
      <c r="A119" s="14"/>
      <c r="B119" s="34"/>
      <c r="C119" s="41" t="s">
        <v>142</v>
      </c>
      <c r="D119" s="38"/>
      <c r="E119" s="39">
        <v>60</v>
      </c>
      <c r="F119" s="40" t="s">
        <v>88</v>
      </c>
      <c r="G119" s="31">
        <v>100</v>
      </c>
      <c r="H119" s="52">
        <f t="shared" si="0"/>
        <v>6000</v>
      </c>
      <c r="I119" s="40"/>
      <c r="J119" s="30"/>
      <c r="K119" s="37">
        <f t="shared" si="1"/>
        <v>30</v>
      </c>
      <c r="L119" s="37"/>
      <c r="M119" s="37"/>
      <c r="N119" s="37"/>
      <c r="O119" s="37"/>
      <c r="P119" s="37">
        <f t="shared" si="7"/>
        <v>30</v>
      </c>
      <c r="Q119" s="37"/>
      <c r="R119" s="30"/>
      <c r="S119" s="30"/>
      <c r="T119" s="30"/>
      <c r="U119" s="30"/>
      <c r="V119" s="7"/>
      <c r="W119" s="7"/>
      <c r="X119" s="7"/>
      <c r="Y119" s="7"/>
      <c r="Z119" s="7"/>
      <c r="AA119" s="7"/>
      <c r="AB119" s="7"/>
    </row>
    <row r="120" spans="1:28" ht="15.75" x14ac:dyDescent="0.25">
      <c r="A120" s="14"/>
      <c r="B120" s="34"/>
      <c r="C120" s="41" t="s">
        <v>143</v>
      </c>
      <c r="D120" s="38"/>
      <c r="E120" s="39">
        <v>60</v>
      </c>
      <c r="F120" s="40" t="s">
        <v>77</v>
      </c>
      <c r="G120" s="31">
        <v>50.4</v>
      </c>
      <c r="H120" s="52">
        <f t="shared" si="0"/>
        <v>3024</v>
      </c>
      <c r="I120" s="40"/>
      <c r="J120" s="30"/>
      <c r="K120" s="37">
        <f t="shared" si="1"/>
        <v>30</v>
      </c>
      <c r="L120" s="37"/>
      <c r="M120" s="37"/>
      <c r="N120" s="37"/>
      <c r="O120" s="37"/>
      <c r="P120" s="37">
        <f t="shared" si="7"/>
        <v>30</v>
      </c>
      <c r="Q120" s="37"/>
      <c r="R120" s="30"/>
      <c r="S120" s="30"/>
      <c r="T120" s="30"/>
      <c r="U120" s="30"/>
      <c r="V120" s="7"/>
      <c r="W120" s="7"/>
      <c r="X120" s="7"/>
      <c r="Y120" s="7"/>
      <c r="Z120" s="7"/>
      <c r="AA120" s="7"/>
      <c r="AB120" s="7"/>
    </row>
    <row r="121" spans="1:28" ht="15.75" x14ac:dyDescent="0.25">
      <c r="A121" s="14"/>
      <c r="B121" s="34"/>
      <c r="C121" s="41" t="s">
        <v>144</v>
      </c>
      <c r="D121" s="38"/>
      <c r="E121" s="39">
        <v>5</v>
      </c>
      <c r="F121" s="40" t="s">
        <v>77</v>
      </c>
      <c r="G121" s="31">
        <v>387.8</v>
      </c>
      <c r="H121" s="52">
        <f t="shared" si="0"/>
        <v>1939</v>
      </c>
      <c r="I121" s="40"/>
      <c r="J121" s="30"/>
      <c r="K121" s="37">
        <f t="shared" si="1"/>
        <v>2.5</v>
      </c>
      <c r="L121" s="37"/>
      <c r="M121" s="37"/>
      <c r="N121" s="37"/>
      <c r="O121" s="37"/>
      <c r="P121" s="37">
        <v>2</v>
      </c>
      <c r="Q121" s="37"/>
      <c r="R121" s="30"/>
      <c r="S121" s="30"/>
      <c r="T121" s="30"/>
      <c r="U121" s="30"/>
      <c r="V121" s="7"/>
      <c r="W121" s="7"/>
      <c r="X121" s="7"/>
      <c r="Y121" s="7"/>
      <c r="Z121" s="7"/>
      <c r="AA121" s="7"/>
      <c r="AB121" s="7"/>
    </row>
    <row r="122" spans="1:28" ht="15.75" x14ac:dyDescent="0.25">
      <c r="A122" s="14"/>
      <c r="B122" s="34"/>
      <c r="C122" s="41" t="s">
        <v>145</v>
      </c>
      <c r="D122" s="38"/>
      <c r="E122" s="39">
        <v>50</v>
      </c>
      <c r="F122" s="40" t="s">
        <v>75</v>
      </c>
      <c r="G122" s="31">
        <v>210</v>
      </c>
      <c r="H122" s="52">
        <f t="shared" si="0"/>
        <v>10500</v>
      </c>
      <c r="I122" s="40"/>
      <c r="J122" s="30"/>
      <c r="K122" s="37">
        <f t="shared" si="1"/>
        <v>25</v>
      </c>
      <c r="L122" s="37"/>
      <c r="M122" s="37"/>
      <c r="N122" s="37"/>
      <c r="O122" s="37"/>
      <c r="P122" s="37">
        <f t="shared" ref="P122:P123" si="8">E122/2</f>
        <v>25</v>
      </c>
      <c r="Q122" s="37"/>
      <c r="R122" s="30"/>
      <c r="S122" s="30"/>
      <c r="T122" s="30"/>
      <c r="U122" s="30"/>
      <c r="V122" s="7"/>
      <c r="W122" s="7"/>
      <c r="X122" s="7"/>
      <c r="Y122" s="7"/>
      <c r="Z122" s="7"/>
      <c r="AA122" s="7"/>
      <c r="AB122" s="7"/>
    </row>
    <row r="123" spans="1:28" ht="15.75" x14ac:dyDescent="0.25">
      <c r="A123" s="14"/>
      <c r="B123" s="34"/>
      <c r="C123" s="41" t="s">
        <v>146</v>
      </c>
      <c r="D123" s="38"/>
      <c r="E123" s="39">
        <v>10</v>
      </c>
      <c r="F123" s="40" t="s">
        <v>77</v>
      </c>
      <c r="G123" s="31">
        <f>2250/25</f>
        <v>90</v>
      </c>
      <c r="H123" s="52">
        <f t="shared" si="0"/>
        <v>900</v>
      </c>
      <c r="I123" s="40"/>
      <c r="J123" s="30"/>
      <c r="K123" s="37">
        <f t="shared" si="1"/>
        <v>5</v>
      </c>
      <c r="L123" s="37"/>
      <c r="M123" s="37"/>
      <c r="N123" s="37"/>
      <c r="O123" s="37"/>
      <c r="P123" s="37">
        <f t="shared" si="8"/>
        <v>5</v>
      </c>
      <c r="Q123" s="37"/>
      <c r="R123" s="30"/>
      <c r="S123" s="30"/>
      <c r="T123" s="30"/>
      <c r="U123" s="30"/>
      <c r="V123" s="7"/>
      <c r="W123" s="7"/>
      <c r="X123" s="7"/>
      <c r="Y123" s="7"/>
      <c r="Z123" s="7"/>
      <c r="AA123" s="7"/>
      <c r="AB123" s="7"/>
    </row>
    <row r="124" spans="1:28" ht="15.75" x14ac:dyDescent="0.25">
      <c r="A124" s="14"/>
      <c r="B124" s="34"/>
      <c r="C124" s="41" t="s">
        <v>147</v>
      </c>
      <c r="D124" s="38"/>
      <c r="E124" s="39">
        <v>25</v>
      </c>
      <c r="F124" s="40" t="s">
        <v>75</v>
      </c>
      <c r="G124" s="31">
        <v>1500.8</v>
      </c>
      <c r="H124" s="52">
        <f t="shared" si="0"/>
        <v>37520</v>
      </c>
      <c r="I124" s="40"/>
      <c r="J124" s="30"/>
      <c r="K124" s="37">
        <f t="shared" si="1"/>
        <v>12.5</v>
      </c>
      <c r="L124" s="37"/>
      <c r="M124" s="37"/>
      <c r="N124" s="37"/>
      <c r="O124" s="37"/>
      <c r="P124" s="37">
        <v>12</v>
      </c>
      <c r="Q124" s="37"/>
      <c r="R124" s="30"/>
      <c r="S124" s="30"/>
      <c r="T124" s="30"/>
      <c r="U124" s="30"/>
      <c r="V124" s="7"/>
      <c r="W124" s="7"/>
      <c r="X124" s="7"/>
      <c r="Y124" s="7"/>
      <c r="Z124" s="7"/>
      <c r="AA124" s="7"/>
      <c r="AB124" s="7"/>
    </row>
    <row r="125" spans="1:28" ht="15.75" x14ac:dyDescent="0.25">
      <c r="A125" s="14"/>
      <c r="B125" s="34"/>
      <c r="C125" s="41" t="s">
        <v>148</v>
      </c>
      <c r="D125" s="38"/>
      <c r="E125" s="39">
        <v>25</v>
      </c>
      <c r="F125" s="40" t="s">
        <v>75</v>
      </c>
      <c r="G125" s="31">
        <v>1841</v>
      </c>
      <c r="H125" s="52">
        <f t="shared" si="0"/>
        <v>46025</v>
      </c>
      <c r="I125" s="40"/>
      <c r="J125" s="30"/>
      <c r="K125" s="37">
        <f t="shared" si="1"/>
        <v>12.5</v>
      </c>
      <c r="L125" s="37"/>
      <c r="M125" s="37"/>
      <c r="N125" s="37"/>
      <c r="O125" s="37"/>
      <c r="P125" s="37">
        <v>12</v>
      </c>
      <c r="Q125" s="37"/>
      <c r="R125" s="30"/>
      <c r="S125" s="30"/>
      <c r="T125" s="30"/>
      <c r="U125" s="30"/>
      <c r="V125" s="7"/>
      <c r="W125" s="7"/>
      <c r="X125" s="7"/>
      <c r="Y125" s="7"/>
      <c r="Z125" s="7"/>
      <c r="AA125" s="7"/>
      <c r="AB125" s="7"/>
    </row>
    <row r="126" spans="1:28" ht="15.75" x14ac:dyDescent="0.25">
      <c r="A126" s="14"/>
      <c r="B126" s="34"/>
      <c r="C126" s="41" t="s">
        <v>149</v>
      </c>
      <c r="D126" s="38"/>
      <c r="E126" s="39">
        <v>50</v>
      </c>
      <c r="F126" s="40" t="s">
        <v>75</v>
      </c>
      <c r="G126" s="31">
        <v>72</v>
      </c>
      <c r="H126" s="52">
        <f t="shared" si="0"/>
        <v>3600</v>
      </c>
      <c r="I126" s="40"/>
      <c r="J126" s="30"/>
      <c r="K126" s="37">
        <f t="shared" si="1"/>
        <v>25</v>
      </c>
      <c r="L126" s="37"/>
      <c r="M126" s="37"/>
      <c r="N126" s="37"/>
      <c r="O126" s="37"/>
      <c r="P126" s="37">
        <f t="shared" ref="P126:P130" si="9">E126/2</f>
        <v>25</v>
      </c>
      <c r="Q126" s="37"/>
      <c r="R126" s="30"/>
      <c r="S126" s="30"/>
      <c r="T126" s="30"/>
      <c r="U126" s="30"/>
      <c r="V126" s="7"/>
      <c r="W126" s="7"/>
      <c r="X126" s="7"/>
      <c r="Y126" s="7"/>
      <c r="Z126" s="7"/>
      <c r="AA126" s="7"/>
      <c r="AB126" s="7"/>
    </row>
    <row r="127" spans="1:28" ht="15.75" x14ac:dyDescent="0.25">
      <c r="A127" s="14"/>
      <c r="B127" s="34"/>
      <c r="C127" s="41" t="s">
        <v>150</v>
      </c>
      <c r="D127" s="38"/>
      <c r="E127" s="39">
        <v>200</v>
      </c>
      <c r="F127" s="40" t="s">
        <v>77</v>
      </c>
      <c r="G127" s="31">
        <v>65.8</v>
      </c>
      <c r="H127" s="52">
        <f t="shared" si="0"/>
        <v>13160</v>
      </c>
      <c r="I127" s="40"/>
      <c r="J127" s="30"/>
      <c r="K127" s="37">
        <f t="shared" si="1"/>
        <v>100</v>
      </c>
      <c r="L127" s="37"/>
      <c r="M127" s="37"/>
      <c r="N127" s="37"/>
      <c r="O127" s="37"/>
      <c r="P127" s="37">
        <f t="shared" si="9"/>
        <v>100</v>
      </c>
      <c r="Q127" s="37"/>
      <c r="R127" s="30"/>
      <c r="S127" s="30"/>
      <c r="T127" s="30"/>
      <c r="U127" s="30"/>
      <c r="V127" s="7"/>
      <c r="W127" s="7"/>
      <c r="X127" s="7"/>
      <c r="Y127" s="7"/>
      <c r="Z127" s="7"/>
      <c r="AA127" s="7"/>
      <c r="AB127" s="7"/>
    </row>
    <row r="128" spans="1:28" ht="15.75" x14ac:dyDescent="0.25">
      <c r="A128" s="14"/>
      <c r="B128" s="34"/>
      <c r="C128" s="41" t="s">
        <v>151</v>
      </c>
      <c r="D128" s="38"/>
      <c r="E128" s="39">
        <v>100</v>
      </c>
      <c r="F128" s="40" t="s">
        <v>77</v>
      </c>
      <c r="G128" s="31">
        <v>82.6</v>
      </c>
      <c r="H128" s="52">
        <f t="shared" si="0"/>
        <v>8260</v>
      </c>
      <c r="I128" s="40"/>
      <c r="J128" s="30"/>
      <c r="K128" s="37">
        <f t="shared" si="1"/>
        <v>50</v>
      </c>
      <c r="L128" s="37"/>
      <c r="M128" s="37"/>
      <c r="N128" s="37"/>
      <c r="O128" s="37"/>
      <c r="P128" s="37">
        <f t="shared" si="9"/>
        <v>50</v>
      </c>
      <c r="Q128" s="37"/>
      <c r="R128" s="30"/>
      <c r="S128" s="30"/>
      <c r="T128" s="30"/>
      <c r="U128" s="30"/>
      <c r="V128" s="7"/>
      <c r="W128" s="7"/>
      <c r="X128" s="7"/>
      <c r="Y128" s="7"/>
      <c r="Z128" s="7"/>
      <c r="AA128" s="7"/>
      <c r="AB128" s="7"/>
    </row>
    <row r="129" spans="1:28" ht="15.75" x14ac:dyDescent="0.25">
      <c r="A129" s="14"/>
      <c r="B129" s="34"/>
      <c r="C129" s="41" t="s">
        <v>152</v>
      </c>
      <c r="D129" s="38"/>
      <c r="E129" s="39">
        <v>50</v>
      </c>
      <c r="F129" s="40" t="s">
        <v>114</v>
      </c>
      <c r="G129" s="31">
        <v>87.5</v>
      </c>
      <c r="H129" s="52">
        <f t="shared" si="0"/>
        <v>4375</v>
      </c>
      <c r="I129" s="40"/>
      <c r="J129" s="30"/>
      <c r="K129" s="37">
        <f t="shared" si="1"/>
        <v>25</v>
      </c>
      <c r="L129" s="37"/>
      <c r="M129" s="37"/>
      <c r="N129" s="37"/>
      <c r="O129" s="37"/>
      <c r="P129" s="37">
        <f t="shared" si="9"/>
        <v>25</v>
      </c>
      <c r="Q129" s="37"/>
      <c r="R129" s="30"/>
      <c r="S129" s="30"/>
      <c r="T129" s="30"/>
      <c r="U129" s="30"/>
      <c r="V129" s="7"/>
      <c r="W129" s="7"/>
      <c r="X129" s="7"/>
      <c r="Y129" s="7"/>
      <c r="Z129" s="7"/>
      <c r="AA129" s="7"/>
      <c r="AB129" s="7"/>
    </row>
    <row r="130" spans="1:28" ht="15.75" x14ac:dyDescent="0.25">
      <c r="A130" s="14"/>
      <c r="B130" s="34"/>
      <c r="C130" s="41" t="s">
        <v>153</v>
      </c>
      <c r="D130" s="38"/>
      <c r="E130" s="39">
        <v>50</v>
      </c>
      <c r="F130" s="40" t="s">
        <v>114</v>
      </c>
      <c r="G130" s="31">
        <v>161</v>
      </c>
      <c r="H130" s="52">
        <f t="shared" si="0"/>
        <v>8050</v>
      </c>
      <c r="I130" s="40"/>
      <c r="J130" s="30"/>
      <c r="K130" s="37">
        <f t="shared" si="1"/>
        <v>25</v>
      </c>
      <c r="L130" s="37"/>
      <c r="M130" s="37"/>
      <c r="N130" s="37"/>
      <c r="O130" s="37"/>
      <c r="P130" s="37">
        <f t="shared" si="9"/>
        <v>25</v>
      </c>
      <c r="Q130" s="37"/>
      <c r="R130" s="30"/>
      <c r="S130" s="30"/>
      <c r="T130" s="30"/>
      <c r="U130" s="30"/>
      <c r="V130" s="7"/>
      <c r="W130" s="7"/>
      <c r="X130" s="7"/>
      <c r="Y130" s="7"/>
      <c r="Z130" s="7"/>
      <c r="AA130" s="7"/>
      <c r="AB130" s="7"/>
    </row>
    <row r="131" spans="1:28" ht="15.75" x14ac:dyDescent="0.25">
      <c r="A131" s="14"/>
      <c r="B131" s="34"/>
      <c r="C131" s="41" t="s">
        <v>154</v>
      </c>
      <c r="D131" s="38"/>
      <c r="E131" s="39">
        <v>35</v>
      </c>
      <c r="F131" s="40" t="s">
        <v>77</v>
      </c>
      <c r="G131" s="31">
        <v>6000</v>
      </c>
      <c r="H131" s="52">
        <f t="shared" si="0"/>
        <v>210000</v>
      </c>
      <c r="I131" s="40"/>
      <c r="J131" s="30"/>
      <c r="K131" s="37">
        <f t="shared" si="1"/>
        <v>17.5</v>
      </c>
      <c r="L131" s="37"/>
      <c r="M131" s="37"/>
      <c r="N131" s="37"/>
      <c r="O131" s="37"/>
      <c r="P131" s="37">
        <v>17</v>
      </c>
      <c r="Q131" s="37"/>
      <c r="R131" s="30"/>
      <c r="S131" s="30"/>
      <c r="T131" s="30"/>
      <c r="U131" s="30"/>
      <c r="V131" s="7"/>
      <c r="W131" s="7"/>
      <c r="X131" s="7"/>
      <c r="Y131" s="7"/>
      <c r="Z131" s="7"/>
      <c r="AA131" s="7"/>
      <c r="AB131" s="7"/>
    </row>
    <row r="132" spans="1:28" ht="15.75" x14ac:dyDescent="0.25">
      <c r="A132" s="14"/>
      <c r="B132" s="34"/>
      <c r="C132" s="41" t="s">
        <v>155</v>
      </c>
      <c r="D132" s="38"/>
      <c r="E132" s="39">
        <v>50</v>
      </c>
      <c r="F132" s="40" t="s">
        <v>93</v>
      </c>
      <c r="G132" s="31">
        <v>315</v>
      </c>
      <c r="H132" s="52">
        <f t="shared" si="0"/>
        <v>15750</v>
      </c>
      <c r="I132" s="40"/>
      <c r="J132" s="30"/>
      <c r="K132" s="37">
        <f t="shared" si="1"/>
        <v>25</v>
      </c>
      <c r="L132" s="37"/>
      <c r="M132" s="37"/>
      <c r="N132" s="37"/>
      <c r="O132" s="37"/>
      <c r="P132" s="37">
        <f t="shared" ref="P132:P140" si="10">E132/2</f>
        <v>25</v>
      </c>
      <c r="Q132" s="37"/>
      <c r="R132" s="30"/>
      <c r="S132" s="30"/>
      <c r="T132" s="30"/>
      <c r="U132" s="30"/>
      <c r="V132" s="7"/>
      <c r="W132" s="7"/>
      <c r="X132" s="7"/>
      <c r="Y132" s="7"/>
      <c r="Z132" s="7"/>
      <c r="AA132" s="7"/>
      <c r="AB132" s="7"/>
    </row>
    <row r="133" spans="1:28" ht="15.75" x14ac:dyDescent="0.25">
      <c r="A133" s="14"/>
      <c r="B133" s="34"/>
      <c r="C133" s="41" t="s">
        <v>156</v>
      </c>
      <c r="D133" s="38"/>
      <c r="E133" s="39">
        <v>12</v>
      </c>
      <c r="F133" s="40" t="s">
        <v>114</v>
      </c>
      <c r="G133" s="31">
        <v>1000</v>
      </c>
      <c r="H133" s="52">
        <f t="shared" si="0"/>
        <v>12000</v>
      </c>
      <c r="I133" s="40"/>
      <c r="J133" s="30"/>
      <c r="K133" s="37">
        <f t="shared" si="1"/>
        <v>6</v>
      </c>
      <c r="L133" s="37"/>
      <c r="M133" s="37"/>
      <c r="N133" s="37"/>
      <c r="O133" s="37"/>
      <c r="P133" s="37">
        <f t="shared" si="10"/>
        <v>6</v>
      </c>
      <c r="Q133" s="37"/>
      <c r="R133" s="30"/>
      <c r="S133" s="30"/>
      <c r="T133" s="30"/>
      <c r="U133" s="30"/>
      <c r="V133" s="7"/>
      <c r="W133" s="7"/>
      <c r="X133" s="7"/>
      <c r="Y133" s="7"/>
      <c r="Z133" s="7"/>
      <c r="AA133" s="7"/>
      <c r="AB133" s="7"/>
    </row>
    <row r="134" spans="1:28" ht="15.75" x14ac:dyDescent="0.25">
      <c r="A134" s="14"/>
      <c r="B134" s="34"/>
      <c r="C134" s="41" t="s">
        <v>157</v>
      </c>
      <c r="D134" s="38"/>
      <c r="E134" s="39">
        <v>50</v>
      </c>
      <c r="F134" s="40" t="s">
        <v>114</v>
      </c>
      <c r="G134" s="31">
        <v>85.4</v>
      </c>
      <c r="H134" s="52">
        <f t="shared" si="0"/>
        <v>4270</v>
      </c>
      <c r="I134" s="40"/>
      <c r="J134" s="30"/>
      <c r="K134" s="37">
        <f t="shared" si="1"/>
        <v>25</v>
      </c>
      <c r="L134" s="37"/>
      <c r="M134" s="37"/>
      <c r="N134" s="37"/>
      <c r="O134" s="37"/>
      <c r="P134" s="37">
        <f t="shared" si="10"/>
        <v>25</v>
      </c>
      <c r="Q134" s="37"/>
      <c r="R134" s="30"/>
      <c r="S134" s="30"/>
      <c r="T134" s="30"/>
      <c r="U134" s="30"/>
      <c r="V134" s="7"/>
      <c r="W134" s="7"/>
      <c r="X134" s="7"/>
      <c r="Y134" s="7"/>
      <c r="Z134" s="7"/>
      <c r="AA134" s="7"/>
      <c r="AB134" s="7"/>
    </row>
    <row r="135" spans="1:28" ht="15.75" x14ac:dyDescent="0.25">
      <c r="A135" s="14"/>
      <c r="B135" s="34"/>
      <c r="C135" s="41" t="s">
        <v>158</v>
      </c>
      <c r="D135" s="38"/>
      <c r="E135" s="39">
        <v>36</v>
      </c>
      <c r="F135" s="40" t="s">
        <v>88</v>
      </c>
      <c r="G135" s="31">
        <v>36</v>
      </c>
      <c r="H135" s="52">
        <f t="shared" si="0"/>
        <v>1296</v>
      </c>
      <c r="I135" s="40"/>
      <c r="J135" s="30"/>
      <c r="K135" s="37">
        <f t="shared" si="1"/>
        <v>18</v>
      </c>
      <c r="L135" s="37"/>
      <c r="M135" s="37"/>
      <c r="N135" s="37"/>
      <c r="O135" s="37"/>
      <c r="P135" s="37">
        <f t="shared" si="10"/>
        <v>18</v>
      </c>
      <c r="Q135" s="37"/>
      <c r="R135" s="30"/>
      <c r="S135" s="30"/>
      <c r="T135" s="30"/>
      <c r="U135" s="30"/>
      <c r="V135" s="7"/>
      <c r="W135" s="7"/>
      <c r="X135" s="7"/>
      <c r="Y135" s="7"/>
      <c r="Z135" s="7"/>
      <c r="AA135" s="7"/>
      <c r="AB135" s="7"/>
    </row>
    <row r="136" spans="1:28" ht="15.75" x14ac:dyDescent="0.25">
      <c r="A136" s="14"/>
      <c r="B136" s="34"/>
      <c r="C136" s="41" t="s">
        <v>159</v>
      </c>
      <c r="D136" s="38"/>
      <c r="E136" s="39">
        <v>36</v>
      </c>
      <c r="F136" s="40" t="s">
        <v>88</v>
      </c>
      <c r="G136" s="31">
        <v>60</v>
      </c>
      <c r="H136" s="52">
        <f t="shared" si="0"/>
        <v>2160</v>
      </c>
      <c r="I136" s="40"/>
      <c r="J136" s="30"/>
      <c r="K136" s="37">
        <f t="shared" si="1"/>
        <v>18</v>
      </c>
      <c r="L136" s="37"/>
      <c r="M136" s="37"/>
      <c r="N136" s="37"/>
      <c r="O136" s="37"/>
      <c r="P136" s="37">
        <f t="shared" si="10"/>
        <v>18</v>
      </c>
      <c r="Q136" s="37"/>
      <c r="R136" s="30"/>
      <c r="S136" s="30"/>
      <c r="T136" s="30"/>
      <c r="U136" s="30"/>
      <c r="V136" s="7"/>
      <c r="W136" s="7"/>
      <c r="X136" s="7"/>
      <c r="Y136" s="7"/>
      <c r="Z136" s="7"/>
      <c r="AA136" s="7"/>
      <c r="AB136" s="7"/>
    </row>
    <row r="137" spans="1:28" ht="15.75" x14ac:dyDescent="0.25">
      <c r="A137" s="14"/>
      <c r="B137" s="34"/>
      <c r="C137" s="41" t="s">
        <v>160</v>
      </c>
      <c r="D137" s="38"/>
      <c r="E137" s="39">
        <v>36</v>
      </c>
      <c r="F137" s="40" t="s">
        <v>88</v>
      </c>
      <c r="G137" s="31">
        <v>114.8</v>
      </c>
      <c r="H137" s="52">
        <f t="shared" si="0"/>
        <v>4132.8</v>
      </c>
      <c r="I137" s="40"/>
      <c r="J137" s="30"/>
      <c r="K137" s="37">
        <f t="shared" si="1"/>
        <v>18</v>
      </c>
      <c r="L137" s="37"/>
      <c r="M137" s="37"/>
      <c r="N137" s="37"/>
      <c r="O137" s="37"/>
      <c r="P137" s="37">
        <f t="shared" si="10"/>
        <v>18</v>
      </c>
      <c r="Q137" s="37"/>
      <c r="R137" s="30"/>
      <c r="S137" s="30"/>
      <c r="T137" s="30"/>
      <c r="U137" s="30"/>
      <c r="V137" s="7"/>
      <c r="W137" s="7"/>
      <c r="X137" s="7"/>
      <c r="Y137" s="7"/>
      <c r="Z137" s="7"/>
      <c r="AA137" s="7"/>
      <c r="AB137" s="7"/>
    </row>
    <row r="138" spans="1:28" ht="15.75" x14ac:dyDescent="0.25">
      <c r="A138" s="14"/>
      <c r="B138" s="34"/>
      <c r="C138" s="41" t="s">
        <v>161</v>
      </c>
      <c r="D138" s="38"/>
      <c r="E138" s="39">
        <v>36</v>
      </c>
      <c r="F138" s="40" t="s">
        <v>88</v>
      </c>
      <c r="G138" s="31">
        <v>35</v>
      </c>
      <c r="H138" s="52">
        <f t="shared" si="0"/>
        <v>1260</v>
      </c>
      <c r="I138" s="40"/>
      <c r="J138" s="30"/>
      <c r="K138" s="37">
        <f t="shared" si="1"/>
        <v>18</v>
      </c>
      <c r="L138" s="37"/>
      <c r="M138" s="37"/>
      <c r="N138" s="37"/>
      <c r="O138" s="37"/>
      <c r="P138" s="37">
        <f t="shared" si="10"/>
        <v>18</v>
      </c>
      <c r="Q138" s="37"/>
      <c r="R138" s="30"/>
      <c r="S138" s="30"/>
      <c r="T138" s="30"/>
      <c r="U138" s="30"/>
      <c r="V138" s="7"/>
      <c r="W138" s="7"/>
      <c r="X138" s="7"/>
      <c r="Y138" s="7"/>
      <c r="Z138" s="7"/>
      <c r="AA138" s="7"/>
      <c r="AB138" s="7"/>
    </row>
    <row r="139" spans="1:28" ht="15.75" x14ac:dyDescent="0.25">
      <c r="A139" s="14"/>
      <c r="B139" s="34"/>
      <c r="C139" s="41" t="s">
        <v>162</v>
      </c>
      <c r="D139" s="38"/>
      <c r="E139" s="39">
        <v>36</v>
      </c>
      <c r="F139" s="40" t="s">
        <v>88</v>
      </c>
      <c r="G139" s="31">
        <v>35</v>
      </c>
      <c r="H139" s="52">
        <f t="shared" si="0"/>
        <v>1260</v>
      </c>
      <c r="I139" s="40"/>
      <c r="J139" s="30"/>
      <c r="K139" s="37">
        <f t="shared" si="1"/>
        <v>18</v>
      </c>
      <c r="L139" s="37"/>
      <c r="M139" s="37"/>
      <c r="N139" s="37"/>
      <c r="O139" s="37"/>
      <c r="P139" s="37">
        <f t="shared" si="10"/>
        <v>18</v>
      </c>
      <c r="Q139" s="37"/>
      <c r="R139" s="30"/>
      <c r="S139" s="30"/>
      <c r="T139" s="30"/>
      <c r="U139" s="30"/>
      <c r="V139" s="7"/>
      <c r="W139" s="7"/>
      <c r="X139" s="7"/>
      <c r="Y139" s="7"/>
      <c r="Z139" s="7"/>
      <c r="AA139" s="7"/>
      <c r="AB139" s="7"/>
    </row>
    <row r="140" spans="1:28" ht="15.75" x14ac:dyDescent="0.25">
      <c r="A140" s="14"/>
      <c r="B140" s="34"/>
      <c r="C140" s="41" t="s">
        <v>163</v>
      </c>
      <c r="D140" s="38"/>
      <c r="E140" s="39">
        <v>120</v>
      </c>
      <c r="F140" s="40" t="s">
        <v>75</v>
      </c>
      <c r="G140" s="31">
        <v>50</v>
      </c>
      <c r="H140" s="52">
        <f t="shared" si="0"/>
        <v>6000</v>
      </c>
      <c r="I140" s="40"/>
      <c r="J140" s="30"/>
      <c r="K140" s="37">
        <f t="shared" si="1"/>
        <v>60</v>
      </c>
      <c r="L140" s="37"/>
      <c r="M140" s="37"/>
      <c r="N140" s="37"/>
      <c r="O140" s="37"/>
      <c r="P140" s="37">
        <f t="shared" si="10"/>
        <v>60</v>
      </c>
      <c r="Q140" s="37"/>
      <c r="R140" s="30"/>
      <c r="S140" s="30"/>
      <c r="T140" s="30"/>
      <c r="U140" s="30"/>
      <c r="V140" s="7"/>
      <c r="W140" s="7"/>
      <c r="X140" s="7"/>
      <c r="Y140" s="7"/>
      <c r="Z140" s="7"/>
      <c r="AA140" s="7"/>
      <c r="AB140" s="7"/>
    </row>
    <row r="141" spans="1:28" ht="15.75" x14ac:dyDescent="0.25">
      <c r="A141" s="14"/>
      <c r="B141" s="34"/>
      <c r="C141" s="41" t="s">
        <v>164</v>
      </c>
      <c r="D141" s="38"/>
      <c r="E141" s="39">
        <v>25</v>
      </c>
      <c r="F141" s="40" t="s">
        <v>77</v>
      </c>
      <c r="G141" s="31">
        <v>79.8</v>
      </c>
      <c r="H141" s="52">
        <f t="shared" si="0"/>
        <v>1995</v>
      </c>
      <c r="I141" s="40"/>
      <c r="J141" s="30"/>
      <c r="K141" s="37">
        <f t="shared" si="1"/>
        <v>12.5</v>
      </c>
      <c r="L141" s="37"/>
      <c r="M141" s="37"/>
      <c r="N141" s="37"/>
      <c r="O141" s="37"/>
      <c r="P141" s="37">
        <v>12</v>
      </c>
      <c r="Q141" s="37"/>
      <c r="R141" s="30"/>
      <c r="S141" s="30"/>
      <c r="T141" s="30"/>
      <c r="U141" s="30"/>
      <c r="V141" s="7"/>
      <c r="W141" s="7"/>
      <c r="X141" s="7"/>
      <c r="Y141" s="7"/>
      <c r="Z141" s="7"/>
      <c r="AA141" s="7"/>
      <c r="AB141" s="7"/>
    </row>
    <row r="142" spans="1:28" ht="15.75" x14ac:dyDescent="0.25">
      <c r="A142" s="14"/>
      <c r="B142" s="34"/>
      <c r="C142" s="41" t="s">
        <v>165</v>
      </c>
      <c r="D142" s="38"/>
      <c r="E142" s="39">
        <v>300</v>
      </c>
      <c r="F142" s="40" t="s">
        <v>77</v>
      </c>
      <c r="G142" s="31">
        <v>87.5</v>
      </c>
      <c r="H142" s="52">
        <f t="shared" si="0"/>
        <v>26250</v>
      </c>
      <c r="I142" s="40"/>
      <c r="J142" s="30"/>
      <c r="K142" s="37">
        <f t="shared" si="1"/>
        <v>150</v>
      </c>
      <c r="L142" s="37"/>
      <c r="M142" s="37"/>
      <c r="N142" s="37"/>
      <c r="O142" s="37"/>
      <c r="P142" s="37">
        <f t="shared" ref="P142:P147" si="11">E142/2</f>
        <v>150</v>
      </c>
      <c r="Q142" s="37"/>
      <c r="R142" s="30"/>
      <c r="S142" s="30"/>
      <c r="T142" s="30"/>
      <c r="U142" s="30"/>
      <c r="V142" s="7"/>
      <c r="W142" s="7"/>
      <c r="X142" s="7"/>
      <c r="Y142" s="7"/>
      <c r="Z142" s="7"/>
      <c r="AA142" s="7"/>
      <c r="AB142" s="7"/>
    </row>
    <row r="143" spans="1:28" ht="15.75" x14ac:dyDescent="0.25">
      <c r="A143" s="14"/>
      <c r="B143" s="34"/>
      <c r="C143" s="41" t="s">
        <v>166</v>
      </c>
      <c r="D143" s="38"/>
      <c r="E143" s="39">
        <v>60</v>
      </c>
      <c r="F143" s="40" t="s">
        <v>88</v>
      </c>
      <c r="G143" s="31">
        <v>165.2</v>
      </c>
      <c r="H143" s="52">
        <f t="shared" si="0"/>
        <v>9912</v>
      </c>
      <c r="I143" s="40"/>
      <c r="J143" s="30"/>
      <c r="K143" s="37">
        <f t="shared" si="1"/>
        <v>30</v>
      </c>
      <c r="L143" s="37"/>
      <c r="M143" s="37"/>
      <c r="N143" s="37"/>
      <c r="O143" s="37"/>
      <c r="P143" s="37">
        <f t="shared" si="11"/>
        <v>30</v>
      </c>
      <c r="Q143" s="37"/>
      <c r="R143" s="30"/>
      <c r="S143" s="30"/>
      <c r="T143" s="30"/>
      <c r="U143" s="30"/>
      <c r="V143" s="7"/>
      <c r="W143" s="7"/>
      <c r="X143" s="7"/>
      <c r="Y143" s="7"/>
      <c r="Z143" s="7"/>
      <c r="AA143" s="7"/>
      <c r="AB143" s="7"/>
    </row>
    <row r="144" spans="1:28" ht="15.75" x14ac:dyDescent="0.25">
      <c r="A144" s="14"/>
      <c r="B144" s="34"/>
      <c r="C144" s="64" t="s">
        <v>167</v>
      </c>
      <c r="D144" s="38"/>
      <c r="E144" s="39">
        <v>10</v>
      </c>
      <c r="F144" s="40" t="s">
        <v>168</v>
      </c>
      <c r="G144" s="31">
        <v>11795</v>
      </c>
      <c r="H144" s="52">
        <f t="shared" si="0"/>
        <v>117950</v>
      </c>
      <c r="I144" s="40"/>
      <c r="J144" s="30"/>
      <c r="K144" s="37">
        <f t="shared" si="1"/>
        <v>5</v>
      </c>
      <c r="L144" s="37"/>
      <c r="M144" s="37"/>
      <c r="N144" s="37"/>
      <c r="O144" s="37"/>
      <c r="P144" s="37">
        <f t="shared" si="11"/>
        <v>5</v>
      </c>
      <c r="Q144" s="37"/>
      <c r="R144" s="30"/>
      <c r="S144" s="30"/>
      <c r="T144" s="30"/>
      <c r="U144" s="30"/>
      <c r="V144" s="7"/>
      <c r="W144" s="7"/>
      <c r="X144" s="7"/>
      <c r="Y144" s="7"/>
      <c r="Z144" s="7"/>
      <c r="AA144" s="7"/>
      <c r="AB144" s="7"/>
    </row>
    <row r="145" spans="1:28" ht="15.75" x14ac:dyDescent="0.25">
      <c r="A145" s="14"/>
      <c r="B145" s="34"/>
      <c r="C145" s="64" t="s">
        <v>169</v>
      </c>
      <c r="D145" s="38"/>
      <c r="E145" s="39">
        <v>10</v>
      </c>
      <c r="F145" s="40" t="s">
        <v>77</v>
      </c>
      <c r="G145" s="31">
        <v>11795</v>
      </c>
      <c r="H145" s="52">
        <f t="shared" si="0"/>
        <v>117950</v>
      </c>
      <c r="I145" s="40"/>
      <c r="J145" s="30"/>
      <c r="K145" s="37">
        <f t="shared" si="1"/>
        <v>5</v>
      </c>
      <c r="L145" s="37"/>
      <c r="M145" s="37"/>
      <c r="N145" s="37"/>
      <c r="O145" s="37"/>
      <c r="P145" s="37">
        <f t="shared" si="11"/>
        <v>5</v>
      </c>
      <c r="Q145" s="37"/>
      <c r="R145" s="30"/>
      <c r="S145" s="30"/>
      <c r="T145" s="30"/>
      <c r="U145" s="30"/>
      <c r="V145" s="7"/>
      <c r="W145" s="7"/>
      <c r="X145" s="7"/>
      <c r="Y145" s="7"/>
      <c r="Z145" s="7"/>
      <c r="AA145" s="7"/>
      <c r="AB145" s="7"/>
    </row>
    <row r="146" spans="1:28" ht="15.75" x14ac:dyDescent="0.25">
      <c r="A146" s="14"/>
      <c r="B146" s="34"/>
      <c r="C146" s="64" t="s">
        <v>170</v>
      </c>
      <c r="D146" s="38"/>
      <c r="E146" s="39">
        <v>10</v>
      </c>
      <c r="F146" s="40" t="s">
        <v>77</v>
      </c>
      <c r="G146" s="31">
        <v>8615.6</v>
      </c>
      <c r="H146" s="52">
        <f t="shared" si="0"/>
        <v>86156</v>
      </c>
      <c r="I146" s="40"/>
      <c r="J146" s="30"/>
      <c r="K146" s="37">
        <f t="shared" si="1"/>
        <v>5</v>
      </c>
      <c r="L146" s="37"/>
      <c r="M146" s="37"/>
      <c r="N146" s="37"/>
      <c r="O146" s="37"/>
      <c r="P146" s="37">
        <f t="shared" si="11"/>
        <v>5</v>
      </c>
      <c r="Q146" s="37"/>
      <c r="R146" s="30"/>
      <c r="S146" s="30"/>
      <c r="T146" s="30"/>
      <c r="U146" s="30"/>
      <c r="V146" s="7"/>
      <c r="W146" s="7"/>
      <c r="X146" s="7"/>
      <c r="Y146" s="7"/>
      <c r="Z146" s="7"/>
      <c r="AA146" s="7"/>
      <c r="AB146" s="7"/>
    </row>
    <row r="147" spans="1:28" ht="15.75" x14ac:dyDescent="0.25">
      <c r="A147" s="14"/>
      <c r="B147" s="34"/>
      <c r="C147" s="41" t="s">
        <v>171</v>
      </c>
      <c r="D147" s="38"/>
      <c r="E147" s="39">
        <v>50</v>
      </c>
      <c r="F147" s="40" t="s">
        <v>75</v>
      </c>
      <c r="G147" s="31">
        <v>191</v>
      </c>
      <c r="H147" s="52">
        <f t="shared" si="0"/>
        <v>9550</v>
      </c>
      <c r="I147" s="40"/>
      <c r="J147" s="30"/>
      <c r="K147" s="37">
        <f t="shared" si="1"/>
        <v>25</v>
      </c>
      <c r="L147" s="37"/>
      <c r="M147" s="37"/>
      <c r="N147" s="37"/>
      <c r="O147" s="37"/>
      <c r="P147" s="37">
        <f t="shared" si="11"/>
        <v>25</v>
      </c>
      <c r="Q147" s="37"/>
      <c r="R147" s="30"/>
      <c r="S147" s="30"/>
      <c r="T147" s="30"/>
      <c r="U147" s="30"/>
      <c r="V147" s="7"/>
      <c r="W147" s="7"/>
      <c r="X147" s="7"/>
      <c r="Y147" s="7"/>
      <c r="Z147" s="7"/>
      <c r="AA147" s="7"/>
      <c r="AB147" s="7"/>
    </row>
    <row r="148" spans="1:28" ht="15.75" x14ac:dyDescent="0.25">
      <c r="A148" s="14"/>
      <c r="B148" s="34"/>
      <c r="C148" s="41" t="s">
        <v>172</v>
      </c>
      <c r="D148" s="38"/>
      <c r="E148" s="39">
        <v>25</v>
      </c>
      <c r="F148" s="40" t="s">
        <v>75</v>
      </c>
      <c r="G148" s="31">
        <v>191</v>
      </c>
      <c r="H148" s="52">
        <f t="shared" si="0"/>
        <v>4775</v>
      </c>
      <c r="I148" s="40"/>
      <c r="J148" s="30"/>
      <c r="K148" s="37">
        <f t="shared" si="1"/>
        <v>12.5</v>
      </c>
      <c r="L148" s="37"/>
      <c r="M148" s="37"/>
      <c r="N148" s="37"/>
      <c r="O148" s="37"/>
      <c r="P148" s="37">
        <v>12</v>
      </c>
      <c r="Q148" s="37"/>
      <c r="R148" s="30"/>
      <c r="S148" s="30"/>
      <c r="T148" s="30"/>
      <c r="U148" s="30"/>
      <c r="V148" s="7"/>
      <c r="W148" s="7"/>
      <c r="X148" s="7"/>
      <c r="Y148" s="7"/>
      <c r="Z148" s="7"/>
      <c r="AA148" s="7"/>
      <c r="AB148" s="7"/>
    </row>
    <row r="149" spans="1:28" ht="15.75" x14ac:dyDescent="0.25">
      <c r="A149" s="14"/>
      <c r="B149" s="34"/>
      <c r="C149" s="41" t="s">
        <v>173</v>
      </c>
      <c r="D149" s="38"/>
      <c r="E149" s="39">
        <v>100</v>
      </c>
      <c r="F149" s="40" t="s">
        <v>77</v>
      </c>
      <c r="G149" s="31">
        <v>100.8</v>
      </c>
      <c r="H149" s="52">
        <f t="shared" si="0"/>
        <v>10080</v>
      </c>
      <c r="I149" s="40"/>
      <c r="J149" s="30"/>
      <c r="K149" s="37">
        <f t="shared" si="1"/>
        <v>50</v>
      </c>
      <c r="L149" s="37"/>
      <c r="M149" s="37"/>
      <c r="N149" s="37"/>
      <c r="O149" s="37"/>
      <c r="P149" s="37">
        <f t="shared" ref="P149:P165" si="12">E149/2</f>
        <v>50</v>
      </c>
      <c r="Q149" s="37"/>
      <c r="R149" s="30"/>
      <c r="S149" s="30"/>
      <c r="T149" s="30"/>
      <c r="U149" s="30"/>
      <c r="V149" s="7"/>
      <c r="W149" s="7"/>
      <c r="X149" s="7"/>
      <c r="Y149" s="7"/>
      <c r="Z149" s="7"/>
      <c r="AA149" s="7"/>
      <c r="AB149" s="7"/>
    </row>
    <row r="150" spans="1:28" ht="15.75" x14ac:dyDescent="0.25">
      <c r="A150" s="14"/>
      <c r="B150" s="34"/>
      <c r="C150" s="41" t="s">
        <v>174</v>
      </c>
      <c r="D150" s="38"/>
      <c r="E150" s="39">
        <v>50</v>
      </c>
      <c r="F150" s="40" t="s">
        <v>77</v>
      </c>
      <c r="G150" s="31">
        <v>100.8</v>
      </c>
      <c r="H150" s="52">
        <f t="shared" si="0"/>
        <v>5040</v>
      </c>
      <c r="I150" s="40"/>
      <c r="J150" s="30"/>
      <c r="K150" s="37">
        <f t="shared" si="1"/>
        <v>25</v>
      </c>
      <c r="L150" s="37"/>
      <c r="M150" s="37"/>
      <c r="N150" s="37"/>
      <c r="O150" s="37"/>
      <c r="P150" s="37">
        <f t="shared" si="12"/>
        <v>25</v>
      </c>
      <c r="Q150" s="37"/>
      <c r="R150" s="30"/>
      <c r="S150" s="30"/>
      <c r="T150" s="30"/>
      <c r="U150" s="30"/>
      <c r="V150" s="7"/>
      <c r="W150" s="7"/>
      <c r="X150" s="7"/>
      <c r="Y150" s="7"/>
      <c r="Z150" s="7"/>
      <c r="AA150" s="7"/>
      <c r="AB150" s="7"/>
    </row>
    <row r="151" spans="1:28" ht="15.75" x14ac:dyDescent="0.25">
      <c r="A151" s="14"/>
      <c r="B151" s="34"/>
      <c r="C151" s="41" t="s">
        <v>175</v>
      </c>
      <c r="D151" s="38"/>
      <c r="E151" s="39">
        <v>50</v>
      </c>
      <c r="F151" s="40" t="s">
        <v>77</v>
      </c>
      <c r="G151" s="31">
        <v>100.8</v>
      </c>
      <c r="H151" s="52">
        <f t="shared" si="0"/>
        <v>5040</v>
      </c>
      <c r="I151" s="40"/>
      <c r="J151" s="30"/>
      <c r="K151" s="37">
        <f t="shared" si="1"/>
        <v>25</v>
      </c>
      <c r="L151" s="37"/>
      <c r="M151" s="37"/>
      <c r="N151" s="37"/>
      <c r="O151" s="37"/>
      <c r="P151" s="37">
        <f t="shared" si="12"/>
        <v>25</v>
      </c>
      <c r="Q151" s="37"/>
      <c r="R151" s="30"/>
      <c r="S151" s="30"/>
      <c r="T151" s="30"/>
      <c r="U151" s="30"/>
      <c r="V151" s="7"/>
      <c r="W151" s="7"/>
      <c r="X151" s="7"/>
      <c r="Y151" s="7"/>
      <c r="Z151" s="7"/>
      <c r="AA151" s="7"/>
      <c r="AB151" s="7"/>
    </row>
    <row r="152" spans="1:28" ht="15.75" x14ac:dyDescent="0.25">
      <c r="A152" s="14"/>
      <c r="B152" s="34"/>
      <c r="C152" s="41" t="s">
        <v>176</v>
      </c>
      <c r="D152" s="38"/>
      <c r="E152" s="39">
        <v>50</v>
      </c>
      <c r="F152" s="40" t="s">
        <v>77</v>
      </c>
      <c r="G152" s="31">
        <v>100.8</v>
      </c>
      <c r="H152" s="52">
        <f t="shared" si="0"/>
        <v>5040</v>
      </c>
      <c r="I152" s="40"/>
      <c r="J152" s="30"/>
      <c r="K152" s="37">
        <f t="shared" si="1"/>
        <v>25</v>
      </c>
      <c r="L152" s="37"/>
      <c r="M152" s="37"/>
      <c r="N152" s="37"/>
      <c r="O152" s="37"/>
      <c r="P152" s="37">
        <f t="shared" si="12"/>
        <v>25</v>
      </c>
      <c r="Q152" s="37"/>
      <c r="R152" s="30"/>
      <c r="S152" s="30"/>
      <c r="T152" s="30"/>
      <c r="U152" s="30"/>
      <c r="V152" s="7"/>
      <c r="W152" s="7"/>
      <c r="X152" s="7"/>
      <c r="Y152" s="7"/>
      <c r="Z152" s="7"/>
      <c r="AA152" s="7"/>
      <c r="AB152" s="7"/>
    </row>
    <row r="153" spans="1:28" ht="15.75" x14ac:dyDescent="0.25">
      <c r="A153" s="14"/>
      <c r="B153" s="34"/>
      <c r="C153" s="41" t="s">
        <v>177</v>
      </c>
      <c r="D153" s="38"/>
      <c r="E153" s="39">
        <v>20</v>
      </c>
      <c r="F153" s="40" t="s">
        <v>178</v>
      </c>
      <c r="G153" s="31">
        <v>1000</v>
      </c>
      <c r="H153" s="52">
        <f t="shared" si="0"/>
        <v>20000</v>
      </c>
      <c r="I153" s="40"/>
      <c r="J153" s="30"/>
      <c r="K153" s="37">
        <f t="shared" si="1"/>
        <v>10</v>
      </c>
      <c r="L153" s="37"/>
      <c r="M153" s="37"/>
      <c r="N153" s="37"/>
      <c r="O153" s="37"/>
      <c r="P153" s="37">
        <f t="shared" si="12"/>
        <v>10</v>
      </c>
      <c r="Q153" s="37"/>
      <c r="R153" s="30"/>
      <c r="S153" s="30"/>
      <c r="T153" s="30"/>
      <c r="U153" s="30"/>
      <c r="V153" s="7"/>
      <c r="W153" s="7"/>
      <c r="X153" s="7"/>
      <c r="Y153" s="7"/>
      <c r="Z153" s="7"/>
      <c r="AA153" s="7"/>
      <c r="AB153" s="7"/>
    </row>
    <row r="154" spans="1:28" ht="15.75" x14ac:dyDescent="0.25">
      <c r="A154" s="14"/>
      <c r="B154" s="34"/>
      <c r="C154" s="41" t="s">
        <v>179</v>
      </c>
      <c r="D154" s="38"/>
      <c r="E154" s="39">
        <v>20</v>
      </c>
      <c r="F154" s="40" t="s">
        <v>178</v>
      </c>
      <c r="G154" s="31">
        <v>600</v>
      </c>
      <c r="H154" s="52">
        <f t="shared" si="0"/>
        <v>12000</v>
      </c>
      <c r="I154" s="40"/>
      <c r="J154" s="30"/>
      <c r="K154" s="37">
        <f t="shared" si="1"/>
        <v>10</v>
      </c>
      <c r="L154" s="37"/>
      <c r="M154" s="37"/>
      <c r="N154" s="37"/>
      <c r="O154" s="37"/>
      <c r="P154" s="37">
        <f t="shared" si="12"/>
        <v>10</v>
      </c>
      <c r="Q154" s="37"/>
      <c r="R154" s="30"/>
      <c r="S154" s="30"/>
      <c r="T154" s="30"/>
      <c r="U154" s="30"/>
      <c r="V154" s="7"/>
      <c r="W154" s="7"/>
      <c r="X154" s="7"/>
      <c r="Y154" s="7"/>
      <c r="Z154" s="7"/>
      <c r="AA154" s="7"/>
      <c r="AB154" s="7"/>
    </row>
    <row r="155" spans="1:28" ht="15.75" x14ac:dyDescent="0.25">
      <c r="A155" s="14"/>
      <c r="B155" s="34"/>
      <c r="C155" s="41" t="s">
        <v>180</v>
      </c>
      <c r="D155" s="38"/>
      <c r="E155" s="39">
        <v>20</v>
      </c>
      <c r="F155" s="40" t="s">
        <v>178</v>
      </c>
      <c r="G155" s="31">
        <v>600</v>
      </c>
      <c r="H155" s="52">
        <f t="shared" si="0"/>
        <v>12000</v>
      </c>
      <c r="I155" s="40"/>
      <c r="J155" s="30"/>
      <c r="K155" s="37">
        <f t="shared" si="1"/>
        <v>10</v>
      </c>
      <c r="L155" s="37"/>
      <c r="M155" s="37"/>
      <c r="N155" s="37"/>
      <c r="O155" s="37"/>
      <c r="P155" s="37">
        <f t="shared" si="12"/>
        <v>10</v>
      </c>
      <c r="Q155" s="37"/>
      <c r="R155" s="30"/>
      <c r="S155" s="30"/>
      <c r="T155" s="30"/>
      <c r="U155" s="30"/>
      <c r="V155" s="7"/>
      <c r="W155" s="7"/>
      <c r="X155" s="7"/>
      <c r="Y155" s="7"/>
      <c r="Z155" s="7"/>
      <c r="AA155" s="7"/>
      <c r="AB155" s="7"/>
    </row>
    <row r="156" spans="1:28" ht="15.75" x14ac:dyDescent="0.25">
      <c r="A156" s="14"/>
      <c r="B156" s="34"/>
      <c r="C156" s="41" t="s">
        <v>181</v>
      </c>
      <c r="D156" s="38"/>
      <c r="E156" s="39">
        <v>20</v>
      </c>
      <c r="F156" s="40" t="s">
        <v>178</v>
      </c>
      <c r="G156" s="31">
        <v>600</v>
      </c>
      <c r="H156" s="52">
        <f t="shared" si="0"/>
        <v>12000</v>
      </c>
      <c r="I156" s="40"/>
      <c r="J156" s="30"/>
      <c r="K156" s="37">
        <f t="shared" si="1"/>
        <v>10</v>
      </c>
      <c r="L156" s="37"/>
      <c r="M156" s="37"/>
      <c r="N156" s="37"/>
      <c r="O156" s="37"/>
      <c r="P156" s="37">
        <f t="shared" si="12"/>
        <v>10</v>
      </c>
      <c r="Q156" s="37"/>
      <c r="R156" s="30"/>
      <c r="S156" s="30"/>
      <c r="T156" s="30"/>
      <c r="U156" s="30"/>
      <c r="V156" s="7"/>
      <c r="W156" s="7"/>
      <c r="X156" s="7"/>
      <c r="Y156" s="7"/>
      <c r="Z156" s="7"/>
      <c r="AA156" s="7"/>
      <c r="AB156" s="7"/>
    </row>
    <row r="157" spans="1:28" ht="15.75" x14ac:dyDescent="0.25">
      <c r="A157" s="14"/>
      <c r="B157" s="34"/>
      <c r="C157" s="41" t="s">
        <v>182</v>
      </c>
      <c r="D157" s="38"/>
      <c r="E157" s="39">
        <v>30</v>
      </c>
      <c r="F157" s="40" t="s">
        <v>178</v>
      </c>
      <c r="G157" s="31">
        <v>600</v>
      </c>
      <c r="H157" s="52">
        <f t="shared" si="0"/>
        <v>18000</v>
      </c>
      <c r="I157" s="40"/>
      <c r="J157" s="30"/>
      <c r="K157" s="37">
        <f t="shared" si="1"/>
        <v>15</v>
      </c>
      <c r="L157" s="37"/>
      <c r="M157" s="37"/>
      <c r="N157" s="37"/>
      <c r="O157" s="37"/>
      <c r="P157" s="37">
        <f t="shared" si="12"/>
        <v>15</v>
      </c>
      <c r="Q157" s="37"/>
      <c r="R157" s="30"/>
      <c r="S157" s="30"/>
      <c r="T157" s="30"/>
      <c r="U157" s="30"/>
      <c r="V157" s="7"/>
      <c r="W157" s="7"/>
      <c r="X157" s="7"/>
      <c r="Y157" s="7"/>
      <c r="Z157" s="7"/>
      <c r="AA157" s="7"/>
      <c r="AB157" s="7"/>
    </row>
    <row r="158" spans="1:28" ht="15.75" x14ac:dyDescent="0.25">
      <c r="A158" s="14"/>
      <c r="B158" s="34"/>
      <c r="C158" s="41" t="s">
        <v>183</v>
      </c>
      <c r="D158" s="38"/>
      <c r="E158" s="39">
        <v>10</v>
      </c>
      <c r="F158" s="40" t="s">
        <v>178</v>
      </c>
      <c r="G158" s="31">
        <v>826</v>
      </c>
      <c r="H158" s="52">
        <f t="shared" si="0"/>
        <v>8260</v>
      </c>
      <c r="I158" s="40"/>
      <c r="J158" s="30"/>
      <c r="K158" s="37">
        <f t="shared" si="1"/>
        <v>5</v>
      </c>
      <c r="L158" s="37"/>
      <c r="M158" s="37"/>
      <c r="N158" s="37"/>
      <c r="O158" s="37"/>
      <c r="P158" s="37">
        <f t="shared" si="12"/>
        <v>5</v>
      </c>
      <c r="Q158" s="37"/>
      <c r="R158" s="30"/>
      <c r="S158" s="30"/>
      <c r="T158" s="30"/>
      <c r="U158" s="30"/>
      <c r="V158" s="7"/>
      <c r="W158" s="7"/>
      <c r="X158" s="7"/>
      <c r="Y158" s="7"/>
      <c r="Z158" s="7"/>
      <c r="AA158" s="7"/>
      <c r="AB158" s="7"/>
    </row>
    <row r="159" spans="1:28" ht="15.75" x14ac:dyDescent="0.25">
      <c r="A159" s="14"/>
      <c r="B159" s="34"/>
      <c r="C159" s="41" t="s">
        <v>184</v>
      </c>
      <c r="D159" s="38"/>
      <c r="E159" s="39">
        <v>10</v>
      </c>
      <c r="F159" s="40" t="s">
        <v>178</v>
      </c>
      <c r="G159" s="31">
        <v>770</v>
      </c>
      <c r="H159" s="52">
        <f t="shared" si="0"/>
        <v>7700</v>
      </c>
      <c r="I159" s="40"/>
      <c r="J159" s="30"/>
      <c r="K159" s="37">
        <f t="shared" si="1"/>
        <v>5</v>
      </c>
      <c r="L159" s="37"/>
      <c r="M159" s="37"/>
      <c r="N159" s="37"/>
      <c r="O159" s="37"/>
      <c r="P159" s="37">
        <f t="shared" si="12"/>
        <v>5</v>
      </c>
      <c r="Q159" s="37"/>
      <c r="R159" s="30"/>
      <c r="S159" s="30"/>
      <c r="T159" s="30"/>
      <c r="U159" s="30"/>
      <c r="V159" s="7"/>
      <c r="W159" s="7"/>
      <c r="X159" s="7"/>
      <c r="Y159" s="7"/>
      <c r="Z159" s="7"/>
      <c r="AA159" s="7"/>
      <c r="AB159" s="7"/>
    </row>
    <row r="160" spans="1:28" ht="15.75" x14ac:dyDescent="0.25">
      <c r="A160" s="14"/>
      <c r="B160" s="34"/>
      <c r="C160" s="41" t="s">
        <v>185</v>
      </c>
      <c r="D160" s="38"/>
      <c r="E160" s="39">
        <v>10</v>
      </c>
      <c r="F160" s="40" t="s">
        <v>178</v>
      </c>
      <c r="G160" s="31">
        <v>770</v>
      </c>
      <c r="H160" s="52">
        <f t="shared" si="0"/>
        <v>7700</v>
      </c>
      <c r="I160" s="40"/>
      <c r="J160" s="30"/>
      <c r="K160" s="37">
        <f t="shared" si="1"/>
        <v>5</v>
      </c>
      <c r="L160" s="37"/>
      <c r="M160" s="37"/>
      <c r="N160" s="37"/>
      <c r="O160" s="37"/>
      <c r="P160" s="37">
        <f t="shared" si="12"/>
        <v>5</v>
      </c>
      <c r="Q160" s="37"/>
      <c r="R160" s="30"/>
      <c r="S160" s="30"/>
      <c r="T160" s="30"/>
      <c r="U160" s="30"/>
      <c r="V160" s="7"/>
      <c r="W160" s="7"/>
      <c r="X160" s="7"/>
      <c r="Y160" s="7"/>
      <c r="Z160" s="7"/>
      <c r="AA160" s="7"/>
      <c r="AB160" s="7"/>
    </row>
    <row r="161" spans="1:28" ht="15.75" x14ac:dyDescent="0.25">
      <c r="A161" s="14"/>
      <c r="B161" s="34"/>
      <c r="C161" s="41" t="s">
        <v>186</v>
      </c>
      <c r="D161" s="38"/>
      <c r="E161" s="39">
        <v>10</v>
      </c>
      <c r="F161" s="40" t="s">
        <v>178</v>
      </c>
      <c r="G161" s="31">
        <v>770</v>
      </c>
      <c r="H161" s="52">
        <f t="shared" si="0"/>
        <v>7700</v>
      </c>
      <c r="I161" s="40"/>
      <c r="J161" s="30"/>
      <c r="K161" s="37">
        <f t="shared" si="1"/>
        <v>5</v>
      </c>
      <c r="L161" s="37"/>
      <c r="M161" s="37"/>
      <c r="N161" s="37"/>
      <c r="O161" s="37"/>
      <c r="P161" s="37">
        <f t="shared" si="12"/>
        <v>5</v>
      </c>
      <c r="Q161" s="37"/>
      <c r="R161" s="30"/>
      <c r="S161" s="30"/>
      <c r="T161" s="30"/>
      <c r="U161" s="30"/>
      <c r="V161" s="7"/>
      <c r="W161" s="7"/>
      <c r="X161" s="7"/>
      <c r="Y161" s="7"/>
      <c r="Z161" s="7"/>
      <c r="AA161" s="7"/>
      <c r="AB161" s="7"/>
    </row>
    <row r="162" spans="1:28" ht="15.75" x14ac:dyDescent="0.25">
      <c r="A162" s="14"/>
      <c r="B162" s="34"/>
      <c r="C162" s="41" t="s">
        <v>187</v>
      </c>
      <c r="D162" s="38"/>
      <c r="E162" s="39">
        <v>24</v>
      </c>
      <c r="F162" s="40" t="s">
        <v>188</v>
      </c>
      <c r="G162" s="31">
        <v>875</v>
      </c>
      <c r="H162" s="52">
        <f t="shared" si="0"/>
        <v>21000</v>
      </c>
      <c r="I162" s="40"/>
      <c r="J162" s="30"/>
      <c r="K162" s="37">
        <f t="shared" si="1"/>
        <v>12</v>
      </c>
      <c r="L162" s="37"/>
      <c r="M162" s="37"/>
      <c r="N162" s="37"/>
      <c r="O162" s="37"/>
      <c r="P162" s="37">
        <f t="shared" si="12"/>
        <v>12</v>
      </c>
      <c r="Q162" s="37"/>
      <c r="R162" s="30"/>
      <c r="S162" s="30"/>
      <c r="T162" s="30"/>
      <c r="U162" s="30"/>
      <c r="V162" s="7"/>
      <c r="W162" s="7"/>
      <c r="X162" s="7"/>
      <c r="Y162" s="7"/>
      <c r="Z162" s="7"/>
      <c r="AA162" s="7"/>
      <c r="AB162" s="7"/>
    </row>
    <row r="163" spans="1:28" ht="15.75" x14ac:dyDescent="0.25">
      <c r="A163" s="14"/>
      <c r="B163" s="34"/>
      <c r="C163" s="41" t="s">
        <v>189</v>
      </c>
      <c r="D163" s="38"/>
      <c r="E163" s="39">
        <v>24</v>
      </c>
      <c r="F163" s="40" t="s">
        <v>188</v>
      </c>
      <c r="G163" s="31">
        <v>875</v>
      </c>
      <c r="H163" s="52">
        <f t="shared" si="0"/>
        <v>21000</v>
      </c>
      <c r="I163" s="40"/>
      <c r="J163" s="30"/>
      <c r="K163" s="37">
        <f t="shared" si="1"/>
        <v>12</v>
      </c>
      <c r="L163" s="37"/>
      <c r="M163" s="37"/>
      <c r="N163" s="37"/>
      <c r="O163" s="37"/>
      <c r="P163" s="37">
        <f t="shared" si="12"/>
        <v>12</v>
      </c>
      <c r="Q163" s="37"/>
      <c r="R163" s="30"/>
      <c r="S163" s="30"/>
      <c r="T163" s="30"/>
      <c r="U163" s="30"/>
      <c r="V163" s="7"/>
      <c r="W163" s="7"/>
      <c r="X163" s="7"/>
      <c r="Y163" s="7"/>
      <c r="Z163" s="7"/>
      <c r="AA163" s="7"/>
      <c r="AB163" s="7"/>
    </row>
    <row r="164" spans="1:28" ht="15.75" x14ac:dyDescent="0.25">
      <c r="A164" s="14"/>
      <c r="B164" s="34"/>
      <c r="C164" s="41" t="s">
        <v>190</v>
      </c>
      <c r="D164" s="38"/>
      <c r="E164" s="39">
        <v>24</v>
      </c>
      <c r="F164" s="40" t="s">
        <v>188</v>
      </c>
      <c r="G164" s="31">
        <v>875</v>
      </c>
      <c r="H164" s="52">
        <f t="shared" si="0"/>
        <v>21000</v>
      </c>
      <c r="I164" s="40"/>
      <c r="J164" s="30"/>
      <c r="K164" s="37">
        <f t="shared" si="1"/>
        <v>12</v>
      </c>
      <c r="L164" s="37"/>
      <c r="M164" s="37"/>
      <c r="N164" s="37"/>
      <c r="O164" s="37"/>
      <c r="P164" s="37">
        <f t="shared" si="12"/>
        <v>12</v>
      </c>
      <c r="Q164" s="37"/>
      <c r="R164" s="30"/>
      <c r="S164" s="30"/>
      <c r="T164" s="30"/>
      <c r="U164" s="30"/>
      <c r="V164" s="7"/>
      <c r="W164" s="7"/>
      <c r="X164" s="7"/>
      <c r="Y164" s="7"/>
      <c r="Z164" s="7"/>
      <c r="AA164" s="7"/>
      <c r="AB164" s="7"/>
    </row>
    <row r="165" spans="1:28" ht="15.75" x14ac:dyDescent="0.25">
      <c r="A165" s="14"/>
      <c r="B165" s="34"/>
      <c r="C165" s="41" t="s">
        <v>191</v>
      </c>
      <c r="D165" s="38"/>
      <c r="E165" s="39">
        <v>24</v>
      </c>
      <c r="F165" s="40" t="s">
        <v>188</v>
      </c>
      <c r="G165" s="31">
        <v>875</v>
      </c>
      <c r="H165" s="52">
        <f t="shared" si="0"/>
        <v>21000</v>
      </c>
      <c r="I165" s="40"/>
      <c r="J165" s="30"/>
      <c r="K165" s="37">
        <f t="shared" si="1"/>
        <v>12</v>
      </c>
      <c r="L165" s="37"/>
      <c r="M165" s="37"/>
      <c r="N165" s="37"/>
      <c r="O165" s="37"/>
      <c r="P165" s="37">
        <f t="shared" si="12"/>
        <v>12</v>
      </c>
      <c r="Q165" s="37"/>
      <c r="R165" s="30"/>
      <c r="S165" s="30"/>
      <c r="T165" s="30"/>
      <c r="U165" s="30"/>
      <c r="V165" s="7"/>
      <c r="W165" s="7"/>
      <c r="X165" s="7"/>
      <c r="Y165" s="7"/>
      <c r="Z165" s="7"/>
      <c r="AA165" s="7"/>
      <c r="AB165" s="7"/>
    </row>
    <row r="166" spans="1:28" ht="15.75" x14ac:dyDescent="0.25">
      <c r="A166" s="14"/>
      <c r="B166" s="34"/>
      <c r="C166" s="41" t="s">
        <v>192</v>
      </c>
      <c r="D166" s="38"/>
      <c r="E166" s="39">
        <v>5</v>
      </c>
      <c r="F166" s="40" t="s">
        <v>188</v>
      </c>
      <c r="G166" s="31">
        <v>1050</v>
      </c>
      <c r="H166" s="52">
        <f t="shared" si="0"/>
        <v>5250</v>
      </c>
      <c r="I166" s="40"/>
      <c r="J166" s="30"/>
      <c r="K166" s="37">
        <f t="shared" si="1"/>
        <v>2.5</v>
      </c>
      <c r="L166" s="37"/>
      <c r="M166" s="37"/>
      <c r="N166" s="37"/>
      <c r="O166" s="37"/>
      <c r="P166" s="37">
        <v>2</v>
      </c>
      <c r="Q166" s="37"/>
      <c r="R166" s="30"/>
      <c r="S166" s="30"/>
      <c r="T166" s="30"/>
      <c r="U166" s="30"/>
      <c r="V166" s="7"/>
      <c r="W166" s="7"/>
      <c r="X166" s="7"/>
      <c r="Y166" s="7"/>
      <c r="Z166" s="7"/>
      <c r="AA166" s="7"/>
      <c r="AB166" s="7"/>
    </row>
    <row r="167" spans="1:28" ht="15.75" x14ac:dyDescent="0.25">
      <c r="A167" s="14"/>
      <c r="B167" s="34"/>
      <c r="C167" s="41" t="s">
        <v>193</v>
      </c>
      <c r="D167" s="38"/>
      <c r="E167" s="39">
        <v>5</v>
      </c>
      <c r="F167" s="40" t="s">
        <v>188</v>
      </c>
      <c r="G167" s="31">
        <v>1050</v>
      </c>
      <c r="H167" s="52">
        <f t="shared" si="0"/>
        <v>5250</v>
      </c>
      <c r="I167" s="40"/>
      <c r="J167" s="30"/>
      <c r="K167" s="37">
        <f t="shared" si="1"/>
        <v>2.5</v>
      </c>
      <c r="L167" s="37"/>
      <c r="M167" s="37"/>
      <c r="N167" s="37"/>
      <c r="O167" s="37"/>
      <c r="P167" s="37">
        <v>2</v>
      </c>
      <c r="Q167" s="37"/>
      <c r="R167" s="30"/>
      <c r="S167" s="30"/>
      <c r="T167" s="30"/>
      <c r="U167" s="30"/>
      <c r="V167" s="7"/>
      <c r="W167" s="7"/>
      <c r="X167" s="7"/>
      <c r="Y167" s="7"/>
      <c r="Z167" s="7"/>
      <c r="AA167" s="7"/>
      <c r="AB167" s="7"/>
    </row>
    <row r="168" spans="1:28" ht="15.75" x14ac:dyDescent="0.25">
      <c r="A168" s="14"/>
      <c r="B168" s="34"/>
      <c r="C168" s="41" t="s">
        <v>194</v>
      </c>
      <c r="D168" s="38"/>
      <c r="E168" s="39">
        <v>30</v>
      </c>
      <c r="F168" s="40" t="s">
        <v>188</v>
      </c>
      <c r="G168" s="31">
        <v>3062.5</v>
      </c>
      <c r="H168" s="52">
        <f t="shared" si="0"/>
        <v>91875</v>
      </c>
      <c r="I168" s="40"/>
      <c r="J168" s="30"/>
      <c r="K168" s="37">
        <f t="shared" si="1"/>
        <v>15</v>
      </c>
      <c r="L168" s="37"/>
      <c r="M168" s="37"/>
      <c r="N168" s="37"/>
      <c r="O168" s="37"/>
      <c r="P168" s="37">
        <f t="shared" ref="P168:P172" si="13">E168/2</f>
        <v>15</v>
      </c>
      <c r="Q168" s="37"/>
      <c r="R168" s="30"/>
      <c r="S168" s="30"/>
      <c r="T168" s="30"/>
      <c r="U168" s="30"/>
      <c r="V168" s="7"/>
      <c r="W168" s="7"/>
      <c r="X168" s="7"/>
      <c r="Y168" s="7"/>
      <c r="Z168" s="7"/>
      <c r="AA168" s="7"/>
      <c r="AB168" s="7"/>
    </row>
    <row r="169" spans="1:28" ht="15.75" x14ac:dyDescent="0.25">
      <c r="A169" s="14"/>
      <c r="B169" s="34"/>
      <c r="C169" s="41" t="s">
        <v>195</v>
      </c>
      <c r="D169" s="38"/>
      <c r="E169" s="39">
        <v>30</v>
      </c>
      <c r="F169" s="40" t="s">
        <v>188</v>
      </c>
      <c r="G169" s="31">
        <v>3062.5</v>
      </c>
      <c r="H169" s="52">
        <f t="shared" si="0"/>
        <v>91875</v>
      </c>
      <c r="I169" s="40"/>
      <c r="J169" s="30"/>
      <c r="K169" s="37">
        <f t="shared" si="1"/>
        <v>15</v>
      </c>
      <c r="L169" s="37"/>
      <c r="M169" s="37"/>
      <c r="N169" s="37"/>
      <c r="O169" s="37"/>
      <c r="P169" s="37">
        <f t="shared" si="13"/>
        <v>15</v>
      </c>
      <c r="Q169" s="37"/>
      <c r="R169" s="30"/>
      <c r="S169" s="30"/>
      <c r="T169" s="30"/>
      <c r="U169" s="30"/>
      <c r="V169" s="7"/>
      <c r="W169" s="7"/>
      <c r="X169" s="7"/>
      <c r="Y169" s="7"/>
      <c r="Z169" s="7"/>
      <c r="AA169" s="7"/>
      <c r="AB169" s="7"/>
    </row>
    <row r="170" spans="1:28" ht="15.75" x14ac:dyDescent="0.25">
      <c r="A170" s="14"/>
      <c r="B170" s="34"/>
      <c r="C170" s="41" t="s">
        <v>196</v>
      </c>
      <c r="D170" s="38"/>
      <c r="E170" s="39">
        <v>30</v>
      </c>
      <c r="F170" s="40" t="s">
        <v>188</v>
      </c>
      <c r="G170" s="31">
        <v>3062.5</v>
      </c>
      <c r="H170" s="52">
        <f t="shared" si="0"/>
        <v>91875</v>
      </c>
      <c r="I170" s="40"/>
      <c r="J170" s="30"/>
      <c r="K170" s="37">
        <f t="shared" si="1"/>
        <v>15</v>
      </c>
      <c r="L170" s="37"/>
      <c r="M170" s="37"/>
      <c r="N170" s="37"/>
      <c r="O170" s="37"/>
      <c r="P170" s="37">
        <f t="shared" si="13"/>
        <v>15</v>
      </c>
      <c r="Q170" s="37"/>
      <c r="R170" s="30"/>
      <c r="S170" s="30"/>
      <c r="T170" s="30"/>
      <c r="U170" s="30"/>
      <c r="V170" s="7"/>
      <c r="W170" s="7"/>
      <c r="X170" s="7"/>
      <c r="Y170" s="7"/>
      <c r="Z170" s="7"/>
      <c r="AA170" s="7"/>
      <c r="AB170" s="7"/>
    </row>
    <row r="171" spans="1:28" ht="15.75" x14ac:dyDescent="0.25">
      <c r="A171" s="14"/>
      <c r="B171" s="34"/>
      <c r="C171" s="41" t="s">
        <v>197</v>
      </c>
      <c r="D171" s="38"/>
      <c r="E171" s="39">
        <v>30</v>
      </c>
      <c r="F171" s="40" t="s">
        <v>188</v>
      </c>
      <c r="G171" s="31">
        <v>3062.5</v>
      </c>
      <c r="H171" s="52">
        <f t="shared" si="0"/>
        <v>91875</v>
      </c>
      <c r="I171" s="40"/>
      <c r="J171" s="30"/>
      <c r="K171" s="37">
        <f t="shared" si="1"/>
        <v>15</v>
      </c>
      <c r="L171" s="37"/>
      <c r="M171" s="37"/>
      <c r="N171" s="37"/>
      <c r="O171" s="37"/>
      <c r="P171" s="37">
        <f t="shared" si="13"/>
        <v>15</v>
      </c>
      <c r="Q171" s="37"/>
      <c r="R171" s="30"/>
      <c r="S171" s="30"/>
      <c r="T171" s="30"/>
      <c r="U171" s="30"/>
      <c r="V171" s="7"/>
      <c r="W171" s="7"/>
      <c r="X171" s="7"/>
      <c r="Y171" s="7"/>
      <c r="Z171" s="7"/>
      <c r="AA171" s="7"/>
      <c r="AB171" s="7"/>
    </row>
    <row r="172" spans="1:28" ht="15.75" x14ac:dyDescent="0.25">
      <c r="A172" s="14"/>
      <c r="B172" s="34"/>
      <c r="C172" s="41" t="s">
        <v>198</v>
      </c>
      <c r="D172" s="38"/>
      <c r="E172" s="39">
        <v>6</v>
      </c>
      <c r="F172" s="40" t="s">
        <v>188</v>
      </c>
      <c r="G172" s="31">
        <v>875</v>
      </c>
      <c r="H172" s="52">
        <f t="shared" si="0"/>
        <v>5250</v>
      </c>
      <c r="I172" s="40"/>
      <c r="J172" s="30"/>
      <c r="K172" s="37">
        <f t="shared" si="1"/>
        <v>3</v>
      </c>
      <c r="L172" s="37"/>
      <c r="M172" s="37"/>
      <c r="N172" s="37"/>
      <c r="O172" s="37"/>
      <c r="P172" s="37">
        <f t="shared" si="13"/>
        <v>3</v>
      </c>
      <c r="Q172" s="37"/>
      <c r="R172" s="30"/>
      <c r="S172" s="30"/>
      <c r="T172" s="30"/>
      <c r="U172" s="30"/>
      <c r="V172" s="7"/>
      <c r="W172" s="7"/>
      <c r="X172" s="7"/>
      <c r="Y172" s="7"/>
      <c r="Z172" s="7"/>
      <c r="AA172" s="7"/>
      <c r="AB172" s="7"/>
    </row>
    <row r="173" spans="1:28" ht="15.75" x14ac:dyDescent="0.25">
      <c r="A173" s="14"/>
      <c r="B173" s="34"/>
      <c r="C173" s="41" t="s">
        <v>199</v>
      </c>
      <c r="D173" s="38"/>
      <c r="E173" s="39">
        <v>3</v>
      </c>
      <c r="F173" s="40" t="s">
        <v>188</v>
      </c>
      <c r="G173" s="31">
        <v>875</v>
      </c>
      <c r="H173" s="52">
        <f t="shared" si="0"/>
        <v>2625</v>
      </c>
      <c r="I173" s="40"/>
      <c r="J173" s="30"/>
      <c r="K173" s="37">
        <f t="shared" si="1"/>
        <v>1.5</v>
      </c>
      <c r="L173" s="37"/>
      <c r="M173" s="37"/>
      <c r="N173" s="37"/>
      <c r="O173" s="37"/>
      <c r="P173" s="37">
        <v>1</v>
      </c>
      <c r="Q173" s="37"/>
      <c r="R173" s="30"/>
      <c r="S173" s="30"/>
      <c r="T173" s="30"/>
      <c r="U173" s="30"/>
      <c r="V173" s="7"/>
      <c r="W173" s="7"/>
      <c r="X173" s="7"/>
      <c r="Y173" s="7"/>
      <c r="Z173" s="7"/>
      <c r="AA173" s="7"/>
      <c r="AB173" s="7"/>
    </row>
    <row r="174" spans="1:28" ht="15.75" x14ac:dyDescent="0.25">
      <c r="A174" s="14"/>
      <c r="B174" s="34"/>
      <c r="C174" s="41" t="s">
        <v>200</v>
      </c>
      <c r="D174" s="38"/>
      <c r="E174" s="39">
        <v>3</v>
      </c>
      <c r="F174" s="40" t="s">
        <v>188</v>
      </c>
      <c r="G174" s="31">
        <v>875</v>
      </c>
      <c r="H174" s="52">
        <f t="shared" si="0"/>
        <v>2625</v>
      </c>
      <c r="I174" s="40"/>
      <c r="J174" s="30"/>
      <c r="K174" s="37">
        <f t="shared" si="1"/>
        <v>1.5</v>
      </c>
      <c r="L174" s="37"/>
      <c r="M174" s="37"/>
      <c r="N174" s="37"/>
      <c r="O174" s="37"/>
      <c r="P174" s="37">
        <v>1</v>
      </c>
      <c r="Q174" s="37"/>
      <c r="R174" s="30"/>
      <c r="S174" s="30"/>
      <c r="T174" s="30"/>
      <c r="U174" s="30"/>
      <c r="V174" s="7"/>
      <c r="W174" s="7"/>
      <c r="X174" s="7"/>
      <c r="Y174" s="7"/>
      <c r="Z174" s="7"/>
      <c r="AA174" s="7"/>
      <c r="AB174" s="7"/>
    </row>
    <row r="175" spans="1:28" ht="15.75" x14ac:dyDescent="0.25">
      <c r="A175" s="14"/>
      <c r="B175" s="34"/>
      <c r="C175" s="41" t="s">
        <v>201</v>
      </c>
      <c r="D175" s="38"/>
      <c r="E175" s="39">
        <v>3</v>
      </c>
      <c r="F175" s="40" t="s">
        <v>188</v>
      </c>
      <c r="G175" s="31">
        <v>875</v>
      </c>
      <c r="H175" s="52">
        <f t="shared" si="0"/>
        <v>2625</v>
      </c>
      <c r="I175" s="40"/>
      <c r="J175" s="30"/>
      <c r="K175" s="37">
        <f t="shared" si="1"/>
        <v>1.5</v>
      </c>
      <c r="L175" s="37"/>
      <c r="M175" s="37"/>
      <c r="N175" s="37"/>
      <c r="O175" s="37"/>
      <c r="P175" s="37">
        <v>1</v>
      </c>
      <c r="Q175" s="37"/>
      <c r="R175" s="30"/>
      <c r="S175" s="30"/>
      <c r="T175" s="30"/>
      <c r="U175" s="30"/>
      <c r="V175" s="7"/>
      <c r="W175" s="7"/>
      <c r="X175" s="7"/>
      <c r="Y175" s="7"/>
      <c r="Z175" s="7"/>
      <c r="AA175" s="7"/>
      <c r="AB175" s="7"/>
    </row>
    <row r="176" spans="1:28" ht="15.75" x14ac:dyDescent="0.25">
      <c r="A176" s="14"/>
      <c r="B176" s="34"/>
      <c r="C176" s="41" t="s">
        <v>202</v>
      </c>
      <c r="D176" s="38"/>
      <c r="E176" s="39">
        <v>6</v>
      </c>
      <c r="F176" s="40" t="s">
        <v>188</v>
      </c>
      <c r="G176" s="31">
        <v>1000</v>
      </c>
      <c r="H176" s="52">
        <f t="shared" si="0"/>
        <v>6000</v>
      </c>
      <c r="I176" s="40"/>
      <c r="J176" s="30"/>
      <c r="K176" s="37">
        <f t="shared" si="1"/>
        <v>3</v>
      </c>
      <c r="L176" s="37"/>
      <c r="M176" s="37"/>
      <c r="N176" s="37"/>
      <c r="O176" s="37"/>
      <c r="P176" s="37">
        <f>E176/2</f>
        <v>3</v>
      </c>
      <c r="Q176" s="37"/>
      <c r="R176" s="30"/>
      <c r="S176" s="30"/>
      <c r="T176" s="30"/>
      <c r="U176" s="30"/>
      <c r="V176" s="7"/>
      <c r="W176" s="7"/>
      <c r="X176" s="7"/>
      <c r="Y176" s="7"/>
      <c r="Z176" s="7"/>
      <c r="AA176" s="7"/>
      <c r="AB176" s="7"/>
    </row>
    <row r="177" spans="1:28" ht="15.75" x14ac:dyDescent="0.25">
      <c r="A177" s="14"/>
      <c r="B177" s="34"/>
      <c r="C177" s="41" t="s">
        <v>203</v>
      </c>
      <c r="D177" s="38"/>
      <c r="E177" s="39">
        <v>15</v>
      </c>
      <c r="F177" s="40" t="s">
        <v>178</v>
      </c>
      <c r="G177" s="31">
        <v>476</v>
      </c>
      <c r="H177" s="52">
        <f t="shared" si="0"/>
        <v>7140</v>
      </c>
      <c r="I177" s="40"/>
      <c r="J177" s="30"/>
      <c r="K177" s="37">
        <f t="shared" si="1"/>
        <v>7.5</v>
      </c>
      <c r="L177" s="37"/>
      <c r="M177" s="37"/>
      <c r="N177" s="37"/>
      <c r="O177" s="37"/>
      <c r="P177" s="37">
        <v>7</v>
      </c>
      <c r="Q177" s="37"/>
      <c r="R177" s="30"/>
      <c r="S177" s="30"/>
      <c r="T177" s="30"/>
      <c r="U177" s="30"/>
      <c r="V177" s="7"/>
      <c r="W177" s="7"/>
      <c r="X177" s="7"/>
      <c r="Y177" s="7"/>
      <c r="Z177" s="7"/>
      <c r="AA177" s="7"/>
      <c r="AB177" s="7"/>
    </row>
    <row r="178" spans="1:28" ht="15.75" x14ac:dyDescent="0.25">
      <c r="A178" s="14"/>
      <c r="B178" s="34"/>
      <c r="C178" s="41" t="s">
        <v>204</v>
      </c>
      <c r="D178" s="38"/>
      <c r="E178" s="39">
        <v>15</v>
      </c>
      <c r="F178" s="40" t="s">
        <v>178</v>
      </c>
      <c r="G178" s="31">
        <v>504</v>
      </c>
      <c r="H178" s="52">
        <f t="shared" si="0"/>
        <v>7560</v>
      </c>
      <c r="I178" s="40"/>
      <c r="J178" s="30"/>
      <c r="K178" s="37">
        <f t="shared" si="1"/>
        <v>7.5</v>
      </c>
      <c r="L178" s="37"/>
      <c r="M178" s="37"/>
      <c r="N178" s="37"/>
      <c r="O178" s="37"/>
      <c r="P178" s="37">
        <v>7</v>
      </c>
      <c r="Q178" s="37"/>
      <c r="R178" s="30"/>
      <c r="S178" s="30"/>
      <c r="T178" s="30"/>
      <c r="U178" s="30"/>
      <c r="V178" s="7"/>
      <c r="W178" s="7"/>
      <c r="X178" s="7"/>
      <c r="Y178" s="7"/>
      <c r="Z178" s="7"/>
      <c r="AA178" s="7"/>
      <c r="AB178" s="7"/>
    </row>
    <row r="179" spans="1:28" ht="15.75" x14ac:dyDescent="0.25">
      <c r="A179" s="14"/>
      <c r="B179" s="34"/>
      <c r="C179" s="41" t="s">
        <v>205</v>
      </c>
      <c r="D179" s="38"/>
      <c r="E179" s="39">
        <v>15</v>
      </c>
      <c r="F179" s="40" t="s">
        <v>178</v>
      </c>
      <c r="G179" s="31">
        <v>504</v>
      </c>
      <c r="H179" s="52">
        <f t="shared" si="0"/>
        <v>7560</v>
      </c>
      <c r="I179" s="40"/>
      <c r="J179" s="30"/>
      <c r="K179" s="37">
        <f t="shared" si="1"/>
        <v>7.5</v>
      </c>
      <c r="L179" s="37"/>
      <c r="M179" s="37"/>
      <c r="N179" s="37"/>
      <c r="O179" s="37"/>
      <c r="P179" s="37">
        <v>7</v>
      </c>
      <c r="Q179" s="37"/>
      <c r="R179" s="30"/>
      <c r="S179" s="30"/>
      <c r="T179" s="30"/>
      <c r="U179" s="30"/>
      <c r="V179" s="7"/>
      <c r="W179" s="7"/>
      <c r="X179" s="7"/>
      <c r="Y179" s="7"/>
      <c r="Z179" s="7"/>
      <c r="AA179" s="7"/>
      <c r="AB179" s="7"/>
    </row>
    <row r="180" spans="1:28" ht="15.75" x14ac:dyDescent="0.25">
      <c r="A180" s="14"/>
      <c r="B180" s="34"/>
      <c r="C180" s="41" t="s">
        <v>206</v>
      </c>
      <c r="D180" s="38"/>
      <c r="E180" s="39">
        <v>15</v>
      </c>
      <c r="F180" s="40" t="s">
        <v>178</v>
      </c>
      <c r="G180" s="31">
        <v>504</v>
      </c>
      <c r="H180" s="52">
        <f t="shared" si="0"/>
        <v>7560</v>
      </c>
      <c r="I180" s="40"/>
      <c r="J180" s="30"/>
      <c r="K180" s="37">
        <f t="shared" si="1"/>
        <v>7.5</v>
      </c>
      <c r="L180" s="37"/>
      <c r="M180" s="37"/>
      <c r="N180" s="37"/>
      <c r="O180" s="37"/>
      <c r="P180" s="37">
        <v>7</v>
      </c>
      <c r="Q180" s="37"/>
      <c r="R180" s="30"/>
      <c r="S180" s="30"/>
      <c r="T180" s="30"/>
      <c r="U180" s="30"/>
      <c r="V180" s="7"/>
      <c r="W180" s="7"/>
      <c r="X180" s="7"/>
      <c r="Y180" s="7"/>
      <c r="Z180" s="7"/>
      <c r="AA180" s="7"/>
      <c r="AB180" s="7"/>
    </row>
    <row r="181" spans="1:28" ht="15.75" x14ac:dyDescent="0.25">
      <c r="A181" s="14"/>
      <c r="B181" s="34"/>
      <c r="C181" s="41" t="s">
        <v>207</v>
      </c>
      <c r="D181" s="38"/>
      <c r="E181" s="39">
        <v>120</v>
      </c>
      <c r="F181" s="40" t="s">
        <v>178</v>
      </c>
      <c r="G181" s="31">
        <v>476</v>
      </c>
      <c r="H181" s="52">
        <f t="shared" si="0"/>
        <v>57120</v>
      </c>
      <c r="I181" s="40"/>
      <c r="J181" s="30"/>
      <c r="K181" s="37">
        <f t="shared" si="1"/>
        <v>60</v>
      </c>
      <c r="L181" s="37"/>
      <c r="M181" s="37"/>
      <c r="N181" s="37"/>
      <c r="O181" s="37"/>
      <c r="P181" s="37">
        <f t="shared" ref="P181:P189" si="14">E181/2</f>
        <v>60</v>
      </c>
      <c r="Q181" s="37"/>
      <c r="R181" s="30"/>
      <c r="S181" s="30"/>
      <c r="T181" s="30"/>
      <c r="U181" s="30"/>
      <c r="V181" s="7"/>
      <c r="W181" s="7"/>
      <c r="X181" s="7"/>
      <c r="Y181" s="7"/>
      <c r="Z181" s="7"/>
      <c r="AA181" s="7"/>
      <c r="AB181" s="7"/>
    </row>
    <row r="182" spans="1:28" ht="15.75" x14ac:dyDescent="0.25">
      <c r="A182" s="14"/>
      <c r="B182" s="34"/>
      <c r="C182" s="41" t="s">
        <v>208</v>
      </c>
      <c r="D182" s="38"/>
      <c r="E182" s="39">
        <v>60</v>
      </c>
      <c r="F182" s="40" t="s">
        <v>178</v>
      </c>
      <c r="G182" s="31">
        <v>504</v>
      </c>
      <c r="H182" s="52">
        <f t="shared" si="0"/>
        <v>30240</v>
      </c>
      <c r="I182" s="40"/>
      <c r="J182" s="30"/>
      <c r="K182" s="37">
        <f t="shared" si="1"/>
        <v>30</v>
      </c>
      <c r="L182" s="37"/>
      <c r="M182" s="37"/>
      <c r="N182" s="37"/>
      <c r="O182" s="37"/>
      <c r="P182" s="37">
        <f t="shared" si="14"/>
        <v>30</v>
      </c>
      <c r="Q182" s="37"/>
      <c r="R182" s="30"/>
      <c r="S182" s="30"/>
      <c r="T182" s="30"/>
      <c r="U182" s="30"/>
      <c r="V182" s="7"/>
      <c r="W182" s="7"/>
      <c r="X182" s="7"/>
      <c r="Y182" s="7"/>
      <c r="Z182" s="7"/>
      <c r="AA182" s="7"/>
      <c r="AB182" s="7"/>
    </row>
    <row r="183" spans="1:28" ht="15.75" x14ac:dyDescent="0.25">
      <c r="A183" s="14"/>
      <c r="B183" s="34"/>
      <c r="C183" s="41" t="s">
        <v>209</v>
      </c>
      <c r="D183" s="38"/>
      <c r="E183" s="39">
        <v>60</v>
      </c>
      <c r="F183" s="40" t="s">
        <v>178</v>
      </c>
      <c r="G183" s="31">
        <v>504</v>
      </c>
      <c r="H183" s="52">
        <f t="shared" si="0"/>
        <v>30240</v>
      </c>
      <c r="I183" s="40"/>
      <c r="J183" s="30"/>
      <c r="K183" s="37">
        <f t="shared" si="1"/>
        <v>30</v>
      </c>
      <c r="L183" s="37"/>
      <c r="M183" s="37"/>
      <c r="N183" s="37"/>
      <c r="O183" s="37"/>
      <c r="P183" s="37">
        <f t="shared" si="14"/>
        <v>30</v>
      </c>
      <c r="Q183" s="37"/>
      <c r="R183" s="30"/>
      <c r="S183" s="30"/>
      <c r="T183" s="30"/>
      <c r="U183" s="30"/>
      <c r="V183" s="7"/>
      <c r="W183" s="7"/>
      <c r="X183" s="7"/>
      <c r="Y183" s="7"/>
      <c r="Z183" s="7"/>
      <c r="AA183" s="7"/>
      <c r="AB183" s="7"/>
    </row>
    <row r="184" spans="1:28" ht="15.75" x14ac:dyDescent="0.25">
      <c r="A184" s="14"/>
      <c r="B184" s="34"/>
      <c r="C184" s="41" t="s">
        <v>210</v>
      </c>
      <c r="D184" s="38"/>
      <c r="E184" s="39">
        <v>60</v>
      </c>
      <c r="F184" s="40" t="s">
        <v>178</v>
      </c>
      <c r="G184" s="31">
        <v>504</v>
      </c>
      <c r="H184" s="52">
        <f t="shared" si="0"/>
        <v>30240</v>
      </c>
      <c r="I184" s="40"/>
      <c r="J184" s="30"/>
      <c r="K184" s="37">
        <f t="shared" si="1"/>
        <v>30</v>
      </c>
      <c r="L184" s="37"/>
      <c r="M184" s="37"/>
      <c r="N184" s="37"/>
      <c r="O184" s="37"/>
      <c r="P184" s="37">
        <f t="shared" si="14"/>
        <v>30</v>
      </c>
      <c r="Q184" s="37"/>
      <c r="R184" s="30"/>
      <c r="S184" s="30"/>
      <c r="T184" s="30"/>
      <c r="U184" s="30"/>
      <c r="V184" s="7"/>
      <c r="W184" s="7"/>
      <c r="X184" s="7"/>
      <c r="Y184" s="7"/>
      <c r="Z184" s="7"/>
      <c r="AA184" s="7"/>
      <c r="AB184" s="7"/>
    </row>
    <row r="185" spans="1:28" ht="15.75" x14ac:dyDescent="0.25">
      <c r="A185" s="14"/>
      <c r="B185" s="34"/>
      <c r="C185" s="41" t="s">
        <v>211</v>
      </c>
      <c r="D185" s="38"/>
      <c r="E185" s="39">
        <v>30</v>
      </c>
      <c r="F185" s="40" t="s">
        <v>178</v>
      </c>
      <c r="G185" s="31">
        <v>900</v>
      </c>
      <c r="H185" s="52">
        <f t="shared" si="0"/>
        <v>27000</v>
      </c>
      <c r="I185" s="40"/>
      <c r="J185" s="30"/>
      <c r="K185" s="37">
        <f t="shared" si="1"/>
        <v>15</v>
      </c>
      <c r="L185" s="37"/>
      <c r="M185" s="37"/>
      <c r="N185" s="37"/>
      <c r="O185" s="37"/>
      <c r="P185" s="37">
        <f t="shared" si="14"/>
        <v>15</v>
      </c>
      <c r="Q185" s="37"/>
      <c r="R185" s="30"/>
      <c r="S185" s="30"/>
      <c r="T185" s="30"/>
      <c r="U185" s="30"/>
      <c r="V185" s="7"/>
      <c r="W185" s="7"/>
      <c r="X185" s="7"/>
      <c r="Y185" s="7"/>
      <c r="Z185" s="7"/>
      <c r="AA185" s="7"/>
      <c r="AB185" s="7"/>
    </row>
    <row r="186" spans="1:28" ht="15.75" x14ac:dyDescent="0.25">
      <c r="A186" s="14"/>
      <c r="B186" s="34"/>
      <c r="C186" s="41" t="s">
        <v>212</v>
      </c>
      <c r="D186" s="38"/>
      <c r="E186" s="39">
        <v>20</v>
      </c>
      <c r="F186" s="40" t="s">
        <v>178</v>
      </c>
      <c r="G186" s="31">
        <v>900</v>
      </c>
      <c r="H186" s="52">
        <f t="shared" si="0"/>
        <v>18000</v>
      </c>
      <c r="I186" s="40"/>
      <c r="J186" s="30"/>
      <c r="K186" s="37">
        <f t="shared" si="1"/>
        <v>10</v>
      </c>
      <c r="L186" s="37"/>
      <c r="M186" s="37"/>
      <c r="N186" s="37"/>
      <c r="O186" s="37"/>
      <c r="P186" s="37">
        <f t="shared" si="14"/>
        <v>10</v>
      </c>
      <c r="Q186" s="37"/>
      <c r="R186" s="30"/>
      <c r="S186" s="30"/>
      <c r="T186" s="30"/>
      <c r="U186" s="30"/>
      <c r="V186" s="7"/>
      <c r="W186" s="7"/>
      <c r="X186" s="7"/>
      <c r="Y186" s="7"/>
      <c r="Z186" s="7"/>
      <c r="AA186" s="7"/>
      <c r="AB186" s="7"/>
    </row>
    <row r="187" spans="1:28" ht="15.75" x14ac:dyDescent="0.25">
      <c r="A187" s="14"/>
      <c r="B187" s="34"/>
      <c r="C187" s="41" t="s">
        <v>213</v>
      </c>
      <c r="D187" s="38"/>
      <c r="E187" s="39">
        <v>20</v>
      </c>
      <c r="F187" s="40" t="s">
        <v>178</v>
      </c>
      <c r="G187" s="31">
        <v>900</v>
      </c>
      <c r="H187" s="52">
        <f t="shared" si="0"/>
        <v>18000</v>
      </c>
      <c r="I187" s="40"/>
      <c r="J187" s="30"/>
      <c r="K187" s="37">
        <f t="shared" si="1"/>
        <v>10</v>
      </c>
      <c r="L187" s="37"/>
      <c r="M187" s="37"/>
      <c r="N187" s="37"/>
      <c r="O187" s="37"/>
      <c r="P187" s="37">
        <f t="shared" si="14"/>
        <v>10</v>
      </c>
      <c r="Q187" s="37"/>
      <c r="R187" s="30"/>
      <c r="S187" s="30"/>
      <c r="T187" s="30"/>
      <c r="U187" s="30"/>
      <c r="V187" s="7"/>
      <c r="W187" s="7"/>
      <c r="X187" s="7"/>
      <c r="Y187" s="7"/>
      <c r="Z187" s="7"/>
      <c r="AA187" s="7"/>
      <c r="AB187" s="7"/>
    </row>
    <row r="188" spans="1:28" ht="15.75" x14ac:dyDescent="0.25">
      <c r="A188" s="14"/>
      <c r="B188" s="34"/>
      <c r="C188" s="41" t="s">
        <v>214</v>
      </c>
      <c r="D188" s="38"/>
      <c r="E188" s="39">
        <v>20</v>
      </c>
      <c r="F188" s="40" t="s">
        <v>178</v>
      </c>
      <c r="G188" s="31">
        <v>900</v>
      </c>
      <c r="H188" s="52">
        <f t="shared" si="0"/>
        <v>18000</v>
      </c>
      <c r="I188" s="40"/>
      <c r="J188" s="30"/>
      <c r="K188" s="37">
        <f t="shared" si="1"/>
        <v>10</v>
      </c>
      <c r="L188" s="37"/>
      <c r="M188" s="37"/>
      <c r="N188" s="37"/>
      <c r="O188" s="37"/>
      <c r="P188" s="37">
        <f t="shared" si="14"/>
        <v>10</v>
      </c>
      <c r="Q188" s="37"/>
      <c r="R188" s="30"/>
      <c r="S188" s="30"/>
      <c r="T188" s="30"/>
      <c r="U188" s="30"/>
      <c r="V188" s="7"/>
      <c r="W188" s="7"/>
      <c r="X188" s="7"/>
      <c r="Y188" s="7"/>
      <c r="Z188" s="7"/>
      <c r="AA188" s="7"/>
      <c r="AB188" s="7"/>
    </row>
    <row r="189" spans="1:28" ht="15.75" x14ac:dyDescent="0.25">
      <c r="A189" s="14"/>
      <c r="B189" s="34"/>
      <c r="C189" s="41" t="s">
        <v>215</v>
      </c>
      <c r="D189" s="38"/>
      <c r="E189" s="39">
        <v>10</v>
      </c>
      <c r="F189" s="40" t="s">
        <v>77</v>
      </c>
      <c r="G189" s="31">
        <v>1352.75</v>
      </c>
      <c r="H189" s="52">
        <f t="shared" si="0"/>
        <v>13527.5</v>
      </c>
      <c r="I189" s="40"/>
      <c r="J189" s="30"/>
      <c r="K189" s="37">
        <f t="shared" si="1"/>
        <v>5</v>
      </c>
      <c r="L189" s="37"/>
      <c r="M189" s="37"/>
      <c r="N189" s="37"/>
      <c r="O189" s="37"/>
      <c r="P189" s="37">
        <f t="shared" si="14"/>
        <v>5</v>
      </c>
      <c r="Q189" s="37"/>
      <c r="R189" s="30"/>
      <c r="S189" s="30"/>
      <c r="T189" s="30"/>
      <c r="U189" s="30"/>
      <c r="V189" s="7"/>
      <c r="W189" s="7"/>
      <c r="X189" s="7"/>
      <c r="Y189" s="7"/>
      <c r="Z189" s="7"/>
      <c r="AA189" s="7"/>
      <c r="AB189" s="7"/>
    </row>
    <row r="190" spans="1:28" ht="15.75" x14ac:dyDescent="0.25">
      <c r="A190" s="14"/>
      <c r="B190" s="34"/>
      <c r="C190" s="41" t="s">
        <v>216</v>
      </c>
      <c r="D190" s="38"/>
      <c r="E190" s="39">
        <v>5</v>
      </c>
      <c r="F190" s="40" t="s">
        <v>88</v>
      </c>
      <c r="G190" s="31">
        <v>39.200000000000003</v>
      </c>
      <c r="H190" s="52">
        <f t="shared" si="0"/>
        <v>196</v>
      </c>
      <c r="I190" s="40"/>
      <c r="J190" s="30"/>
      <c r="K190" s="37">
        <f t="shared" si="1"/>
        <v>2.5</v>
      </c>
      <c r="L190" s="37"/>
      <c r="M190" s="37"/>
      <c r="N190" s="37"/>
      <c r="O190" s="37"/>
      <c r="P190" s="37">
        <v>2</v>
      </c>
      <c r="Q190" s="37"/>
      <c r="R190" s="30"/>
      <c r="S190" s="30"/>
      <c r="T190" s="30"/>
      <c r="U190" s="30"/>
      <c r="V190" s="7"/>
      <c r="W190" s="7"/>
      <c r="X190" s="7"/>
      <c r="Y190" s="7"/>
      <c r="Z190" s="7"/>
      <c r="AA190" s="7"/>
      <c r="AB190" s="7"/>
    </row>
    <row r="191" spans="1:28" ht="15.75" x14ac:dyDescent="0.25">
      <c r="A191" s="14"/>
      <c r="B191" s="34"/>
      <c r="C191" s="41" t="s">
        <v>217</v>
      </c>
      <c r="D191" s="38"/>
      <c r="E191" s="39">
        <v>15</v>
      </c>
      <c r="F191" s="40" t="s">
        <v>77</v>
      </c>
      <c r="G191" s="31">
        <v>361.2</v>
      </c>
      <c r="H191" s="52">
        <f t="shared" si="0"/>
        <v>5418</v>
      </c>
      <c r="I191" s="40"/>
      <c r="J191" s="30"/>
      <c r="K191" s="37">
        <f t="shared" si="1"/>
        <v>7.5</v>
      </c>
      <c r="L191" s="37"/>
      <c r="M191" s="37"/>
      <c r="N191" s="37"/>
      <c r="O191" s="37"/>
      <c r="P191" s="37">
        <v>7</v>
      </c>
      <c r="Q191" s="37"/>
      <c r="R191" s="30"/>
      <c r="S191" s="30"/>
      <c r="T191" s="30"/>
      <c r="U191" s="30"/>
      <c r="V191" s="7"/>
      <c r="W191" s="7"/>
      <c r="X191" s="7"/>
      <c r="Y191" s="7"/>
      <c r="Z191" s="7"/>
      <c r="AA191" s="7"/>
      <c r="AB191" s="7"/>
    </row>
    <row r="192" spans="1:28" ht="15.75" x14ac:dyDescent="0.25">
      <c r="A192" s="14"/>
      <c r="B192" s="34"/>
      <c r="C192" s="41" t="s">
        <v>218</v>
      </c>
      <c r="D192" s="38"/>
      <c r="E192" s="39">
        <v>12</v>
      </c>
      <c r="F192" s="40" t="s">
        <v>77</v>
      </c>
      <c r="G192" s="31">
        <v>350</v>
      </c>
      <c r="H192" s="52">
        <f t="shared" si="0"/>
        <v>4200</v>
      </c>
      <c r="I192" s="40"/>
      <c r="J192" s="30"/>
      <c r="K192" s="37">
        <f t="shared" si="1"/>
        <v>6</v>
      </c>
      <c r="L192" s="37"/>
      <c r="M192" s="37"/>
      <c r="N192" s="37"/>
      <c r="O192" s="37"/>
      <c r="P192" s="37">
        <f t="shared" ref="P192:P196" si="15">E192/2</f>
        <v>6</v>
      </c>
      <c r="Q192" s="37"/>
      <c r="R192" s="30"/>
      <c r="S192" s="30"/>
      <c r="T192" s="30"/>
      <c r="U192" s="30"/>
      <c r="V192" s="7"/>
      <c r="W192" s="7"/>
      <c r="X192" s="7"/>
      <c r="Y192" s="7"/>
      <c r="Z192" s="7"/>
      <c r="AA192" s="7"/>
      <c r="AB192" s="7"/>
    </row>
    <row r="193" spans="1:28" ht="15.75" x14ac:dyDescent="0.25">
      <c r="A193" s="14"/>
      <c r="B193" s="34"/>
      <c r="C193" s="41" t="s">
        <v>219</v>
      </c>
      <c r="D193" s="38"/>
      <c r="E193" s="39">
        <v>12</v>
      </c>
      <c r="F193" s="40" t="s">
        <v>77</v>
      </c>
      <c r="G193" s="31">
        <v>100.8</v>
      </c>
      <c r="H193" s="52">
        <f t="shared" si="0"/>
        <v>1209.5999999999999</v>
      </c>
      <c r="I193" s="40"/>
      <c r="J193" s="30"/>
      <c r="K193" s="37">
        <f t="shared" si="1"/>
        <v>6</v>
      </c>
      <c r="L193" s="37"/>
      <c r="M193" s="37"/>
      <c r="N193" s="37"/>
      <c r="O193" s="37"/>
      <c r="P193" s="37">
        <f t="shared" si="15"/>
        <v>6</v>
      </c>
      <c r="Q193" s="37"/>
      <c r="R193" s="30"/>
      <c r="S193" s="30"/>
      <c r="T193" s="30"/>
      <c r="U193" s="30"/>
      <c r="V193" s="7"/>
      <c r="W193" s="7"/>
      <c r="X193" s="7"/>
      <c r="Y193" s="7"/>
      <c r="Z193" s="7"/>
      <c r="AA193" s="7"/>
      <c r="AB193" s="7"/>
    </row>
    <row r="194" spans="1:28" ht="15.75" x14ac:dyDescent="0.25">
      <c r="A194" s="34"/>
      <c r="B194" s="34"/>
      <c r="C194" s="41" t="s">
        <v>220</v>
      </c>
      <c r="D194" s="38"/>
      <c r="E194" s="39">
        <v>10</v>
      </c>
      <c r="F194" s="40" t="s">
        <v>77</v>
      </c>
      <c r="G194" s="31">
        <v>200</v>
      </c>
      <c r="H194" s="52">
        <f t="shared" si="0"/>
        <v>2000</v>
      </c>
      <c r="I194" s="40"/>
      <c r="J194" s="30"/>
      <c r="K194" s="37">
        <f t="shared" si="1"/>
        <v>5</v>
      </c>
      <c r="L194" s="37"/>
      <c r="M194" s="37"/>
      <c r="N194" s="37"/>
      <c r="O194" s="37"/>
      <c r="P194" s="37">
        <f t="shared" si="15"/>
        <v>5</v>
      </c>
      <c r="Q194" s="37"/>
      <c r="R194" s="30"/>
      <c r="S194" s="30"/>
      <c r="T194" s="30"/>
      <c r="U194" s="30"/>
      <c r="V194" s="7"/>
      <c r="W194" s="7"/>
      <c r="X194" s="7"/>
      <c r="Y194" s="7"/>
      <c r="Z194" s="7"/>
      <c r="AA194" s="7"/>
      <c r="AB194" s="7"/>
    </row>
    <row r="195" spans="1:28" ht="15.75" x14ac:dyDescent="0.25">
      <c r="A195" s="34"/>
      <c r="B195" s="34"/>
      <c r="C195" s="41" t="s">
        <v>221</v>
      </c>
      <c r="D195" s="38"/>
      <c r="E195" s="39">
        <v>10</v>
      </c>
      <c r="F195" s="40" t="s">
        <v>77</v>
      </c>
      <c r="G195" s="31">
        <v>200</v>
      </c>
      <c r="H195" s="52">
        <f t="shared" si="0"/>
        <v>2000</v>
      </c>
      <c r="I195" s="40"/>
      <c r="J195" s="30"/>
      <c r="K195" s="37">
        <f t="shared" si="1"/>
        <v>5</v>
      </c>
      <c r="L195" s="37"/>
      <c r="M195" s="37"/>
      <c r="N195" s="37"/>
      <c r="O195" s="37"/>
      <c r="P195" s="37">
        <f t="shared" si="15"/>
        <v>5</v>
      </c>
      <c r="Q195" s="37"/>
      <c r="R195" s="30"/>
      <c r="S195" s="30"/>
      <c r="T195" s="30"/>
      <c r="U195" s="30"/>
      <c r="V195" s="7"/>
      <c r="W195" s="7"/>
      <c r="X195" s="7"/>
      <c r="Y195" s="7"/>
      <c r="Z195" s="7"/>
      <c r="AA195" s="7"/>
      <c r="AB195" s="7"/>
    </row>
    <row r="196" spans="1:28" ht="15.75" x14ac:dyDescent="0.25">
      <c r="A196" s="34"/>
      <c r="B196" s="34"/>
      <c r="C196" s="41" t="s">
        <v>222</v>
      </c>
      <c r="D196" s="38"/>
      <c r="E196" s="39">
        <v>10</v>
      </c>
      <c r="F196" s="40" t="s">
        <v>77</v>
      </c>
      <c r="G196" s="31">
        <v>200</v>
      </c>
      <c r="H196" s="52">
        <f t="shared" si="0"/>
        <v>2000</v>
      </c>
      <c r="I196" s="40"/>
      <c r="J196" s="30"/>
      <c r="K196" s="37">
        <f t="shared" si="1"/>
        <v>5</v>
      </c>
      <c r="L196" s="37"/>
      <c r="M196" s="37"/>
      <c r="N196" s="37"/>
      <c r="O196" s="37"/>
      <c r="P196" s="37">
        <f t="shared" si="15"/>
        <v>5</v>
      </c>
      <c r="Q196" s="37"/>
      <c r="R196" s="30"/>
      <c r="S196" s="30"/>
      <c r="T196" s="30"/>
      <c r="U196" s="30"/>
      <c r="V196" s="7"/>
      <c r="W196" s="7"/>
      <c r="X196" s="7"/>
      <c r="Y196" s="7"/>
      <c r="Z196" s="7"/>
      <c r="AA196" s="7"/>
      <c r="AB196" s="7"/>
    </row>
    <row r="197" spans="1:28" ht="15.75" x14ac:dyDescent="0.25">
      <c r="A197" s="34"/>
      <c r="B197" s="34"/>
      <c r="C197" s="41" t="s">
        <v>223</v>
      </c>
      <c r="D197" s="38"/>
      <c r="E197" s="39">
        <v>5</v>
      </c>
      <c r="F197" s="40" t="s">
        <v>77</v>
      </c>
      <c r="G197" s="31">
        <v>200</v>
      </c>
      <c r="H197" s="52">
        <f t="shared" si="0"/>
        <v>1000</v>
      </c>
      <c r="I197" s="40"/>
      <c r="J197" s="30"/>
      <c r="K197" s="37">
        <f t="shared" si="1"/>
        <v>2.5</v>
      </c>
      <c r="L197" s="37"/>
      <c r="M197" s="37"/>
      <c r="N197" s="37"/>
      <c r="O197" s="37"/>
      <c r="P197" s="37">
        <v>2</v>
      </c>
      <c r="Q197" s="37"/>
      <c r="R197" s="30"/>
      <c r="S197" s="30"/>
      <c r="T197" s="30"/>
      <c r="U197" s="30"/>
      <c r="V197" s="7"/>
      <c r="W197" s="7"/>
      <c r="X197" s="7"/>
      <c r="Y197" s="7"/>
      <c r="Z197" s="7"/>
      <c r="AA197" s="7"/>
      <c r="AB197" s="7"/>
    </row>
    <row r="198" spans="1:28" ht="15.75" x14ac:dyDescent="0.25">
      <c r="A198" s="34"/>
      <c r="B198" s="34"/>
      <c r="C198" s="41" t="s">
        <v>224</v>
      </c>
      <c r="D198" s="38"/>
      <c r="E198" s="39">
        <v>5</v>
      </c>
      <c r="F198" s="40" t="s">
        <v>77</v>
      </c>
      <c r="G198" s="31">
        <v>200</v>
      </c>
      <c r="H198" s="52">
        <f t="shared" si="0"/>
        <v>1000</v>
      </c>
      <c r="I198" s="40"/>
      <c r="J198" s="30"/>
      <c r="K198" s="37">
        <f t="shared" si="1"/>
        <v>2.5</v>
      </c>
      <c r="L198" s="37"/>
      <c r="M198" s="37"/>
      <c r="N198" s="37"/>
      <c r="O198" s="37"/>
      <c r="P198" s="37">
        <v>2</v>
      </c>
      <c r="Q198" s="37"/>
      <c r="R198" s="30"/>
      <c r="S198" s="30"/>
      <c r="T198" s="30"/>
      <c r="U198" s="30"/>
      <c r="V198" s="7"/>
      <c r="W198" s="7"/>
      <c r="X198" s="7"/>
      <c r="Y198" s="7"/>
      <c r="Z198" s="7"/>
      <c r="AA198" s="7"/>
      <c r="AB198" s="7"/>
    </row>
    <row r="199" spans="1:28" ht="15.75" x14ac:dyDescent="0.25">
      <c r="A199" s="14"/>
      <c r="B199" s="34"/>
      <c r="C199" s="41" t="s">
        <v>225</v>
      </c>
      <c r="D199" s="38"/>
      <c r="E199" s="39">
        <v>9</v>
      </c>
      <c r="F199" s="40" t="s">
        <v>77</v>
      </c>
      <c r="G199" s="31">
        <v>437.5</v>
      </c>
      <c r="H199" s="52">
        <f t="shared" si="0"/>
        <v>3937.5</v>
      </c>
      <c r="I199" s="40"/>
      <c r="J199" s="30"/>
      <c r="K199" s="37">
        <f t="shared" si="1"/>
        <v>4.5</v>
      </c>
      <c r="L199" s="37"/>
      <c r="M199" s="37"/>
      <c r="N199" s="37"/>
      <c r="O199" s="37"/>
      <c r="P199" s="37">
        <v>4</v>
      </c>
      <c r="Q199" s="37"/>
      <c r="R199" s="30"/>
      <c r="S199" s="30"/>
      <c r="T199" s="30"/>
      <c r="U199" s="30"/>
      <c r="V199" s="7"/>
      <c r="W199" s="7"/>
      <c r="X199" s="7"/>
      <c r="Y199" s="7"/>
      <c r="Z199" s="7"/>
      <c r="AA199" s="7"/>
      <c r="AB199" s="7"/>
    </row>
    <row r="200" spans="1:28" ht="15.75" x14ac:dyDescent="0.25">
      <c r="A200" s="14"/>
      <c r="B200" s="34"/>
      <c r="C200" s="41" t="s">
        <v>226</v>
      </c>
      <c r="D200" s="38"/>
      <c r="E200" s="39">
        <v>100</v>
      </c>
      <c r="F200" s="40" t="s">
        <v>77</v>
      </c>
      <c r="G200" s="31">
        <v>5.6</v>
      </c>
      <c r="H200" s="52">
        <f t="shared" si="0"/>
        <v>560</v>
      </c>
      <c r="I200" s="40"/>
      <c r="J200" s="30"/>
      <c r="K200" s="37">
        <f t="shared" si="1"/>
        <v>50</v>
      </c>
      <c r="L200" s="37"/>
      <c r="M200" s="37"/>
      <c r="N200" s="37"/>
      <c r="O200" s="37"/>
      <c r="P200" s="37">
        <f t="shared" ref="P200:P201" si="16">E200/2</f>
        <v>50</v>
      </c>
      <c r="Q200" s="37"/>
      <c r="R200" s="30"/>
      <c r="S200" s="30"/>
      <c r="T200" s="30"/>
      <c r="U200" s="30"/>
      <c r="V200" s="7"/>
      <c r="W200" s="7"/>
      <c r="X200" s="7"/>
      <c r="Y200" s="7"/>
      <c r="Z200" s="7"/>
      <c r="AA200" s="7"/>
      <c r="AB200" s="7"/>
    </row>
    <row r="201" spans="1:28" ht="15.75" x14ac:dyDescent="0.25">
      <c r="A201" s="14"/>
      <c r="B201" s="34"/>
      <c r="C201" s="41" t="s">
        <v>227</v>
      </c>
      <c r="D201" s="38"/>
      <c r="E201" s="39">
        <v>10</v>
      </c>
      <c r="F201" s="40" t="s">
        <v>88</v>
      </c>
      <c r="G201" s="31">
        <v>371</v>
      </c>
      <c r="H201" s="52">
        <f t="shared" si="0"/>
        <v>3710</v>
      </c>
      <c r="I201" s="40"/>
      <c r="J201" s="30"/>
      <c r="K201" s="37">
        <f t="shared" si="1"/>
        <v>5</v>
      </c>
      <c r="L201" s="37"/>
      <c r="M201" s="37"/>
      <c r="N201" s="37"/>
      <c r="O201" s="37"/>
      <c r="P201" s="37">
        <f t="shared" si="16"/>
        <v>5</v>
      </c>
      <c r="Q201" s="37"/>
      <c r="R201" s="30"/>
      <c r="S201" s="30"/>
      <c r="T201" s="30"/>
      <c r="U201" s="30"/>
      <c r="V201" s="7"/>
      <c r="W201" s="7"/>
      <c r="X201" s="7"/>
      <c r="Y201" s="7"/>
      <c r="Z201" s="7"/>
      <c r="AA201" s="7"/>
      <c r="AB201" s="7"/>
    </row>
    <row r="202" spans="1:28" ht="15.75" x14ac:dyDescent="0.25">
      <c r="A202" s="14"/>
      <c r="B202" s="34"/>
      <c r="C202" s="41" t="s">
        <v>228</v>
      </c>
      <c r="D202" s="38"/>
      <c r="E202" s="39">
        <v>9</v>
      </c>
      <c r="F202" s="40" t="s">
        <v>77</v>
      </c>
      <c r="G202" s="31">
        <v>1000</v>
      </c>
      <c r="H202" s="52">
        <f t="shared" si="0"/>
        <v>9000</v>
      </c>
      <c r="I202" s="40"/>
      <c r="J202" s="30"/>
      <c r="K202" s="37">
        <f t="shared" si="1"/>
        <v>4.5</v>
      </c>
      <c r="L202" s="37"/>
      <c r="M202" s="37"/>
      <c r="N202" s="37"/>
      <c r="O202" s="37"/>
      <c r="P202" s="37">
        <v>4</v>
      </c>
      <c r="Q202" s="37"/>
      <c r="R202" s="30"/>
      <c r="S202" s="30"/>
      <c r="T202" s="30"/>
      <c r="U202" s="30"/>
      <c r="V202" s="7"/>
      <c r="W202" s="7"/>
      <c r="X202" s="7"/>
      <c r="Y202" s="7"/>
      <c r="Z202" s="7"/>
      <c r="AA202" s="7"/>
      <c r="AB202" s="7"/>
    </row>
    <row r="203" spans="1:28" ht="15.75" x14ac:dyDescent="0.25">
      <c r="A203" s="14"/>
      <c r="B203" s="34"/>
      <c r="C203" s="41" t="s">
        <v>229</v>
      </c>
      <c r="D203" s="38"/>
      <c r="E203" s="39">
        <v>10</v>
      </c>
      <c r="F203" s="40" t="s">
        <v>77</v>
      </c>
      <c r="G203" s="31">
        <v>58.8</v>
      </c>
      <c r="H203" s="52">
        <f t="shared" si="0"/>
        <v>588</v>
      </c>
      <c r="I203" s="40"/>
      <c r="J203" s="30"/>
      <c r="K203" s="37">
        <f t="shared" si="1"/>
        <v>5</v>
      </c>
      <c r="L203" s="37"/>
      <c r="M203" s="37"/>
      <c r="N203" s="37"/>
      <c r="O203" s="37"/>
      <c r="P203" s="37">
        <f t="shared" ref="P203:P227" si="17">E203/2</f>
        <v>5</v>
      </c>
      <c r="Q203" s="37"/>
      <c r="R203" s="30"/>
      <c r="S203" s="30"/>
      <c r="T203" s="30"/>
      <c r="U203" s="30"/>
      <c r="V203" s="7"/>
      <c r="W203" s="7"/>
      <c r="X203" s="7"/>
      <c r="Y203" s="7"/>
      <c r="Z203" s="7"/>
      <c r="AA203" s="7"/>
      <c r="AB203" s="7"/>
    </row>
    <row r="204" spans="1:28" ht="15.75" x14ac:dyDescent="0.25">
      <c r="A204" s="14"/>
      <c r="B204" s="34"/>
      <c r="C204" s="41" t="s">
        <v>230</v>
      </c>
      <c r="D204" s="38"/>
      <c r="E204" s="39">
        <v>10</v>
      </c>
      <c r="F204" s="40" t="s">
        <v>77</v>
      </c>
      <c r="G204" s="31">
        <v>58.8</v>
      </c>
      <c r="H204" s="52">
        <f t="shared" si="0"/>
        <v>588</v>
      </c>
      <c r="I204" s="40"/>
      <c r="J204" s="30"/>
      <c r="K204" s="37">
        <f t="shared" si="1"/>
        <v>5</v>
      </c>
      <c r="L204" s="37"/>
      <c r="M204" s="37"/>
      <c r="N204" s="37"/>
      <c r="O204" s="37"/>
      <c r="P204" s="37">
        <f t="shared" si="17"/>
        <v>5</v>
      </c>
      <c r="Q204" s="37"/>
      <c r="R204" s="30"/>
      <c r="S204" s="30"/>
      <c r="T204" s="30"/>
      <c r="U204" s="30"/>
      <c r="V204" s="7"/>
      <c r="W204" s="7"/>
      <c r="X204" s="7"/>
      <c r="Y204" s="7"/>
      <c r="Z204" s="7"/>
      <c r="AA204" s="7"/>
      <c r="AB204" s="7"/>
    </row>
    <row r="205" spans="1:28" ht="15.75" x14ac:dyDescent="0.25">
      <c r="A205" s="14"/>
      <c r="B205" s="34"/>
      <c r="C205" s="41" t="s">
        <v>231</v>
      </c>
      <c r="D205" s="38"/>
      <c r="E205" s="39">
        <v>36</v>
      </c>
      <c r="F205" s="40" t="s">
        <v>77</v>
      </c>
      <c r="G205" s="31">
        <v>98</v>
      </c>
      <c r="H205" s="52">
        <f t="shared" si="0"/>
        <v>3528</v>
      </c>
      <c r="I205" s="40"/>
      <c r="J205" s="30"/>
      <c r="K205" s="37">
        <f t="shared" si="1"/>
        <v>18</v>
      </c>
      <c r="L205" s="37"/>
      <c r="M205" s="37"/>
      <c r="N205" s="37"/>
      <c r="O205" s="37"/>
      <c r="P205" s="37">
        <f t="shared" si="17"/>
        <v>18</v>
      </c>
      <c r="Q205" s="37"/>
      <c r="R205" s="30"/>
      <c r="S205" s="30"/>
      <c r="T205" s="30"/>
      <c r="U205" s="30"/>
      <c r="V205" s="7"/>
      <c r="W205" s="7"/>
      <c r="X205" s="7"/>
      <c r="Y205" s="7"/>
      <c r="Z205" s="7"/>
      <c r="AA205" s="7"/>
      <c r="AB205" s="7"/>
    </row>
    <row r="206" spans="1:28" ht="15.75" x14ac:dyDescent="0.25">
      <c r="A206" s="14"/>
      <c r="B206" s="34"/>
      <c r="C206" s="41" t="s">
        <v>232</v>
      </c>
      <c r="D206" s="38"/>
      <c r="E206" s="39">
        <v>36</v>
      </c>
      <c r="F206" s="40" t="s">
        <v>77</v>
      </c>
      <c r="G206" s="31">
        <v>126</v>
      </c>
      <c r="H206" s="52">
        <f t="shared" si="0"/>
        <v>4536</v>
      </c>
      <c r="I206" s="40"/>
      <c r="J206" s="30"/>
      <c r="K206" s="37">
        <f t="shared" si="1"/>
        <v>18</v>
      </c>
      <c r="L206" s="37"/>
      <c r="M206" s="37"/>
      <c r="N206" s="37"/>
      <c r="O206" s="37"/>
      <c r="P206" s="37">
        <f t="shared" si="17"/>
        <v>18</v>
      </c>
      <c r="Q206" s="37"/>
      <c r="R206" s="30"/>
      <c r="S206" s="30"/>
      <c r="T206" s="30"/>
      <c r="U206" s="30"/>
      <c r="V206" s="7"/>
      <c r="W206" s="7"/>
      <c r="X206" s="7"/>
      <c r="Y206" s="7"/>
      <c r="Z206" s="7"/>
      <c r="AA206" s="7"/>
      <c r="AB206" s="7"/>
    </row>
    <row r="207" spans="1:28" ht="15.75" x14ac:dyDescent="0.25">
      <c r="A207" s="14"/>
      <c r="B207" s="34"/>
      <c r="C207" s="41" t="s">
        <v>233</v>
      </c>
      <c r="D207" s="38"/>
      <c r="E207" s="39">
        <v>36</v>
      </c>
      <c r="F207" s="40" t="s">
        <v>77</v>
      </c>
      <c r="G207" s="31">
        <v>546</v>
      </c>
      <c r="H207" s="52">
        <f t="shared" si="0"/>
        <v>19656</v>
      </c>
      <c r="I207" s="40"/>
      <c r="J207" s="30"/>
      <c r="K207" s="37">
        <f t="shared" si="1"/>
        <v>18</v>
      </c>
      <c r="L207" s="37"/>
      <c r="M207" s="37"/>
      <c r="N207" s="37"/>
      <c r="O207" s="37"/>
      <c r="P207" s="37">
        <f t="shared" si="17"/>
        <v>18</v>
      </c>
      <c r="Q207" s="37"/>
      <c r="R207" s="30"/>
      <c r="S207" s="30"/>
      <c r="T207" s="30"/>
      <c r="U207" s="30"/>
      <c r="V207" s="7"/>
      <c r="W207" s="7"/>
      <c r="X207" s="7"/>
      <c r="Y207" s="7"/>
      <c r="Z207" s="7"/>
      <c r="AA207" s="7"/>
      <c r="AB207" s="7"/>
    </row>
    <row r="208" spans="1:28" ht="15.75" x14ac:dyDescent="0.25">
      <c r="A208" s="14"/>
      <c r="B208" s="34"/>
      <c r="C208" s="41" t="s">
        <v>234</v>
      </c>
      <c r="D208" s="38"/>
      <c r="E208" s="39">
        <v>100</v>
      </c>
      <c r="F208" s="40" t="s">
        <v>77</v>
      </c>
      <c r="G208" s="31">
        <v>60</v>
      </c>
      <c r="H208" s="52">
        <f t="shared" si="0"/>
        <v>6000</v>
      </c>
      <c r="I208" s="40"/>
      <c r="J208" s="30"/>
      <c r="K208" s="37">
        <f t="shared" si="1"/>
        <v>50</v>
      </c>
      <c r="L208" s="37"/>
      <c r="M208" s="37"/>
      <c r="N208" s="37"/>
      <c r="O208" s="37"/>
      <c r="P208" s="37">
        <f t="shared" si="17"/>
        <v>50</v>
      </c>
      <c r="Q208" s="37"/>
      <c r="R208" s="30"/>
      <c r="S208" s="30"/>
      <c r="T208" s="30"/>
      <c r="U208" s="30"/>
      <c r="V208" s="7"/>
      <c r="W208" s="7"/>
      <c r="X208" s="7"/>
      <c r="Y208" s="7"/>
      <c r="Z208" s="7"/>
      <c r="AA208" s="7"/>
      <c r="AB208" s="7"/>
    </row>
    <row r="209" spans="1:28" ht="15.75" x14ac:dyDescent="0.25">
      <c r="A209" s="14"/>
      <c r="B209" s="34"/>
      <c r="C209" s="41" t="s">
        <v>235</v>
      </c>
      <c r="D209" s="38"/>
      <c r="E209" s="39">
        <v>60</v>
      </c>
      <c r="F209" s="40" t="s">
        <v>77</v>
      </c>
      <c r="G209" s="31">
        <v>60</v>
      </c>
      <c r="H209" s="52">
        <f t="shared" si="0"/>
        <v>3600</v>
      </c>
      <c r="I209" s="40"/>
      <c r="J209" s="30"/>
      <c r="K209" s="37">
        <f t="shared" si="1"/>
        <v>30</v>
      </c>
      <c r="L209" s="37"/>
      <c r="M209" s="37"/>
      <c r="N209" s="37"/>
      <c r="O209" s="37"/>
      <c r="P209" s="37">
        <f t="shared" si="17"/>
        <v>30</v>
      </c>
      <c r="Q209" s="37"/>
      <c r="R209" s="30"/>
      <c r="S209" s="30"/>
      <c r="T209" s="30"/>
      <c r="U209" s="30"/>
      <c r="V209" s="7"/>
      <c r="W209" s="7"/>
      <c r="X209" s="7"/>
      <c r="Y209" s="7"/>
      <c r="Z209" s="7"/>
      <c r="AA209" s="7"/>
      <c r="AB209" s="7"/>
    </row>
    <row r="210" spans="1:28" ht="15.75" x14ac:dyDescent="0.25">
      <c r="A210" s="14"/>
      <c r="B210" s="34"/>
      <c r="C210" s="41" t="s">
        <v>236</v>
      </c>
      <c r="D210" s="38"/>
      <c r="E210" s="39">
        <v>6</v>
      </c>
      <c r="F210" s="40" t="s">
        <v>77</v>
      </c>
      <c r="G210" s="31">
        <v>105</v>
      </c>
      <c r="H210" s="52">
        <f t="shared" si="0"/>
        <v>630</v>
      </c>
      <c r="I210" s="40"/>
      <c r="J210" s="30"/>
      <c r="K210" s="37">
        <f t="shared" si="1"/>
        <v>3</v>
      </c>
      <c r="L210" s="37"/>
      <c r="M210" s="37"/>
      <c r="N210" s="37"/>
      <c r="O210" s="37"/>
      <c r="P210" s="37">
        <f t="shared" si="17"/>
        <v>3</v>
      </c>
      <c r="Q210" s="37"/>
      <c r="R210" s="30"/>
      <c r="S210" s="30"/>
      <c r="T210" s="30"/>
      <c r="U210" s="30"/>
      <c r="V210" s="7"/>
      <c r="W210" s="7"/>
      <c r="X210" s="7"/>
      <c r="Y210" s="7"/>
      <c r="Z210" s="7"/>
      <c r="AA210" s="7"/>
      <c r="AB210" s="7"/>
    </row>
    <row r="211" spans="1:28" ht="15.75" x14ac:dyDescent="0.25">
      <c r="A211" s="14"/>
      <c r="B211" s="34"/>
      <c r="C211" s="41" t="s">
        <v>237</v>
      </c>
      <c r="D211" s="38"/>
      <c r="E211" s="39">
        <v>6</v>
      </c>
      <c r="F211" s="40" t="s">
        <v>77</v>
      </c>
      <c r="G211" s="31">
        <v>105</v>
      </c>
      <c r="H211" s="52">
        <f t="shared" si="0"/>
        <v>630</v>
      </c>
      <c r="I211" s="40"/>
      <c r="J211" s="30"/>
      <c r="K211" s="37">
        <f t="shared" si="1"/>
        <v>3</v>
      </c>
      <c r="L211" s="37"/>
      <c r="M211" s="37"/>
      <c r="N211" s="37"/>
      <c r="O211" s="37"/>
      <c r="P211" s="37">
        <f t="shared" si="17"/>
        <v>3</v>
      </c>
      <c r="Q211" s="37"/>
      <c r="R211" s="30"/>
      <c r="S211" s="30"/>
      <c r="T211" s="30"/>
      <c r="U211" s="30"/>
      <c r="V211" s="7"/>
      <c r="W211" s="7"/>
      <c r="X211" s="7"/>
      <c r="Y211" s="7"/>
      <c r="Z211" s="7"/>
      <c r="AA211" s="7"/>
      <c r="AB211" s="7"/>
    </row>
    <row r="212" spans="1:28" ht="15.75" x14ac:dyDescent="0.25">
      <c r="A212" s="14"/>
      <c r="B212" s="34"/>
      <c r="C212" s="41" t="s">
        <v>238</v>
      </c>
      <c r="D212" s="38"/>
      <c r="E212" s="39">
        <v>10</v>
      </c>
      <c r="F212" s="40" t="s">
        <v>178</v>
      </c>
      <c r="G212" s="31">
        <v>67.2</v>
      </c>
      <c r="H212" s="52">
        <f t="shared" si="0"/>
        <v>672</v>
      </c>
      <c r="I212" s="40"/>
      <c r="J212" s="30"/>
      <c r="K212" s="37">
        <f t="shared" si="1"/>
        <v>5</v>
      </c>
      <c r="L212" s="37"/>
      <c r="M212" s="37"/>
      <c r="N212" s="37"/>
      <c r="O212" s="37"/>
      <c r="P212" s="37">
        <f t="shared" si="17"/>
        <v>5</v>
      </c>
      <c r="Q212" s="37"/>
      <c r="R212" s="30"/>
      <c r="S212" s="30"/>
      <c r="T212" s="30"/>
      <c r="U212" s="30"/>
      <c r="V212" s="7"/>
      <c r="W212" s="7"/>
      <c r="X212" s="7"/>
      <c r="Y212" s="7"/>
      <c r="Z212" s="7"/>
      <c r="AA212" s="7"/>
      <c r="AB212" s="7"/>
    </row>
    <row r="213" spans="1:28" ht="15.75" x14ac:dyDescent="0.25">
      <c r="A213" s="14"/>
      <c r="B213" s="34"/>
      <c r="C213" s="41" t="s">
        <v>239</v>
      </c>
      <c r="D213" s="38"/>
      <c r="E213" s="39">
        <v>10</v>
      </c>
      <c r="F213" s="40" t="s">
        <v>178</v>
      </c>
      <c r="G213" s="31">
        <v>67.2</v>
      </c>
      <c r="H213" s="52">
        <f t="shared" si="0"/>
        <v>672</v>
      </c>
      <c r="I213" s="40"/>
      <c r="J213" s="30"/>
      <c r="K213" s="37">
        <f t="shared" si="1"/>
        <v>5</v>
      </c>
      <c r="L213" s="37"/>
      <c r="M213" s="37"/>
      <c r="N213" s="37"/>
      <c r="O213" s="37"/>
      <c r="P213" s="37">
        <f t="shared" si="17"/>
        <v>5</v>
      </c>
      <c r="Q213" s="37"/>
      <c r="R213" s="30"/>
      <c r="S213" s="30"/>
      <c r="T213" s="30"/>
      <c r="U213" s="30"/>
      <c r="V213" s="7"/>
      <c r="W213" s="7"/>
      <c r="X213" s="7"/>
      <c r="Y213" s="7"/>
      <c r="Z213" s="7"/>
      <c r="AA213" s="7"/>
      <c r="AB213" s="7"/>
    </row>
    <row r="214" spans="1:28" ht="15.75" x14ac:dyDescent="0.25">
      <c r="A214" s="14"/>
      <c r="B214" s="34"/>
      <c r="C214" s="41" t="s">
        <v>240</v>
      </c>
      <c r="D214" s="38"/>
      <c r="E214" s="39">
        <v>10</v>
      </c>
      <c r="F214" s="40" t="s">
        <v>77</v>
      </c>
      <c r="G214" s="31">
        <v>371</v>
      </c>
      <c r="H214" s="52">
        <f t="shared" si="0"/>
        <v>3710</v>
      </c>
      <c r="I214" s="40"/>
      <c r="J214" s="30"/>
      <c r="K214" s="37">
        <f t="shared" si="1"/>
        <v>5</v>
      </c>
      <c r="L214" s="37"/>
      <c r="M214" s="37"/>
      <c r="N214" s="37"/>
      <c r="O214" s="37"/>
      <c r="P214" s="37">
        <f t="shared" si="17"/>
        <v>5</v>
      </c>
      <c r="Q214" s="37"/>
      <c r="R214" s="30"/>
      <c r="S214" s="30"/>
      <c r="T214" s="30"/>
      <c r="U214" s="30"/>
      <c r="V214" s="7"/>
      <c r="W214" s="7"/>
      <c r="X214" s="7"/>
      <c r="Y214" s="7"/>
      <c r="Z214" s="7"/>
      <c r="AA214" s="7"/>
      <c r="AB214" s="7"/>
    </row>
    <row r="215" spans="1:28" ht="15.75" x14ac:dyDescent="0.25">
      <c r="A215" s="14"/>
      <c r="B215" s="34"/>
      <c r="C215" s="41" t="s">
        <v>241</v>
      </c>
      <c r="D215" s="38"/>
      <c r="E215" s="39">
        <v>36</v>
      </c>
      <c r="F215" s="40" t="s">
        <v>77</v>
      </c>
      <c r="G215" s="31">
        <v>687.4</v>
      </c>
      <c r="H215" s="52">
        <f t="shared" si="0"/>
        <v>24746.399999999998</v>
      </c>
      <c r="I215" s="40"/>
      <c r="J215" s="30"/>
      <c r="K215" s="37">
        <f t="shared" si="1"/>
        <v>18</v>
      </c>
      <c r="L215" s="37"/>
      <c r="M215" s="37"/>
      <c r="N215" s="37"/>
      <c r="O215" s="37"/>
      <c r="P215" s="37">
        <f t="shared" si="17"/>
        <v>18</v>
      </c>
      <c r="Q215" s="37"/>
      <c r="R215" s="30"/>
      <c r="S215" s="30"/>
      <c r="T215" s="30"/>
      <c r="U215" s="30"/>
      <c r="V215" s="7"/>
      <c r="W215" s="7"/>
      <c r="X215" s="7"/>
      <c r="Y215" s="7"/>
      <c r="Z215" s="7"/>
      <c r="AA215" s="7"/>
      <c r="AB215" s="7"/>
    </row>
    <row r="216" spans="1:28" ht="15.75" x14ac:dyDescent="0.25">
      <c r="A216" s="14"/>
      <c r="B216" s="34"/>
      <c r="C216" s="41" t="s">
        <v>242</v>
      </c>
      <c r="D216" s="38"/>
      <c r="E216" s="39">
        <v>40</v>
      </c>
      <c r="F216" s="40" t="s">
        <v>88</v>
      </c>
      <c r="G216" s="31">
        <v>73.5</v>
      </c>
      <c r="H216" s="52">
        <f t="shared" si="0"/>
        <v>2940</v>
      </c>
      <c r="I216" s="40"/>
      <c r="J216" s="30"/>
      <c r="K216" s="37">
        <f t="shared" si="1"/>
        <v>20</v>
      </c>
      <c r="L216" s="37"/>
      <c r="M216" s="37"/>
      <c r="N216" s="37"/>
      <c r="O216" s="37"/>
      <c r="P216" s="37">
        <f t="shared" si="17"/>
        <v>20</v>
      </c>
      <c r="Q216" s="37"/>
      <c r="R216" s="30"/>
      <c r="S216" s="30"/>
      <c r="T216" s="30"/>
      <c r="U216" s="30"/>
      <c r="V216" s="7"/>
      <c r="W216" s="7"/>
      <c r="X216" s="7"/>
      <c r="Y216" s="7"/>
      <c r="Z216" s="7"/>
      <c r="AA216" s="7"/>
      <c r="AB216" s="7"/>
    </row>
    <row r="217" spans="1:28" ht="15.75" x14ac:dyDescent="0.25">
      <c r="A217" s="14"/>
      <c r="B217" s="34"/>
      <c r="C217" s="41" t="s">
        <v>243</v>
      </c>
      <c r="D217" s="38"/>
      <c r="E217" s="39">
        <v>40</v>
      </c>
      <c r="F217" s="40" t="s">
        <v>88</v>
      </c>
      <c r="G217" s="31">
        <v>65.8</v>
      </c>
      <c r="H217" s="52">
        <f t="shared" si="0"/>
        <v>2632</v>
      </c>
      <c r="I217" s="40"/>
      <c r="J217" s="30"/>
      <c r="K217" s="37">
        <f t="shared" si="1"/>
        <v>20</v>
      </c>
      <c r="L217" s="37"/>
      <c r="M217" s="37"/>
      <c r="N217" s="37"/>
      <c r="O217" s="37"/>
      <c r="P217" s="37">
        <f t="shared" si="17"/>
        <v>20</v>
      </c>
      <c r="Q217" s="37"/>
      <c r="R217" s="30"/>
      <c r="S217" s="30"/>
      <c r="T217" s="30"/>
      <c r="U217" s="30"/>
      <c r="V217" s="7"/>
      <c r="W217" s="7"/>
      <c r="X217" s="7"/>
      <c r="Y217" s="7"/>
      <c r="Z217" s="7"/>
      <c r="AA217" s="7"/>
      <c r="AB217" s="7"/>
    </row>
    <row r="218" spans="1:28" ht="15.75" x14ac:dyDescent="0.25">
      <c r="A218" s="14"/>
      <c r="B218" s="34"/>
      <c r="C218" s="41" t="s">
        <v>244</v>
      </c>
      <c r="D218" s="38"/>
      <c r="E218" s="39">
        <v>50</v>
      </c>
      <c r="F218" s="40" t="s">
        <v>75</v>
      </c>
      <c r="G218" s="31">
        <v>84</v>
      </c>
      <c r="H218" s="52">
        <f t="shared" si="0"/>
        <v>4200</v>
      </c>
      <c r="I218" s="40"/>
      <c r="J218" s="30"/>
      <c r="K218" s="37">
        <f t="shared" si="1"/>
        <v>25</v>
      </c>
      <c r="L218" s="37"/>
      <c r="M218" s="37"/>
      <c r="N218" s="37"/>
      <c r="O218" s="37"/>
      <c r="P218" s="37">
        <f t="shared" si="17"/>
        <v>25</v>
      </c>
      <c r="Q218" s="37"/>
      <c r="R218" s="30"/>
      <c r="S218" s="30"/>
      <c r="T218" s="30"/>
      <c r="U218" s="30"/>
      <c r="V218" s="7"/>
      <c r="W218" s="7"/>
      <c r="X218" s="7"/>
      <c r="Y218" s="7"/>
      <c r="Z218" s="7"/>
      <c r="AA218" s="7"/>
      <c r="AB218" s="7"/>
    </row>
    <row r="219" spans="1:28" ht="15.75" x14ac:dyDescent="0.25">
      <c r="A219" s="14"/>
      <c r="B219" s="34"/>
      <c r="C219" s="41" t="s">
        <v>245</v>
      </c>
      <c r="D219" s="65"/>
      <c r="E219" s="39">
        <v>50</v>
      </c>
      <c r="F219" s="40" t="s">
        <v>75</v>
      </c>
      <c r="G219" s="31">
        <v>112</v>
      </c>
      <c r="H219" s="52">
        <f t="shared" si="0"/>
        <v>5600</v>
      </c>
      <c r="I219" s="40"/>
      <c r="J219" s="30"/>
      <c r="K219" s="37">
        <f t="shared" si="1"/>
        <v>25</v>
      </c>
      <c r="L219" s="37"/>
      <c r="M219" s="37"/>
      <c r="N219" s="37"/>
      <c r="O219" s="37"/>
      <c r="P219" s="37">
        <f t="shared" si="17"/>
        <v>25</v>
      </c>
      <c r="Q219" s="37"/>
      <c r="R219" s="30"/>
      <c r="S219" s="30"/>
      <c r="T219" s="30"/>
      <c r="U219" s="30"/>
      <c r="V219" s="7"/>
      <c r="W219" s="7"/>
      <c r="X219" s="7"/>
      <c r="Y219" s="7"/>
      <c r="Z219" s="7"/>
      <c r="AA219" s="7"/>
      <c r="AB219" s="7"/>
    </row>
    <row r="220" spans="1:28" ht="15.75" x14ac:dyDescent="0.25">
      <c r="A220" s="14"/>
      <c r="B220" s="34"/>
      <c r="C220" s="41" t="s">
        <v>246</v>
      </c>
      <c r="D220" s="38"/>
      <c r="E220" s="39">
        <v>36</v>
      </c>
      <c r="F220" s="40" t="s">
        <v>77</v>
      </c>
      <c r="G220" s="31">
        <v>252</v>
      </c>
      <c r="H220" s="52">
        <f t="shared" si="0"/>
        <v>9072</v>
      </c>
      <c r="I220" s="40"/>
      <c r="J220" s="30"/>
      <c r="K220" s="37">
        <f t="shared" si="1"/>
        <v>18</v>
      </c>
      <c r="L220" s="37"/>
      <c r="M220" s="37"/>
      <c r="N220" s="37"/>
      <c r="O220" s="37"/>
      <c r="P220" s="37">
        <f t="shared" si="17"/>
        <v>18</v>
      </c>
      <c r="Q220" s="37"/>
      <c r="R220" s="30"/>
      <c r="S220" s="30"/>
      <c r="T220" s="30"/>
      <c r="U220" s="30"/>
      <c r="V220" s="7"/>
      <c r="W220" s="7"/>
      <c r="X220" s="7"/>
      <c r="Y220" s="7"/>
      <c r="Z220" s="7"/>
      <c r="AA220" s="7"/>
      <c r="AB220" s="7"/>
    </row>
    <row r="221" spans="1:28" ht="15.75" x14ac:dyDescent="0.25">
      <c r="A221" s="14"/>
      <c r="B221" s="34"/>
      <c r="C221" s="41" t="s">
        <v>247</v>
      </c>
      <c r="D221" s="38"/>
      <c r="E221" s="39">
        <v>24</v>
      </c>
      <c r="F221" s="40" t="s">
        <v>75</v>
      </c>
      <c r="G221" s="31">
        <v>175</v>
      </c>
      <c r="H221" s="52">
        <f t="shared" si="0"/>
        <v>4200</v>
      </c>
      <c r="I221" s="40"/>
      <c r="J221" s="30"/>
      <c r="K221" s="37">
        <f t="shared" si="1"/>
        <v>12</v>
      </c>
      <c r="L221" s="37"/>
      <c r="M221" s="37"/>
      <c r="N221" s="37"/>
      <c r="O221" s="37"/>
      <c r="P221" s="37">
        <f t="shared" si="17"/>
        <v>12</v>
      </c>
      <c r="Q221" s="37"/>
      <c r="R221" s="30"/>
      <c r="S221" s="30"/>
      <c r="T221" s="30"/>
      <c r="U221" s="30"/>
      <c r="V221" s="7"/>
      <c r="W221" s="7"/>
      <c r="X221" s="7"/>
      <c r="Y221" s="7"/>
      <c r="Z221" s="7"/>
      <c r="AA221" s="7"/>
      <c r="AB221" s="7"/>
    </row>
    <row r="222" spans="1:28" ht="15.75" x14ac:dyDescent="0.25">
      <c r="A222" s="14"/>
      <c r="B222" s="34"/>
      <c r="C222" s="41" t="s">
        <v>248</v>
      </c>
      <c r="D222" s="38"/>
      <c r="E222" s="39">
        <v>10</v>
      </c>
      <c r="F222" s="40" t="s">
        <v>88</v>
      </c>
      <c r="G222" s="31">
        <v>23.1</v>
      </c>
      <c r="H222" s="52">
        <f t="shared" si="0"/>
        <v>231</v>
      </c>
      <c r="I222" s="40"/>
      <c r="J222" s="30"/>
      <c r="K222" s="37">
        <f t="shared" si="1"/>
        <v>5</v>
      </c>
      <c r="L222" s="37"/>
      <c r="M222" s="37"/>
      <c r="N222" s="37"/>
      <c r="O222" s="37"/>
      <c r="P222" s="37">
        <f t="shared" si="17"/>
        <v>5</v>
      </c>
      <c r="Q222" s="37"/>
      <c r="R222" s="30"/>
      <c r="S222" s="30"/>
      <c r="T222" s="30"/>
      <c r="U222" s="30"/>
      <c r="V222" s="7"/>
      <c r="W222" s="7"/>
      <c r="X222" s="7"/>
      <c r="Y222" s="7"/>
      <c r="Z222" s="7"/>
      <c r="AA222" s="7"/>
      <c r="AB222" s="7"/>
    </row>
    <row r="223" spans="1:28" ht="15.75" x14ac:dyDescent="0.25">
      <c r="A223" s="14"/>
      <c r="B223" s="34"/>
      <c r="C223" s="41" t="s">
        <v>249</v>
      </c>
      <c r="D223" s="38"/>
      <c r="E223" s="39">
        <v>120</v>
      </c>
      <c r="F223" s="40" t="s">
        <v>114</v>
      </c>
      <c r="G223" s="31">
        <v>42</v>
      </c>
      <c r="H223" s="52">
        <f t="shared" si="0"/>
        <v>5040</v>
      </c>
      <c r="I223" s="40"/>
      <c r="J223" s="30"/>
      <c r="K223" s="37">
        <f t="shared" si="1"/>
        <v>60</v>
      </c>
      <c r="L223" s="37"/>
      <c r="M223" s="37"/>
      <c r="N223" s="37"/>
      <c r="O223" s="37"/>
      <c r="P223" s="37">
        <f t="shared" si="17"/>
        <v>60</v>
      </c>
      <c r="Q223" s="37"/>
      <c r="R223" s="30"/>
      <c r="S223" s="30"/>
      <c r="T223" s="30"/>
      <c r="U223" s="30"/>
      <c r="V223" s="7"/>
      <c r="W223" s="7"/>
      <c r="X223" s="7"/>
      <c r="Y223" s="7"/>
      <c r="Z223" s="7"/>
      <c r="AA223" s="7"/>
      <c r="AB223" s="7"/>
    </row>
    <row r="224" spans="1:28" ht="15.75" x14ac:dyDescent="0.25">
      <c r="A224" s="14"/>
      <c r="B224" s="34"/>
      <c r="C224" s="41" t="s">
        <v>250</v>
      </c>
      <c r="D224" s="38"/>
      <c r="E224" s="39">
        <v>60</v>
      </c>
      <c r="F224" s="40" t="s">
        <v>114</v>
      </c>
      <c r="G224" s="31">
        <v>84</v>
      </c>
      <c r="H224" s="52">
        <f t="shared" si="0"/>
        <v>5040</v>
      </c>
      <c r="I224" s="40"/>
      <c r="J224" s="30"/>
      <c r="K224" s="37">
        <f t="shared" si="1"/>
        <v>30</v>
      </c>
      <c r="L224" s="37"/>
      <c r="M224" s="37"/>
      <c r="N224" s="37"/>
      <c r="O224" s="37"/>
      <c r="P224" s="37">
        <f t="shared" si="17"/>
        <v>30</v>
      </c>
      <c r="Q224" s="37"/>
      <c r="R224" s="30"/>
      <c r="S224" s="30"/>
      <c r="T224" s="30"/>
      <c r="U224" s="30"/>
      <c r="V224" s="7"/>
      <c r="W224" s="7"/>
      <c r="X224" s="7"/>
      <c r="Y224" s="7"/>
      <c r="Z224" s="7"/>
      <c r="AA224" s="7"/>
      <c r="AB224" s="7"/>
    </row>
    <row r="225" spans="1:28" ht="15.75" x14ac:dyDescent="0.25">
      <c r="A225" s="14"/>
      <c r="B225" s="34"/>
      <c r="C225" s="41" t="s">
        <v>251</v>
      </c>
      <c r="D225" s="38"/>
      <c r="E225" s="39">
        <v>10</v>
      </c>
      <c r="F225" s="40" t="s">
        <v>77</v>
      </c>
      <c r="G225" s="31">
        <v>300</v>
      </c>
      <c r="H225" s="52">
        <f t="shared" si="0"/>
        <v>3000</v>
      </c>
      <c r="I225" s="40"/>
      <c r="J225" s="30"/>
      <c r="K225" s="37">
        <f t="shared" si="1"/>
        <v>5</v>
      </c>
      <c r="L225" s="37"/>
      <c r="M225" s="37"/>
      <c r="N225" s="37"/>
      <c r="O225" s="37"/>
      <c r="P225" s="37">
        <f t="shared" si="17"/>
        <v>5</v>
      </c>
      <c r="Q225" s="37"/>
      <c r="R225" s="30"/>
      <c r="S225" s="30"/>
      <c r="T225" s="30"/>
      <c r="U225" s="30"/>
      <c r="V225" s="7"/>
      <c r="W225" s="7"/>
      <c r="X225" s="7"/>
      <c r="Y225" s="7"/>
      <c r="Z225" s="7"/>
      <c r="AA225" s="7"/>
      <c r="AB225" s="7"/>
    </row>
    <row r="226" spans="1:28" ht="15.75" x14ac:dyDescent="0.25">
      <c r="A226" s="14"/>
      <c r="B226" s="34"/>
      <c r="C226" s="41" t="s">
        <v>252</v>
      </c>
      <c r="D226" s="38"/>
      <c r="E226" s="39">
        <v>2</v>
      </c>
      <c r="F226" s="40" t="s">
        <v>88</v>
      </c>
      <c r="G226" s="31">
        <v>5000</v>
      </c>
      <c r="H226" s="52">
        <f t="shared" si="0"/>
        <v>10000</v>
      </c>
      <c r="I226" s="40"/>
      <c r="J226" s="30"/>
      <c r="K226" s="37">
        <f t="shared" si="1"/>
        <v>1</v>
      </c>
      <c r="L226" s="37"/>
      <c r="M226" s="37"/>
      <c r="N226" s="37"/>
      <c r="O226" s="37"/>
      <c r="P226" s="37">
        <f t="shared" si="17"/>
        <v>1</v>
      </c>
      <c r="Q226" s="37"/>
      <c r="R226" s="30"/>
      <c r="S226" s="30"/>
      <c r="T226" s="30"/>
      <c r="U226" s="30"/>
      <c r="V226" s="7"/>
      <c r="W226" s="7"/>
      <c r="X226" s="7"/>
      <c r="Y226" s="7"/>
      <c r="Z226" s="7"/>
      <c r="AA226" s="7"/>
      <c r="AB226" s="7"/>
    </row>
    <row r="227" spans="1:28" ht="15.75" x14ac:dyDescent="0.25">
      <c r="A227" s="14"/>
      <c r="B227" s="34"/>
      <c r="C227" s="41" t="s">
        <v>253</v>
      </c>
      <c r="D227" s="38"/>
      <c r="E227" s="39">
        <v>2</v>
      </c>
      <c r="F227" s="40" t="s">
        <v>77</v>
      </c>
      <c r="G227" s="31">
        <v>420</v>
      </c>
      <c r="H227" s="52">
        <f t="shared" si="0"/>
        <v>840</v>
      </c>
      <c r="I227" s="40"/>
      <c r="J227" s="30"/>
      <c r="K227" s="37">
        <f t="shared" si="1"/>
        <v>1</v>
      </c>
      <c r="L227" s="37"/>
      <c r="M227" s="37"/>
      <c r="N227" s="37"/>
      <c r="O227" s="37"/>
      <c r="P227" s="37">
        <f t="shared" si="17"/>
        <v>1</v>
      </c>
      <c r="Q227" s="37"/>
      <c r="R227" s="30"/>
      <c r="S227" s="30"/>
      <c r="T227" s="30"/>
      <c r="U227" s="30"/>
      <c r="V227" s="7"/>
      <c r="W227" s="7"/>
      <c r="X227" s="7"/>
      <c r="Y227" s="7"/>
      <c r="Z227" s="7"/>
      <c r="AA227" s="7"/>
      <c r="AB227" s="7"/>
    </row>
    <row r="228" spans="1:28" ht="15.75" x14ac:dyDescent="0.25">
      <c r="A228" s="14"/>
      <c r="B228" s="34"/>
      <c r="C228" s="41" t="s">
        <v>254</v>
      </c>
      <c r="D228" s="38"/>
      <c r="E228" s="39">
        <v>1</v>
      </c>
      <c r="F228" s="40" t="s">
        <v>77</v>
      </c>
      <c r="G228" s="31">
        <v>490</v>
      </c>
      <c r="H228" s="52">
        <f t="shared" si="0"/>
        <v>490</v>
      </c>
      <c r="I228" s="40"/>
      <c r="J228" s="30"/>
      <c r="K228" s="37">
        <f t="shared" si="1"/>
        <v>0.5</v>
      </c>
      <c r="L228" s="37"/>
      <c r="M228" s="37"/>
      <c r="N228" s="37"/>
      <c r="O228" s="37"/>
      <c r="P228" s="37"/>
      <c r="Q228" s="37"/>
      <c r="R228" s="30"/>
      <c r="S228" s="30"/>
      <c r="T228" s="30"/>
      <c r="U228" s="30"/>
      <c r="V228" s="7"/>
      <c r="W228" s="7"/>
      <c r="X228" s="7"/>
      <c r="Y228" s="7"/>
      <c r="Z228" s="7"/>
      <c r="AA228" s="7"/>
      <c r="AB228" s="7"/>
    </row>
    <row r="229" spans="1:28" ht="15.75" x14ac:dyDescent="0.25">
      <c r="A229" s="14"/>
      <c r="B229" s="34"/>
      <c r="C229" s="41" t="s">
        <v>255</v>
      </c>
      <c r="D229" s="38"/>
      <c r="E229" s="39">
        <v>1</v>
      </c>
      <c r="F229" s="40" t="s">
        <v>77</v>
      </c>
      <c r="G229" s="31">
        <v>700</v>
      </c>
      <c r="H229" s="52">
        <f t="shared" si="0"/>
        <v>700</v>
      </c>
      <c r="I229" s="40"/>
      <c r="J229" s="30"/>
      <c r="K229" s="37">
        <f t="shared" si="1"/>
        <v>0.5</v>
      </c>
      <c r="L229" s="37"/>
      <c r="M229" s="37"/>
      <c r="N229" s="37"/>
      <c r="O229" s="37"/>
      <c r="P229" s="37"/>
      <c r="Q229" s="37"/>
      <c r="R229" s="30"/>
      <c r="S229" s="30"/>
      <c r="T229" s="30"/>
      <c r="U229" s="30"/>
      <c r="V229" s="7"/>
      <c r="W229" s="7"/>
      <c r="X229" s="7"/>
      <c r="Y229" s="7"/>
      <c r="Z229" s="7"/>
      <c r="AA229" s="7"/>
      <c r="AB229" s="7"/>
    </row>
    <row r="230" spans="1:28" ht="15.75" x14ac:dyDescent="0.25">
      <c r="A230" s="14"/>
      <c r="B230" s="34"/>
      <c r="C230" s="35" t="s">
        <v>256</v>
      </c>
      <c r="D230" s="38"/>
      <c r="E230" s="39"/>
      <c r="F230" s="40"/>
      <c r="G230" s="66"/>
      <c r="H230" s="32">
        <f>SUM(H57:H229)</f>
        <v>2999665.4000000004</v>
      </c>
      <c r="I230" s="67"/>
      <c r="J230" s="30"/>
      <c r="K230" s="37"/>
      <c r="L230" s="30"/>
      <c r="M230" s="30"/>
      <c r="N230" s="30"/>
      <c r="O230" s="30"/>
      <c r="P230" s="37"/>
      <c r="Q230" s="30"/>
      <c r="R230" s="30"/>
      <c r="S230" s="30"/>
      <c r="T230" s="30"/>
      <c r="U230" s="30"/>
      <c r="V230" s="7"/>
      <c r="W230" s="7"/>
      <c r="X230" s="7"/>
      <c r="Y230" s="7"/>
      <c r="Z230" s="7"/>
      <c r="AA230" s="7"/>
      <c r="AB230" s="7"/>
    </row>
    <row r="231" spans="1:28" ht="15.75" x14ac:dyDescent="0.25">
      <c r="A231" s="14"/>
      <c r="B231" s="34"/>
      <c r="C231" s="41"/>
      <c r="D231" s="38"/>
      <c r="E231" s="39"/>
      <c r="F231" s="40"/>
      <c r="G231" s="31"/>
      <c r="H231" s="52"/>
      <c r="I231" s="40"/>
      <c r="J231" s="30"/>
      <c r="K231" s="37"/>
      <c r="L231" s="30"/>
      <c r="M231" s="30"/>
      <c r="N231" s="30"/>
      <c r="O231" s="30"/>
      <c r="P231" s="37"/>
      <c r="Q231" s="30"/>
      <c r="R231" s="30"/>
      <c r="S231" s="30"/>
      <c r="T231" s="30"/>
      <c r="U231" s="30"/>
      <c r="V231" s="7"/>
      <c r="W231" s="7"/>
      <c r="X231" s="7"/>
      <c r="Y231" s="7"/>
      <c r="Z231" s="7"/>
      <c r="AA231" s="7"/>
      <c r="AB231" s="7"/>
    </row>
    <row r="232" spans="1:28" ht="51" customHeight="1" x14ac:dyDescent="0.25">
      <c r="A232" s="14" t="s">
        <v>8</v>
      </c>
      <c r="B232" s="34"/>
      <c r="C232" s="35" t="s">
        <v>257</v>
      </c>
      <c r="D232" s="38"/>
      <c r="E232" s="39"/>
      <c r="F232" s="40"/>
      <c r="G232" s="31"/>
      <c r="H232" s="32">
        <v>35000000</v>
      </c>
      <c r="I232" s="40" t="s">
        <v>258</v>
      </c>
      <c r="J232" s="30"/>
      <c r="K232" s="37"/>
      <c r="L232" s="30"/>
      <c r="M232" s="30"/>
      <c r="N232" s="30"/>
      <c r="O232" s="30"/>
      <c r="P232" s="37"/>
      <c r="Q232" s="30"/>
      <c r="R232" s="30"/>
      <c r="S232" s="30"/>
      <c r="T232" s="30"/>
      <c r="U232" s="30"/>
      <c r="V232" s="7"/>
      <c r="W232" s="7"/>
      <c r="X232" s="7"/>
      <c r="Y232" s="7"/>
      <c r="Z232" s="7"/>
      <c r="AA232" s="7"/>
      <c r="AB232" s="7"/>
    </row>
    <row r="233" spans="1:28" ht="15.75" x14ac:dyDescent="0.25">
      <c r="A233" s="14"/>
      <c r="B233" s="34"/>
      <c r="C233" s="35" t="s">
        <v>259</v>
      </c>
      <c r="D233" s="38"/>
      <c r="E233" s="39"/>
      <c r="F233" s="40"/>
      <c r="G233" s="31"/>
      <c r="H233" s="52"/>
      <c r="I233" s="40"/>
      <c r="J233" s="30"/>
      <c r="K233" s="37"/>
      <c r="L233" s="30"/>
      <c r="M233" s="30"/>
      <c r="N233" s="30"/>
      <c r="O233" s="30"/>
      <c r="P233" s="37"/>
      <c r="Q233" s="30"/>
      <c r="R233" s="30"/>
      <c r="S233" s="30"/>
      <c r="T233" s="30"/>
      <c r="U233" s="30"/>
      <c r="V233" s="7"/>
      <c r="W233" s="7"/>
      <c r="X233" s="7"/>
      <c r="Y233" s="7"/>
      <c r="Z233" s="7"/>
      <c r="AA233" s="7"/>
      <c r="AB233" s="7"/>
    </row>
    <row r="234" spans="1:28" ht="15.75" x14ac:dyDescent="0.25">
      <c r="A234" s="14"/>
      <c r="B234" s="34"/>
      <c r="C234" s="41" t="s">
        <v>260</v>
      </c>
      <c r="D234" s="38"/>
      <c r="E234" s="39">
        <v>60</v>
      </c>
      <c r="F234" s="40" t="s">
        <v>88</v>
      </c>
      <c r="G234" s="31">
        <v>125</v>
      </c>
      <c r="H234" s="52">
        <f t="shared" ref="H234:H371" si="18">E234*G234</f>
        <v>7500</v>
      </c>
      <c r="I234" s="40"/>
      <c r="J234" s="30" t="s">
        <v>261</v>
      </c>
      <c r="K234" s="37" t="s">
        <v>262</v>
      </c>
      <c r="L234" s="30" t="s">
        <v>262</v>
      </c>
      <c r="M234" s="30" t="s">
        <v>261</v>
      </c>
      <c r="N234" s="37" t="s">
        <v>262</v>
      </c>
      <c r="O234" s="30" t="s">
        <v>262</v>
      </c>
      <c r="P234" s="37" t="s">
        <v>261</v>
      </c>
      <c r="Q234" s="30" t="s">
        <v>262</v>
      </c>
      <c r="R234" s="30" t="s">
        <v>262</v>
      </c>
      <c r="S234" s="30" t="s">
        <v>261</v>
      </c>
      <c r="T234" s="30" t="s">
        <v>262</v>
      </c>
      <c r="U234" s="30" t="s">
        <v>262</v>
      </c>
      <c r="V234" s="7"/>
      <c r="W234" s="7"/>
      <c r="X234" s="7"/>
      <c r="Y234" s="7"/>
      <c r="Z234" s="7"/>
      <c r="AA234" s="7"/>
      <c r="AB234" s="7"/>
    </row>
    <row r="235" spans="1:28" ht="15.75" x14ac:dyDescent="0.25">
      <c r="A235" s="14"/>
      <c r="B235" s="34"/>
      <c r="C235" s="41" t="s">
        <v>263</v>
      </c>
      <c r="D235" s="38"/>
      <c r="E235" s="39">
        <v>500</v>
      </c>
      <c r="F235" s="40" t="s">
        <v>88</v>
      </c>
      <c r="G235" s="31">
        <v>360</v>
      </c>
      <c r="H235" s="52">
        <f t="shared" si="18"/>
        <v>180000</v>
      </c>
      <c r="I235" s="40"/>
      <c r="J235" s="30" t="s">
        <v>264</v>
      </c>
      <c r="K235" s="37" t="s">
        <v>262</v>
      </c>
      <c r="L235" s="30" t="s">
        <v>262</v>
      </c>
      <c r="M235" s="30" t="s">
        <v>264</v>
      </c>
      <c r="N235" s="30" t="s">
        <v>262</v>
      </c>
      <c r="O235" s="30" t="s">
        <v>262</v>
      </c>
      <c r="P235" s="37" t="s">
        <v>264</v>
      </c>
      <c r="Q235" s="30" t="s">
        <v>262</v>
      </c>
      <c r="R235" s="30" t="s">
        <v>262</v>
      </c>
      <c r="S235" s="30" t="s">
        <v>264</v>
      </c>
      <c r="T235" s="30" t="s">
        <v>262</v>
      </c>
      <c r="U235" s="30" t="s">
        <v>262</v>
      </c>
      <c r="V235" s="7"/>
      <c r="W235" s="7"/>
      <c r="X235" s="7"/>
      <c r="Y235" s="7"/>
      <c r="Z235" s="7"/>
      <c r="AA235" s="7"/>
      <c r="AB235" s="7"/>
    </row>
    <row r="236" spans="1:28" ht="15.75" x14ac:dyDescent="0.25">
      <c r="A236" s="14"/>
      <c r="B236" s="34"/>
      <c r="C236" s="41" t="s">
        <v>265</v>
      </c>
      <c r="D236" s="38"/>
      <c r="E236" s="39">
        <v>15</v>
      </c>
      <c r="F236" s="40" t="s">
        <v>88</v>
      </c>
      <c r="G236" s="31">
        <v>680</v>
      </c>
      <c r="H236" s="52">
        <f t="shared" si="18"/>
        <v>10200</v>
      </c>
      <c r="I236" s="40"/>
      <c r="J236" s="30" t="s">
        <v>266</v>
      </c>
      <c r="K236" s="37" t="s">
        <v>262</v>
      </c>
      <c r="L236" s="30" t="s">
        <v>262</v>
      </c>
      <c r="M236" s="30" t="s">
        <v>266</v>
      </c>
      <c r="N236" s="30" t="s">
        <v>262</v>
      </c>
      <c r="O236" s="30" t="s">
        <v>262</v>
      </c>
      <c r="P236" s="37" t="s">
        <v>267</v>
      </c>
      <c r="Q236" s="30" t="s">
        <v>262</v>
      </c>
      <c r="R236" s="30" t="s">
        <v>262</v>
      </c>
      <c r="S236" s="30" t="s">
        <v>266</v>
      </c>
      <c r="T236" s="30" t="s">
        <v>262</v>
      </c>
      <c r="U236" s="30" t="s">
        <v>262</v>
      </c>
      <c r="V236" s="7"/>
      <c r="W236" s="7"/>
      <c r="X236" s="7"/>
      <c r="Y236" s="7"/>
      <c r="Z236" s="7"/>
      <c r="AA236" s="7"/>
      <c r="AB236" s="7"/>
    </row>
    <row r="237" spans="1:28" ht="15.75" x14ac:dyDescent="0.25">
      <c r="A237" s="14"/>
      <c r="B237" s="34"/>
      <c r="C237" s="41" t="s">
        <v>268</v>
      </c>
      <c r="D237" s="38"/>
      <c r="E237" s="39">
        <v>6</v>
      </c>
      <c r="F237" s="40" t="s">
        <v>88</v>
      </c>
      <c r="G237" s="31">
        <v>190</v>
      </c>
      <c r="H237" s="52">
        <f t="shared" si="18"/>
        <v>1140</v>
      </c>
      <c r="I237" s="40"/>
      <c r="J237" s="30" t="s">
        <v>269</v>
      </c>
      <c r="K237" s="37" t="s">
        <v>262</v>
      </c>
      <c r="L237" s="30" t="s">
        <v>262</v>
      </c>
      <c r="M237" s="30" t="s">
        <v>269</v>
      </c>
      <c r="N237" s="30" t="s">
        <v>262</v>
      </c>
      <c r="O237" s="30" t="s">
        <v>262</v>
      </c>
      <c r="P237" s="37" t="s">
        <v>262</v>
      </c>
      <c r="Q237" s="30" t="s">
        <v>262</v>
      </c>
      <c r="R237" s="30" t="s">
        <v>262</v>
      </c>
      <c r="S237" s="30" t="s">
        <v>269</v>
      </c>
      <c r="T237" s="30" t="s">
        <v>262</v>
      </c>
      <c r="U237" s="30" t="s">
        <v>262</v>
      </c>
      <c r="V237" s="7"/>
      <c r="W237" s="7"/>
      <c r="X237" s="7"/>
      <c r="Y237" s="7"/>
      <c r="Z237" s="7"/>
      <c r="AA237" s="7"/>
      <c r="AB237" s="7"/>
    </row>
    <row r="238" spans="1:28" ht="15.75" x14ac:dyDescent="0.25">
      <c r="A238" s="14"/>
      <c r="B238" s="34"/>
      <c r="C238" s="41" t="s">
        <v>270</v>
      </c>
      <c r="D238" s="38"/>
      <c r="E238" s="39">
        <v>10</v>
      </c>
      <c r="F238" s="40" t="s">
        <v>88</v>
      </c>
      <c r="G238" s="31">
        <v>420</v>
      </c>
      <c r="H238" s="52">
        <f t="shared" si="18"/>
        <v>4200</v>
      </c>
      <c r="I238" s="40"/>
      <c r="J238" s="30" t="s">
        <v>267</v>
      </c>
      <c r="K238" s="37" t="s">
        <v>262</v>
      </c>
      <c r="L238" s="30" t="s">
        <v>262</v>
      </c>
      <c r="M238" s="30" t="s">
        <v>269</v>
      </c>
      <c r="N238" s="30" t="s">
        <v>262</v>
      </c>
      <c r="O238" s="30" t="s">
        <v>262</v>
      </c>
      <c r="P238" s="37" t="s">
        <v>269</v>
      </c>
      <c r="Q238" s="30" t="s">
        <v>262</v>
      </c>
      <c r="R238" s="30" t="s">
        <v>262</v>
      </c>
      <c r="S238" s="30" t="s">
        <v>267</v>
      </c>
      <c r="T238" s="30" t="s">
        <v>262</v>
      </c>
      <c r="U238" s="30" t="s">
        <v>262</v>
      </c>
      <c r="V238" s="7"/>
      <c r="W238" s="7"/>
      <c r="X238" s="7"/>
      <c r="Y238" s="7"/>
      <c r="Z238" s="7"/>
      <c r="AA238" s="7"/>
      <c r="AB238" s="7"/>
    </row>
    <row r="239" spans="1:28" ht="15.75" x14ac:dyDescent="0.25">
      <c r="A239" s="14"/>
      <c r="B239" s="34"/>
      <c r="C239" s="41" t="s">
        <v>271</v>
      </c>
      <c r="D239" s="38"/>
      <c r="E239" s="39">
        <v>30</v>
      </c>
      <c r="F239" s="40" t="s">
        <v>88</v>
      </c>
      <c r="G239" s="31">
        <v>175</v>
      </c>
      <c r="H239" s="52">
        <f t="shared" si="18"/>
        <v>5250</v>
      </c>
      <c r="I239" s="40"/>
      <c r="J239" s="30" t="s">
        <v>272</v>
      </c>
      <c r="K239" s="37" t="s">
        <v>262</v>
      </c>
      <c r="L239" s="30" t="s">
        <v>262</v>
      </c>
      <c r="M239" s="30" t="s">
        <v>272</v>
      </c>
      <c r="N239" s="30" t="s">
        <v>262</v>
      </c>
      <c r="O239" s="30" t="s">
        <v>262</v>
      </c>
      <c r="P239" s="37" t="s">
        <v>262</v>
      </c>
      <c r="Q239" s="30" t="s">
        <v>262</v>
      </c>
      <c r="R239" s="30" t="s">
        <v>262</v>
      </c>
      <c r="S239" s="30" t="s">
        <v>272</v>
      </c>
      <c r="T239" s="30" t="s">
        <v>262</v>
      </c>
      <c r="U239" s="30" t="s">
        <v>262</v>
      </c>
      <c r="V239" s="7"/>
      <c r="W239" s="7"/>
      <c r="X239" s="7"/>
      <c r="Y239" s="7"/>
      <c r="Z239" s="7"/>
      <c r="AA239" s="7"/>
      <c r="AB239" s="7"/>
    </row>
    <row r="240" spans="1:28" ht="15.75" x14ac:dyDescent="0.25">
      <c r="A240" s="14"/>
      <c r="B240" s="34"/>
      <c r="C240" s="41" t="s">
        <v>273</v>
      </c>
      <c r="D240" s="38"/>
      <c r="E240" s="39">
        <v>288</v>
      </c>
      <c r="F240" s="40" t="s">
        <v>178</v>
      </c>
      <c r="G240" s="31">
        <v>32</v>
      </c>
      <c r="H240" s="52">
        <f t="shared" si="18"/>
        <v>9216</v>
      </c>
      <c r="I240" s="40"/>
      <c r="J240" s="30" t="s">
        <v>274</v>
      </c>
      <c r="K240" s="37" t="s">
        <v>262</v>
      </c>
      <c r="L240" s="30" t="s">
        <v>262</v>
      </c>
      <c r="M240" s="30" t="s">
        <v>274</v>
      </c>
      <c r="N240" s="30" t="s">
        <v>262</v>
      </c>
      <c r="O240" s="30" t="s">
        <v>262</v>
      </c>
      <c r="P240" s="37" t="s">
        <v>274</v>
      </c>
      <c r="Q240" s="30" t="s">
        <v>262</v>
      </c>
      <c r="R240" s="30" t="s">
        <v>262</v>
      </c>
      <c r="S240" s="30" t="s">
        <v>274</v>
      </c>
      <c r="T240" s="30" t="s">
        <v>262</v>
      </c>
      <c r="U240" s="30" t="s">
        <v>262</v>
      </c>
      <c r="V240" s="7"/>
      <c r="W240" s="7"/>
      <c r="X240" s="7"/>
      <c r="Y240" s="7"/>
      <c r="Z240" s="7"/>
      <c r="AA240" s="7"/>
      <c r="AB240" s="7"/>
    </row>
    <row r="241" spans="1:28" ht="15.75" x14ac:dyDescent="0.25">
      <c r="A241" s="14"/>
      <c r="B241" s="34"/>
      <c r="C241" s="41" t="s">
        <v>275</v>
      </c>
      <c r="D241" s="38"/>
      <c r="E241" s="39">
        <v>100</v>
      </c>
      <c r="F241" s="40" t="s">
        <v>88</v>
      </c>
      <c r="G241" s="31">
        <v>150</v>
      </c>
      <c r="H241" s="52">
        <f t="shared" si="18"/>
        <v>15000</v>
      </c>
      <c r="I241" s="40"/>
      <c r="J241" s="30" t="s">
        <v>276</v>
      </c>
      <c r="K241" s="37" t="s">
        <v>262</v>
      </c>
      <c r="L241" s="30" t="s">
        <v>262</v>
      </c>
      <c r="M241" s="30" t="s">
        <v>276</v>
      </c>
      <c r="N241" s="30" t="s">
        <v>262</v>
      </c>
      <c r="O241" s="30" t="s">
        <v>262</v>
      </c>
      <c r="P241" s="37" t="s">
        <v>276</v>
      </c>
      <c r="Q241" s="30" t="s">
        <v>262</v>
      </c>
      <c r="R241" s="30" t="s">
        <v>262</v>
      </c>
      <c r="S241" s="30" t="s">
        <v>276</v>
      </c>
      <c r="T241" s="30" t="s">
        <v>262</v>
      </c>
      <c r="U241" s="30" t="s">
        <v>262</v>
      </c>
      <c r="V241" s="7"/>
      <c r="W241" s="7"/>
      <c r="X241" s="7"/>
      <c r="Y241" s="7"/>
      <c r="Z241" s="7"/>
      <c r="AA241" s="7"/>
      <c r="AB241" s="7"/>
    </row>
    <row r="242" spans="1:28" ht="15.75" x14ac:dyDescent="0.25">
      <c r="A242" s="14"/>
      <c r="B242" s="34"/>
      <c r="C242" s="41" t="s">
        <v>277</v>
      </c>
      <c r="D242" s="38"/>
      <c r="E242" s="39">
        <v>3000</v>
      </c>
      <c r="F242" s="40" t="s">
        <v>88</v>
      </c>
      <c r="G242" s="31">
        <v>120</v>
      </c>
      <c r="H242" s="52">
        <f t="shared" si="18"/>
        <v>360000</v>
      </c>
      <c r="I242" s="40"/>
      <c r="J242" s="30" t="s">
        <v>278</v>
      </c>
      <c r="K242" s="37" t="s">
        <v>262</v>
      </c>
      <c r="L242" s="30" t="s">
        <v>262</v>
      </c>
      <c r="M242" s="30" t="s">
        <v>278</v>
      </c>
      <c r="N242" s="30" t="s">
        <v>262</v>
      </c>
      <c r="O242" s="30" t="s">
        <v>262</v>
      </c>
      <c r="P242" s="37" t="s">
        <v>278</v>
      </c>
      <c r="Q242" s="30" t="s">
        <v>262</v>
      </c>
      <c r="R242" s="30" t="s">
        <v>262</v>
      </c>
      <c r="S242" s="30" t="s">
        <v>278</v>
      </c>
      <c r="T242" s="30" t="s">
        <v>262</v>
      </c>
      <c r="U242" s="30" t="s">
        <v>262</v>
      </c>
      <c r="V242" s="7"/>
      <c r="W242" s="7"/>
      <c r="X242" s="7"/>
      <c r="Y242" s="7"/>
      <c r="Z242" s="7"/>
      <c r="AA242" s="7"/>
      <c r="AB242" s="7"/>
    </row>
    <row r="243" spans="1:28" ht="15.75" x14ac:dyDescent="0.25">
      <c r="A243" s="14"/>
      <c r="B243" s="34"/>
      <c r="C243" s="41" t="s">
        <v>279</v>
      </c>
      <c r="D243" s="38"/>
      <c r="E243" s="39">
        <v>2000</v>
      </c>
      <c r="F243" s="40" t="s">
        <v>88</v>
      </c>
      <c r="G243" s="31">
        <v>290</v>
      </c>
      <c r="H243" s="52">
        <f t="shared" si="18"/>
        <v>580000</v>
      </c>
      <c r="I243" s="40"/>
      <c r="J243" s="30" t="s">
        <v>280</v>
      </c>
      <c r="K243" s="37" t="s">
        <v>262</v>
      </c>
      <c r="L243" s="30" t="s">
        <v>262</v>
      </c>
      <c r="M243" s="30" t="s">
        <v>280</v>
      </c>
      <c r="N243" s="30" t="s">
        <v>262</v>
      </c>
      <c r="O243" s="30" t="s">
        <v>262</v>
      </c>
      <c r="P243" s="37" t="s">
        <v>280</v>
      </c>
      <c r="Q243" s="30" t="s">
        <v>262</v>
      </c>
      <c r="R243" s="30" t="s">
        <v>262</v>
      </c>
      <c r="S243" s="30" t="s">
        <v>280</v>
      </c>
      <c r="T243" s="30" t="s">
        <v>262</v>
      </c>
      <c r="U243" s="30" t="s">
        <v>262</v>
      </c>
      <c r="V243" s="7"/>
      <c r="W243" s="7"/>
      <c r="X243" s="7"/>
      <c r="Y243" s="7"/>
      <c r="Z243" s="7"/>
      <c r="AA243" s="7"/>
      <c r="AB243" s="7"/>
    </row>
    <row r="244" spans="1:28" ht="15.75" x14ac:dyDescent="0.25">
      <c r="A244" s="14"/>
      <c r="B244" s="34"/>
      <c r="C244" s="41" t="s">
        <v>281</v>
      </c>
      <c r="D244" s="38"/>
      <c r="E244" s="39">
        <v>2160</v>
      </c>
      <c r="F244" s="40" t="s">
        <v>282</v>
      </c>
      <c r="G244" s="31">
        <v>45</v>
      </c>
      <c r="H244" s="52">
        <f t="shared" si="18"/>
        <v>97200</v>
      </c>
      <c r="I244" s="40"/>
      <c r="J244" s="30">
        <v>540</v>
      </c>
      <c r="K244" s="37" t="s">
        <v>262</v>
      </c>
      <c r="L244" s="30" t="s">
        <v>262</v>
      </c>
      <c r="M244" s="30">
        <v>540</v>
      </c>
      <c r="N244" s="30" t="s">
        <v>262</v>
      </c>
      <c r="O244" s="30" t="s">
        <v>262</v>
      </c>
      <c r="P244" s="37">
        <v>540</v>
      </c>
      <c r="Q244" s="30" t="s">
        <v>262</v>
      </c>
      <c r="R244" s="30" t="s">
        <v>262</v>
      </c>
      <c r="S244" s="30">
        <v>540</v>
      </c>
      <c r="T244" s="30" t="s">
        <v>262</v>
      </c>
      <c r="U244" s="30" t="s">
        <v>262</v>
      </c>
      <c r="V244" s="7"/>
      <c r="W244" s="7"/>
      <c r="X244" s="7"/>
      <c r="Y244" s="7"/>
      <c r="Z244" s="7"/>
      <c r="AA244" s="7"/>
      <c r="AB244" s="7"/>
    </row>
    <row r="245" spans="1:28" ht="15.75" x14ac:dyDescent="0.25">
      <c r="A245" s="14"/>
      <c r="B245" s="34"/>
      <c r="C245" s="41" t="s">
        <v>283</v>
      </c>
      <c r="D245" s="38"/>
      <c r="E245" s="39">
        <v>2880</v>
      </c>
      <c r="F245" s="40" t="s">
        <v>282</v>
      </c>
      <c r="G245" s="31">
        <v>28</v>
      </c>
      <c r="H245" s="52">
        <f t="shared" si="18"/>
        <v>80640</v>
      </c>
      <c r="I245" s="40"/>
      <c r="J245" s="30" t="s">
        <v>284</v>
      </c>
      <c r="K245" s="37" t="s">
        <v>262</v>
      </c>
      <c r="L245" s="30" t="s">
        <v>262</v>
      </c>
      <c r="M245" s="30" t="s">
        <v>284</v>
      </c>
      <c r="N245" s="30" t="s">
        <v>262</v>
      </c>
      <c r="O245" s="30" t="s">
        <v>262</v>
      </c>
      <c r="P245" s="37" t="s">
        <v>284</v>
      </c>
      <c r="Q245" s="30" t="s">
        <v>262</v>
      </c>
      <c r="R245" s="30" t="s">
        <v>262</v>
      </c>
      <c r="S245" s="30" t="s">
        <v>284</v>
      </c>
      <c r="T245" s="30" t="s">
        <v>262</v>
      </c>
      <c r="U245" s="30" t="s">
        <v>262</v>
      </c>
      <c r="V245" s="7"/>
      <c r="W245" s="7"/>
      <c r="X245" s="7"/>
      <c r="Y245" s="7"/>
      <c r="Z245" s="7"/>
      <c r="AA245" s="7"/>
      <c r="AB245" s="7"/>
    </row>
    <row r="246" spans="1:28" ht="15.75" x14ac:dyDescent="0.25">
      <c r="A246" s="14"/>
      <c r="B246" s="34"/>
      <c r="C246" s="41" t="s">
        <v>285</v>
      </c>
      <c r="D246" s="38"/>
      <c r="E246" s="39">
        <v>1080</v>
      </c>
      <c r="F246" s="40" t="s">
        <v>282</v>
      </c>
      <c r="G246" s="31">
        <v>38</v>
      </c>
      <c r="H246" s="52">
        <f t="shared" si="18"/>
        <v>41040</v>
      </c>
      <c r="I246" s="40"/>
      <c r="J246" s="30">
        <v>270</v>
      </c>
      <c r="K246" s="37" t="s">
        <v>262</v>
      </c>
      <c r="L246" s="30" t="s">
        <v>262</v>
      </c>
      <c r="M246" s="30">
        <v>270</v>
      </c>
      <c r="N246" s="30" t="s">
        <v>262</v>
      </c>
      <c r="O246" s="30" t="s">
        <v>262</v>
      </c>
      <c r="P246" s="37">
        <v>270</v>
      </c>
      <c r="Q246" s="30" t="s">
        <v>262</v>
      </c>
      <c r="R246" s="30" t="s">
        <v>262</v>
      </c>
      <c r="S246" s="30">
        <v>270</v>
      </c>
      <c r="T246" s="30" t="s">
        <v>262</v>
      </c>
      <c r="U246" s="30" t="s">
        <v>262</v>
      </c>
      <c r="V246" s="7"/>
      <c r="W246" s="7"/>
      <c r="X246" s="7"/>
      <c r="Y246" s="7"/>
      <c r="Z246" s="7"/>
      <c r="AA246" s="7"/>
      <c r="AB246" s="7"/>
    </row>
    <row r="247" spans="1:28" ht="15.75" x14ac:dyDescent="0.25">
      <c r="A247" s="14"/>
      <c r="B247" s="34"/>
      <c r="C247" s="41" t="s">
        <v>286</v>
      </c>
      <c r="D247" s="38"/>
      <c r="E247" s="39">
        <v>432</v>
      </c>
      <c r="F247" s="40" t="s">
        <v>282</v>
      </c>
      <c r="G247" s="31">
        <v>24</v>
      </c>
      <c r="H247" s="52">
        <f t="shared" si="18"/>
        <v>10368</v>
      </c>
      <c r="I247" s="40"/>
      <c r="J247" s="30" t="s">
        <v>287</v>
      </c>
      <c r="K247" s="37" t="s">
        <v>262</v>
      </c>
      <c r="L247" s="30" t="s">
        <v>262</v>
      </c>
      <c r="M247" s="30" t="s">
        <v>274</v>
      </c>
      <c r="N247" s="30" t="s">
        <v>262</v>
      </c>
      <c r="O247" s="30" t="s">
        <v>262</v>
      </c>
      <c r="P247" s="37" t="s">
        <v>274</v>
      </c>
      <c r="Q247" s="30" t="s">
        <v>262</v>
      </c>
      <c r="R247" s="30" t="s">
        <v>262</v>
      </c>
      <c r="S247" s="30" t="s">
        <v>287</v>
      </c>
      <c r="T247" s="30" t="s">
        <v>262</v>
      </c>
      <c r="U247" s="30" t="s">
        <v>262</v>
      </c>
      <c r="V247" s="7"/>
      <c r="W247" s="7"/>
      <c r="X247" s="7"/>
      <c r="Y247" s="7"/>
      <c r="Z247" s="7"/>
      <c r="AA247" s="7"/>
      <c r="AB247" s="7"/>
    </row>
    <row r="248" spans="1:28" ht="15.75" x14ac:dyDescent="0.25">
      <c r="A248" s="14"/>
      <c r="B248" s="34"/>
      <c r="C248" s="41" t="s">
        <v>288</v>
      </c>
      <c r="D248" s="38"/>
      <c r="E248" s="39">
        <v>1500</v>
      </c>
      <c r="F248" s="40" t="s">
        <v>88</v>
      </c>
      <c r="G248" s="31">
        <v>220</v>
      </c>
      <c r="H248" s="52">
        <f t="shared" si="18"/>
        <v>330000</v>
      </c>
      <c r="I248" s="40"/>
      <c r="J248" s="30">
        <v>450</v>
      </c>
      <c r="K248" s="37" t="s">
        <v>262</v>
      </c>
      <c r="L248" s="30" t="s">
        <v>262</v>
      </c>
      <c r="M248" s="30" t="s">
        <v>289</v>
      </c>
      <c r="N248" s="30" t="s">
        <v>262</v>
      </c>
      <c r="O248" s="30" t="s">
        <v>262</v>
      </c>
      <c r="P248" s="37">
        <v>450</v>
      </c>
      <c r="Q248" s="30" t="s">
        <v>262</v>
      </c>
      <c r="R248" s="30" t="s">
        <v>262</v>
      </c>
      <c r="S248" s="30">
        <v>300</v>
      </c>
      <c r="T248" s="30" t="s">
        <v>262</v>
      </c>
      <c r="U248" s="30" t="s">
        <v>262</v>
      </c>
      <c r="V248" s="7"/>
      <c r="W248" s="7"/>
      <c r="X248" s="7"/>
      <c r="Y248" s="7"/>
      <c r="Z248" s="7"/>
      <c r="AA248" s="7"/>
      <c r="AB248" s="7"/>
    </row>
    <row r="249" spans="1:28" ht="15.75" x14ac:dyDescent="0.25">
      <c r="A249" s="14"/>
      <c r="B249" s="34"/>
      <c r="C249" s="41" t="s">
        <v>290</v>
      </c>
      <c r="D249" s="38"/>
      <c r="E249" s="39">
        <v>35</v>
      </c>
      <c r="F249" s="40" t="s">
        <v>88</v>
      </c>
      <c r="G249" s="31">
        <v>120</v>
      </c>
      <c r="H249" s="52">
        <f t="shared" si="18"/>
        <v>4200</v>
      </c>
      <c r="I249" s="40"/>
      <c r="J249" s="30" t="s">
        <v>272</v>
      </c>
      <c r="K249" s="37" t="s">
        <v>262</v>
      </c>
      <c r="L249" s="30" t="s">
        <v>262</v>
      </c>
      <c r="M249" s="30" t="s">
        <v>272</v>
      </c>
      <c r="N249" s="30" t="s">
        <v>262</v>
      </c>
      <c r="O249" s="30" t="s">
        <v>262</v>
      </c>
      <c r="P249" s="37" t="s">
        <v>291</v>
      </c>
      <c r="Q249" s="30" t="s">
        <v>262</v>
      </c>
      <c r="R249" s="30" t="s">
        <v>262</v>
      </c>
      <c r="S249" s="30" t="s">
        <v>272</v>
      </c>
      <c r="T249" s="30" t="s">
        <v>262</v>
      </c>
      <c r="U249" s="30" t="s">
        <v>262</v>
      </c>
      <c r="V249" s="7"/>
      <c r="W249" s="7"/>
      <c r="X249" s="7"/>
      <c r="Y249" s="7"/>
      <c r="Z249" s="7"/>
      <c r="AA249" s="7"/>
      <c r="AB249" s="7"/>
    </row>
    <row r="250" spans="1:28" ht="15.75" x14ac:dyDescent="0.25">
      <c r="A250" s="14"/>
      <c r="B250" s="34"/>
      <c r="C250" s="41" t="s">
        <v>292</v>
      </c>
      <c r="D250" s="38"/>
      <c r="E250" s="39">
        <v>100</v>
      </c>
      <c r="F250" s="40" t="s">
        <v>88</v>
      </c>
      <c r="G250" s="31">
        <v>425</v>
      </c>
      <c r="H250" s="52">
        <f t="shared" si="18"/>
        <v>42500</v>
      </c>
      <c r="I250" s="40"/>
      <c r="J250" s="30" t="s">
        <v>276</v>
      </c>
      <c r="K250" s="37" t="s">
        <v>262</v>
      </c>
      <c r="L250" s="30" t="s">
        <v>262</v>
      </c>
      <c r="M250" s="30" t="s">
        <v>276</v>
      </c>
      <c r="N250" s="30" t="s">
        <v>262</v>
      </c>
      <c r="O250" s="30" t="s">
        <v>262</v>
      </c>
      <c r="P250" s="37" t="s">
        <v>276</v>
      </c>
      <c r="Q250" s="30" t="s">
        <v>262</v>
      </c>
      <c r="R250" s="30" t="s">
        <v>262</v>
      </c>
      <c r="S250" s="30" t="s">
        <v>276</v>
      </c>
      <c r="T250" s="30" t="s">
        <v>262</v>
      </c>
      <c r="U250" s="30" t="s">
        <v>262</v>
      </c>
      <c r="V250" s="7"/>
      <c r="W250" s="7"/>
      <c r="X250" s="7"/>
      <c r="Y250" s="7"/>
      <c r="Z250" s="7"/>
      <c r="AA250" s="7"/>
      <c r="AB250" s="7"/>
    </row>
    <row r="251" spans="1:28" ht="15.75" x14ac:dyDescent="0.25">
      <c r="A251" s="14"/>
      <c r="B251" s="34"/>
      <c r="C251" s="41" t="s">
        <v>293</v>
      </c>
      <c r="D251" s="38"/>
      <c r="E251" s="39">
        <v>100</v>
      </c>
      <c r="F251" s="40" t="s">
        <v>88</v>
      </c>
      <c r="G251" s="31">
        <v>795</v>
      </c>
      <c r="H251" s="52">
        <f t="shared" si="18"/>
        <v>79500</v>
      </c>
      <c r="I251" s="40"/>
      <c r="J251" s="30" t="s">
        <v>276</v>
      </c>
      <c r="K251" s="37" t="s">
        <v>262</v>
      </c>
      <c r="L251" s="30" t="s">
        <v>262</v>
      </c>
      <c r="M251" s="30" t="s">
        <v>276</v>
      </c>
      <c r="N251" s="30" t="s">
        <v>262</v>
      </c>
      <c r="O251" s="30" t="s">
        <v>262</v>
      </c>
      <c r="P251" s="37" t="s">
        <v>276</v>
      </c>
      <c r="Q251" s="30" t="s">
        <v>262</v>
      </c>
      <c r="R251" s="30" t="s">
        <v>262</v>
      </c>
      <c r="S251" s="30" t="s">
        <v>276</v>
      </c>
      <c r="T251" s="30" t="s">
        <v>262</v>
      </c>
      <c r="U251" s="30" t="s">
        <v>262</v>
      </c>
      <c r="V251" s="7"/>
      <c r="W251" s="7"/>
      <c r="X251" s="7"/>
      <c r="Y251" s="7"/>
      <c r="Z251" s="7"/>
      <c r="AA251" s="7"/>
      <c r="AB251" s="7"/>
    </row>
    <row r="252" spans="1:28" ht="15.75" x14ac:dyDescent="0.25">
      <c r="A252" s="14"/>
      <c r="B252" s="34"/>
      <c r="C252" s="41" t="s">
        <v>294</v>
      </c>
      <c r="D252" s="38"/>
      <c r="E252" s="39">
        <v>540</v>
      </c>
      <c r="F252" s="40" t="s">
        <v>88</v>
      </c>
      <c r="G252" s="31">
        <v>108</v>
      </c>
      <c r="H252" s="52">
        <f t="shared" si="18"/>
        <v>58320</v>
      </c>
      <c r="I252" s="40"/>
      <c r="J252" s="30" t="s">
        <v>295</v>
      </c>
      <c r="K252" s="37" t="s">
        <v>262</v>
      </c>
      <c r="L252" s="30" t="s">
        <v>262</v>
      </c>
      <c r="M252" s="30" t="s">
        <v>295</v>
      </c>
      <c r="N252" s="30" t="s">
        <v>262</v>
      </c>
      <c r="O252" s="30" t="s">
        <v>262</v>
      </c>
      <c r="P252" s="37" t="s">
        <v>295</v>
      </c>
      <c r="Q252" s="30" t="s">
        <v>262</v>
      </c>
      <c r="R252" s="30" t="s">
        <v>262</v>
      </c>
      <c r="S252" s="30" t="s">
        <v>295</v>
      </c>
      <c r="T252" s="30" t="s">
        <v>262</v>
      </c>
      <c r="U252" s="30" t="s">
        <v>262</v>
      </c>
      <c r="V252" s="7"/>
      <c r="W252" s="7"/>
      <c r="X252" s="7"/>
      <c r="Y252" s="7"/>
      <c r="Z252" s="7"/>
      <c r="AA252" s="7"/>
      <c r="AB252" s="7"/>
    </row>
    <row r="253" spans="1:28" ht="15.75" x14ac:dyDescent="0.25">
      <c r="A253" s="14"/>
      <c r="B253" s="34"/>
      <c r="C253" s="41" t="s">
        <v>296</v>
      </c>
      <c r="D253" s="38"/>
      <c r="E253" s="39">
        <v>20</v>
      </c>
      <c r="F253" s="40" t="s">
        <v>282</v>
      </c>
      <c r="G253" s="31">
        <v>275</v>
      </c>
      <c r="H253" s="52">
        <f t="shared" si="18"/>
        <v>5500</v>
      </c>
      <c r="I253" s="40"/>
      <c r="J253" s="30" t="s">
        <v>291</v>
      </c>
      <c r="K253" s="37" t="s">
        <v>262</v>
      </c>
      <c r="L253" s="30" t="s">
        <v>262</v>
      </c>
      <c r="M253" s="30" t="s">
        <v>291</v>
      </c>
      <c r="N253" s="30" t="s">
        <v>262</v>
      </c>
      <c r="O253" s="30" t="s">
        <v>262</v>
      </c>
      <c r="P253" s="37" t="s">
        <v>291</v>
      </c>
      <c r="Q253" s="30" t="s">
        <v>262</v>
      </c>
      <c r="R253" s="30" t="s">
        <v>262</v>
      </c>
      <c r="S253" s="30" t="s">
        <v>291</v>
      </c>
      <c r="T253" s="30" t="s">
        <v>262</v>
      </c>
      <c r="U253" s="30" t="s">
        <v>262</v>
      </c>
      <c r="V253" s="7"/>
      <c r="W253" s="7"/>
      <c r="X253" s="7"/>
      <c r="Y253" s="7"/>
      <c r="Z253" s="7"/>
      <c r="AA253" s="7"/>
      <c r="AB253" s="7"/>
    </row>
    <row r="254" spans="1:28" ht="15.75" x14ac:dyDescent="0.25">
      <c r="A254" s="14"/>
      <c r="B254" s="34"/>
      <c r="C254" s="41" t="s">
        <v>297</v>
      </c>
      <c r="D254" s="38"/>
      <c r="E254" s="39">
        <v>30</v>
      </c>
      <c r="F254" s="40" t="s">
        <v>88</v>
      </c>
      <c r="G254" s="31">
        <v>970</v>
      </c>
      <c r="H254" s="52">
        <f t="shared" si="18"/>
        <v>29100</v>
      </c>
      <c r="I254" s="40"/>
      <c r="J254" s="30" t="s">
        <v>272</v>
      </c>
      <c r="K254" s="37" t="s">
        <v>262</v>
      </c>
      <c r="L254" s="30" t="s">
        <v>262</v>
      </c>
      <c r="M254" s="30" t="s">
        <v>272</v>
      </c>
      <c r="N254" s="30" t="s">
        <v>262</v>
      </c>
      <c r="O254" s="30" t="s">
        <v>262</v>
      </c>
      <c r="P254" s="37" t="s">
        <v>262</v>
      </c>
      <c r="Q254" s="30" t="s">
        <v>262</v>
      </c>
      <c r="R254" s="30" t="s">
        <v>262</v>
      </c>
      <c r="S254" s="30" t="s">
        <v>272</v>
      </c>
      <c r="T254" s="30" t="s">
        <v>262</v>
      </c>
      <c r="U254" s="30" t="s">
        <v>262</v>
      </c>
      <c r="V254" s="7"/>
      <c r="W254" s="7"/>
      <c r="X254" s="7"/>
      <c r="Y254" s="7"/>
      <c r="Z254" s="7"/>
      <c r="AA254" s="7"/>
      <c r="AB254" s="7"/>
    </row>
    <row r="255" spans="1:28" ht="15.75" x14ac:dyDescent="0.25">
      <c r="A255" s="14"/>
      <c r="B255" s="34"/>
      <c r="C255" s="41" t="s">
        <v>298</v>
      </c>
      <c r="D255" s="38"/>
      <c r="E255" s="39">
        <v>30</v>
      </c>
      <c r="F255" s="40" t="s">
        <v>88</v>
      </c>
      <c r="G255" s="31">
        <v>4500</v>
      </c>
      <c r="H255" s="52">
        <f t="shared" si="18"/>
        <v>135000</v>
      </c>
      <c r="I255" s="40"/>
      <c r="J255" s="30" t="s">
        <v>272</v>
      </c>
      <c r="K255" s="37" t="s">
        <v>262</v>
      </c>
      <c r="L255" s="30" t="s">
        <v>262</v>
      </c>
      <c r="M255" s="30" t="s">
        <v>272</v>
      </c>
      <c r="N255" s="30" t="s">
        <v>262</v>
      </c>
      <c r="O255" s="30" t="s">
        <v>262</v>
      </c>
      <c r="P255" s="37" t="s">
        <v>262</v>
      </c>
      <c r="Q255" s="30" t="s">
        <v>262</v>
      </c>
      <c r="R255" s="30" t="s">
        <v>262</v>
      </c>
      <c r="S255" s="30" t="s">
        <v>272</v>
      </c>
      <c r="T255" s="30" t="s">
        <v>262</v>
      </c>
      <c r="U255" s="30" t="s">
        <v>262</v>
      </c>
      <c r="V255" s="7"/>
      <c r="W255" s="7"/>
      <c r="X255" s="7"/>
      <c r="Y255" s="7"/>
      <c r="Z255" s="7"/>
      <c r="AA255" s="7"/>
      <c r="AB255" s="7"/>
    </row>
    <row r="256" spans="1:28" ht="15.75" x14ac:dyDescent="0.25">
      <c r="A256" s="14"/>
      <c r="B256" s="34"/>
      <c r="C256" s="41" t="s">
        <v>299</v>
      </c>
      <c r="D256" s="38"/>
      <c r="E256" s="39">
        <v>150</v>
      </c>
      <c r="F256" s="40" t="s">
        <v>300</v>
      </c>
      <c r="G256" s="31">
        <v>95</v>
      </c>
      <c r="H256" s="52">
        <f t="shared" si="18"/>
        <v>14250</v>
      </c>
      <c r="I256" s="40"/>
      <c r="J256" s="30" t="s">
        <v>301</v>
      </c>
      <c r="K256" s="37" t="s">
        <v>262</v>
      </c>
      <c r="L256" s="30" t="s">
        <v>262</v>
      </c>
      <c r="M256" s="30" t="s">
        <v>276</v>
      </c>
      <c r="N256" s="30" t="s">
        <v>262</v>
      </c>
      <c r="O256" s="30" t="s">
        <v>262</v>
      </c>
      <c r="P256" s="37" t="s">
        <v>276</v>
      </c>
      <c r="Q256" s="30" t="s">
        <v>262</v>
      </c>
      <c r="R256" s="30" t="s">
        <v>262</v>
      </c>
      <c r="S256" s="30" t="s">
        <v>301</v>
      </c>
      <c r="T256" s="30" t="s">
        <v>262</v>
      </c>
      <c r="U256" s="30" t="s">
        <v>262</v>
      </c>
      <c r="V256" s="7"/>
      <c r="W256" s="7"/>
      <c r="X256" s="7"/>
      <c r="Y256" s="7"/>
      <c r="Z256" s="7"/>
      <c r="AA256" s="7"/>
      <c r="AB256" s="7"/>
    </row>
    <row r="257" spans="1:28" ht="15.75" x14ac:dyDescent="0.25">
      <c r="A257" s="14"/>
      <c r="B257" s="34"/>
      <c r="C257" s="41" t="s">
        <v>302</v>
      </c>
      <c r="D257" s="38"/>
      <c r="E257" s="39">
        <v>100</v>
      </c>
      <c r="F257" s="40" t="s">
        <v>303</v>
      </c>
      <c r="G257" s="31">
        <v>1350</v>
      </c>
      <c r="H257" s="52">
        <f t="shared" si="18"/>
        <v>135000</v>
      </c>
      <c r="I257" s="40"/>
      <c r="J257" s="30" t="s">
        <v>276</v>
      </c>
      <c r="K257" s="37" t="s">
        <v>262</v>
      </c>
      <c r="L257" s="30" t="s">
        <v>262</v>
      </c>
      <c r="M257" s="30" t="s">
        <v>276</v>
      </c>
      <c r="N257" s="30" t="s">
        <v>262</v>
      </c>
      <c r="O257" s="30" t="s">
        <v>262</v>
      </c>
      <c r="P257" s="37" t="s">
        <v>276</v>
      </c>
      <c r="Q257" s="30" t="s">
        <v>262</v>
      </c>
      <c r="R257" s="30" t="s">
        <v>262</v>
      </c>
      <c r="S257" s="30" t="s">
        <v>276</v>
      </c>
      <c r="T257" s="30" t="s">
        <v>262</v>
      </c>
      <c r="U257" s="30" t="s">
        <v>262</v>
      </c>
      <c r="V257" s="7"/>
      <c r="W257" s="7"/>
      <c r="X257" s="7"/>
      <c r="Y257" s="7"/>
      <c r="Z257" s="7"/>
      <c r="AA257" s="7"/>
      <c r="AB257" s="7"/>
    </row>
    <row r="258" spans="1:28" ht="15.75" x14ac:dyDescent="0.25">
      <c r="A258" s="14"/>
      <c r="B258" s="34"/>
      <c r="C258" s="41" t="s">
        <v>304</v>
      </c>
      <c r="D258" s="38"/>
      <c r="E258" s="39">
        <v>5</v>
      </c>
      <c r="F258" s="40" t="s">
        <v>88</v>
      </c>
      <c r="G258" s="31">
        <v>300</v>
      </c>
      <c r="H258" s="52">
        <f t="shared" si="18"/>
        <v>1500</v>
      </c>
      <c r="I258" s="40"/>
      <c r="J258" s="30">
        <v>2</v>
      </c>
      <c r="K258" s="37" t="s">
        <v>262</v>
      </c>
      <c r="L258" s="30" t="s">
        <v>262</v>
      </c>
      <c r="M258" s="30" t="s">
        <v>305</v>
      </c>
      <c r="N258" s="30" t="s">
        <v>262</v>
      </c>
      <c r="O258" s="30" t="s">
        <v>262</v>
      </c>
      <c r="P258" s="37" t="s">
        <v>305</v>
      </c>
      <c r="Q258" s="30" t="s">
        <v>262</v>
      </c>
      <c r="R258" s="30" t="s">
        <v>262</v>
      </c>
      <c r="S258" s="30" t="s">
        <v>305</v>
      </c>
      <c r="T258" s="30" t="s">
        <v>262</v>
      </c>
      <c r="U258" s="30" t="s">
        <v>262</v>
      </c>
      <c r="V258" s="7"/>
      <c r="W258" s="7"/>
      <c r="X258" s="7"/>
      <c r="Y258" s="7"/>
      <c r="Z258" s="7"/>
      <c r="AA258" s="7"/>
      <c r="AB258" s="7"/>
    </row>
    <row r="259" spans="1:28" ht="15.75" x14ac:dyDescent="0.25">
      <c r="A259" s="14"/>
      <c r="B259" s="34"/>
      <c r="C259" s="41" t="s">
        <v>306</v>
      </c>
      <c r="D259" s="38"/>
      <c r="E259" s="39">
        <v>1000</v>
      </c>
      <c r="F259" s="40" t="s">
        <v>307</v>
      </c>
      <c r="G259" s="31">
        <v>6.5</v>
      </c>
      <c r="H259" s="52">
        <f t="shared" si="18"/>
        <v>6500</v>
      </c>
      <c r="I259" s="40"/>
      <c r="J259" s="30" t="s">
        <v>289</v>
      </c>
      <c r="K259" s="37" t="s">
        <v>262</v>
      </c>
      <c r="L259" s="30" t="s">
        <v>262</v>
      </c>
      <c r="M259" s="30" t="s">
        <v>308</v>
      </c>
      <c r="N259" s="30" t="s">
        <v>262</v>
      </c>
      <c r="O259" s="30" t="s">
        <v>262</v>
      </c>
      <c r="P259" s="37" t="s">
        <v>308</v>
      </c>
      <c r="Q259" s="30" t="s">
        <v>262</v>
      </c>
      <c r="R259" s="30" t="s">
        <v>262</v>
      </c>
      <c r="S259" s="30" t="s">
        <v>289</v>
      </c>
      <c r="T259" s="30" t="s">
        <v>262</v>
      </c>
      <c r="U259" s="30" t="s">
        <v>262</v>
      </c>
      <c r="V259" s="7"/>
      <c r="W259" s="7"/>
      <c r="X259" s="7"/>
      <c r="Y259" s="7"/>
      <c r="Z259" s="7"/>
      <c r="AA259" s="7"/>
      <c r="AB259" s="7"/>
    </row>
    <row r="260" spans="1:28" ht="15.75" x14ac:dyDescent="0.25">
      <c r="A260" s="14"/>
      <c r="B260" s="34"/>
      <c r="C260" s="41" t="s">
        <v>309</v>
      </c>
      <c r="D260" s="38"/>
      <c r="E260" s="39">
        <v>6</v>
      </c>
      <c r="F260" s="40" t="s">
        <v>88</v>
      </c>
      <c r="G260" s="31">
        <v>1617</v>
      </c>
      <c r="H260" s="52">
        <f t="shared" si="18"/>
        <v>9702</v>
      </c>
      <c r="I260" s="40"/>
      <c r="J260" s="30" t="s">
        <v>269</v>
      </c>
      <c r="K260" s="37" t="s">
        <v>262</v>
      </c>
      <c r="L260" s="30" t="s">
        <v>262</v>
      </c>
      <c r="M260" s="30" t="s">
        <v>269</v>
      </c>
      <c r="N260" s="30" t="s">
        <v>262</v>
      </c>
      <c r="O260" s="30" t="s">
        <v>262</v>
      </c>
      <c r="P260" s="37" t="s">
        <v>262</v>
      </c>
      <c r="Q260" s="30" t="s">
        <v>262</v>
      </c>
      <c r="R260" s="30" t="s">
        <v>262</v>
      </c>
      <c r="S260" s="30" t="s">
        <v>269</v>
      </c>
      <c r="T260" s="30" t="s">
        <v>262</v>
      </c>
      <c r="U260" s="30" t="s">
        <v>262</v>
      </c>
      <c r="V260" s="7"/>
      <c r="W260" s="7"/>
      <c r="X260" s="7"/>
      <c r="Y260" s="7"/>
      <c r="Z260" s="7"/>
      <c r="AA260" s="7"/>
      <c r="AB260" s="7"/>
    </row>
    <row r="261" spans="1:28" ht="15.75" x14ac:dyDescent="0.25">
      <c r="A261" s="14"/>
      <c r="B261" s="34"/>
      <c r="C261" s="41" t="s">
        <v>310</v>
      </c>
      <c r="D261" s="38"/>
      <c r="E261" s="39">
        <v>50</v>
      </c>
      <c r="F261" s="40" t="s">
        <v>88</v>
      </c>
      <c r="G261" s="31">
        <v>1500</v>
      </c>
      <c r="H261" s="52">
        <f t="shared" si="18"/>
        <v>75000</v>
      </c>
      <c r="I261" s="40"/>
      <c r="J261" s="30">
        <v>20</v>
      </c>
      <c r="K261" s="37" t="s">
        <v>262</v>
      </c>
      <c r="L261" s="30" t="s">
        <v>262</v>
      </c>
      <c r="M261" s="30" t="s">
        <v>272</v>
      </c>
      <c r="N261" s="30" t="s">
        <v>262</v>
      </c>
      <c r="O261" s="30" t="s">
        <v>262</v>
      </c>
      <c r="P261" s="37" t="s">
        <v>272</v>
      </c>
      <c r="Q261" s="30" t="s">
        <v>262</v>
      </c>
      <c r="R261" s="30" t="s">
        <v>262</v>
      </c>
      <c r="S261" s="30" t="s">
        <v>272</v>
      </c>
      <c r="T261" s="30" t="s">
        <v>262</v>
      </c>
      <c r="U261" s="30" t="s">
        <v>262</v>
      </c>
      <c r="V261" s="7"/>
      <c r="W261" s="7"/>
      <c r="X261" s="7"/>
      <c r="Y261" s="7"/>
      <c r="Z261" s="7"/>
      <c r="AA261" s="7"/>
      <c r="AB261" s="7"/>
    </row>
    <row r="262" spans="1:28" ht="15.75" x14ac:dyDescent="0.25">
      <c r="A262" s="14"/>
      <c r="B262" s="34"/>
      <c r="C262" s="41" t="s">
        <v>311</v>
      </c>
      <c r="D262" s="38"/>
      <c r="E262" s="39">
        <v>216</v>
      </c>
      <c r="F262" s="40" t="s">
        <v>282</v>
      </c>
      <c r="G262" s="31">
        <v>155</v>
      </c>
      <c r="H262" s="52">
        <f t="shared" si="18"/>
        <v>33480</v>
      </c>
      <c r="I262" s="40"/>
      <c r="J262" s="30" t="s">
        <v>274</v>
      </c>
      <c r="K262" s="37" t="s">
        <v>262</v>
      </c>
      <c r="L262" s="30" t="s">
        <v>262</v>
      </c>
      <c r="M262" s="30" t="s">
        <v>274</v>
      </c>
      <c r="N262" s="30" t="s">
        <v>262</v>
      </c>
      <c r="O262" s="30" t="s">
        <v>262</v>
      </c>
      <c r="P262" s="37" t="s">
        <v>262</v>
      </c>
      <c r="Q262" s="30" t="s">
        <v>262</v>
      </c>
      <c r="R262" s="30" t="s">
        <v>262</v>
      </c>
      <c r="S262" s="30" t="s">
        <v>274</v>
      </c>
      <c r="T262" s="30" t="s">
        <v>262</v>
      </c>
      <c r="U262" s="30" t="s">
        <v>262</v>
      </c>
      <c r="V262" s="7"/>
      <c r="W262" s="7"/>
      <c r="X262" s="7"/>
      <c r="Y262" s="7"/>
      <c r="Z262" s="7"/>
      <c r="AA262" s="7"/>
      <c r="AB262" s="7"/>
    </row>
    <row r="263" spans="1:28" ht="15.75" x14ac:dyDescent="0.25">
      <c r="A263" s="14"/>
      <c r="B263" s="34"/>
      <c r="C263" s="41" t="s">
        <v>312</v>
      </c>
      <c r="D263" s="38"/>
      <c r="E263" s="39">
        <v>1</v>
      </c>
      <c r="F263" s="40" t="s">
        <v>88</v>
      </c>
      <c r="G263" s="31">
        <v>6</v>
      </c>
      <c r="H263" s="52">
        <f t="shared" si="18"/>
        <v>6</v>
      </c>
      <c r="I263" s="40"/>
      <c r="J263" s="30">
        <v>1</v>
      </c>
      <c r="K263" s="37" t="s">
        <v>262</v>
      </c>
      <c r="L263" s="30" t="s">
        <v>262</v>
      </c>
      <c r="M263" s="30" t="s">
        <v>262</v>
      </c>
      <c r="N263" s="30" t="s">
        <v>262</v>
      </c>
      <c r="O263" s="30" t="s">
        <v>262</v>
      </c>
      <c r="P263" s="37" t="s">
        <v>262</v>
      </c>
      <c r="Q263" s="30" t="s">
        <v>262</v>
      </c>
      <c r="R263" s="30" t="s">
        <v>262</v>
      </c>
      <c r="S263" s="30" t="s">
        <v>262</v>
      </c>
      <c r="T263" s="30" t="s">
        <v>262</v>
      </c>
      <c r="U263" s="30" t="s">
        <v>262</v>
      </c>
      <c r="V263" s="7"/>
      <c r="W263" s="7"/>
      <c r="X263" s="7"/>
      <c r="Y263" s="7"/>
      <c r="Z263" s="7"/>
      <c r="AA263" s="7"/>
      <c r="AB263" s="7"/>
    </row>
    <row r="264" spans="1:28" ht="15.75" x14ac:dyDescent="0.25">
      <c r="A264" s="14"/>
      <c r="B264" s="34"/>
      <c r="C264" s="41" t="s">
        <v>313</v>
      </c>
      <c r="D264" s="38"/>
      <c r="E264" s="39">
        <v>144</v>
      </c>
      <c r="F264" s="40" t="s">
        <v>282</v>
      </c>
      <c r="G264" s="31">
        <v>75</v>
      </c>
      <c r="H264" s="52">
        <f t="shared" si="18"/>
        <v>10800</v>
      </c>
      <c r="I264" s="40"/>
      <c r="J264" s="30" t="s">
        <v>274</v>
      </c>
      <c r="K264" s="37" t="s">
        <v>262</v>
      </c>
      <c r="L264" s="30" t="s">
        <v>262</v>
      </c>
      <c r="M264" s="30" t="s">
        <v>262</v>
      </c>
      <c r="N264" s="30" t="s">
        <v>262</v>
      </c>
      <c r="O264" s="30" t="s">
        <v>262</v>
      </c>
      <c r="P264" s="37" t="s">
        <v>262</v>
      </c>
      <c r="Q264" s="30" t="s">
        <v>262</v>
      </c>
      <c r="R264" s="30" t="s">
        <v>262</v>
      </c>
      <c r="S264" s="30" t="s">
        <v>274</v>
      </c>
      <c r="T264" s="30" t="s">
        <v>262</v>
      </c>
      <c r="U264" s="30" t="s">
        <v>262</v>
      </c>
      <c r="V264" s="7"/>
      <c r="W264" s="7"/>
      <c r="X264" s="7"/>
      <c r="Y264" s="7"/>
      <c r="Z264" s="7"/>
      <c r="AA264" s="7"/>
      <c r="AB264" s="7"/>
    </row>
    <row r="265" spans="1:28" ht="15.75" x14ac:dyDescent="0.25">
      <c r="A265" s="14"/>
      <c r="B265" s="34"/>
      <c r="C265" s="41" t="s">
        <v>314</v>
      </c>
      <c r="D265" s="38"/>
      <c r="E265" s="39">
        <v>30</v>
      </c>
      <c r="F265" s="40" t="s">
        <v>88</v>
      </c>
      <c r="G265" s="31">
        <v>650</v>
      </c>
      <c r="H265" s="52">
        <f t="shared" si="18"/>
        <v>19500</v>
      </c>
      <c r="I265" s="40"/>
      <c r="J265" s="30" t="s">
        <v>272</v>
      </c>
      <c r="K265" s="37" t="s">
        <v>262</v>
      </c>
      <c r="L265" s="30" t="s">
        <v>262</v>
      </c>
      <c r="M265" s="30" t="s">
        <v>272</v>
      </c>
      <c r="N265" s="30" t="s">
        <v>262</v>
      </c>
      <c r="O265" s="30" t="s">
        <v>262</v>
      </c>
      <c r="P265" s="37" t="s">
        <v>262</v>
      </c>
      <c r="Q265" s="30" t="s">
        <v>262</v>
      </c>
      <c r="R265" s="30" t="s">
        <v>262</v>
      </c>
      <c r="S265" s="30" t="s">
        <v>272</v>
      </c>
      <c r="T265" s="30" t="s">
        <v>262</v>
      </c>
      <c r="U265" s="30" t="s">
        <v>262</v>
      </c>
      <c r="V265" s="7"/>
      <c r="W265" s="7"/>
      <c r="X265" s="7"/>
      <c r="Y265" s="7"/>
      <c r="Z265" s="7"/>
      <c r="AA265" s="7"/>
      <c r="AB265" s="7"/>
    </row>
    <row r="266" spans="1:28" ht="15.75" x14ac:dyDescent="0.25">
      <c r="A266" s="14"/>
      <c r="B266" s="34"/>
      <c r="C266" s="41" t="s">
        <v>315</v>
      </c>
      <c r="D266" s="38"/>
      <c r="E266" s="39">
        <v>50</v>
      </c>
      <c r="F266" s="40" t="s">
        <v>88</v>
      </c>
      <c r="G266" s="31">
        <v>259</v>
      </c>
      <c r="H266" s="52">
        <f t="shared" si="18"/>
        <v>12950</v>
      </c>
      <c r="I266" s="40"/>
      <c r="J266" s="30">
        <v>20</v>
      </c>
      <c r="K266" s="37" t="s">
        <v>262</v>
      </c>
      <c r="L266" s="30" t="s">
        <v>262</v>
      </c>
      <c r="M266" s="30" t="s">
        <v>272</v>
      </c>
      <c r="N266" s="30" t="s">
        <v>262</v>
      </c>
      <c r="O266" s="30" t="s">
        <v>262</v>
      </c>
      <c r="P266" s="37" t="s">
        <v>272</v>
      </c>
      <c r="Q266" s="30" t="s">
        <v>262</v>
      </c>
      <c r="R266" s="30" t="s">
        <v>262</v>
      </c>
      <c r="S266" s="30" t="s">
        <v>272</v>
      </c>
      <c r="T266" s="30" t="s">
        <v>262</v>
      </c>
      <c r="U266" s="30" t="s">
        <v>262</v>
      </c>
      <c r="V266" s="7"/>
      <c r="W266" s="7"/>
      <c r="X266" s="7"/>
      <c r="Y266" s="7"/>
      <c r="Z266" s="7"/>
      <c r="AA266" s="7"/>
      <c r="AB266" s="7"/>
    </row>
    <row r="267" spans="1:28" ht="15.75" x14ac:dyDescent="0.25">
      <c r="A267" s="14"/>
      <c r="B267" s="34"/>
      <c r="C267" s="41" t="s">
        <v>316</v>
      </c>
      <c r="D267" s="38"/>
      <c r="E267" s="39">
        <v>48</v>
      </c>
      <c r="F267" s="40" t="s">
        <v>178</v>
      </c>
      <c r="G267" s="31">
        <v>320</v>
      </c>
      <c r="H267" s="52">
        <f t="shared" si="18"/>
        <v>15360</v>
      </c>
      <c r="I267" s="40"/>
      <c r="J267" s="30" t="s">
        <v>317</v>
      </c>
      <c r="K267" s="37" t="s">
        <v>262</v>
      </c>
      <c r="L267" s="30" t="s">
        <v>262</v>
      </c>
      <c r="M267" s="30" t="s">
        <v>262</v>
      </c>
      <c r="N267" s="30" t="s">
        <v>262</v>
      </c>
      <c r="O267" s="30" t="s">
        <v>262</v>
      </c>
      <c r="P267" s="37" t="s">
        <v>262</v>
      </c>
      <c r="Q267" s="30" t="s">
        <v>262</v>
      </c>
      <c r="R267" s="30" t="s">
        <v>262</v>
      </c>
      <c r="S267" s="30" t="s">
        <v>317</v>
      </c>
      <c r="T267" s="30" t="s">
        <v>262</v>
      </c>
      <c r="U267" s="30" t="s">
        <v>262</v>
      </c>
      <c r="V267" s="7"/>
      <c r="W267" s="7"/>
      <c r="X267" s="7"/>
      <c r="Y267" s="7"/>
      <c r="Z267" s="7"/>
      <c r="AA267" s="7"/>
      <c r="AB267" s="7"/>
    </row>
    <row r="268" spans="1:28" ht="15.75" x14ac:dyDescent="0.25">
      <c r="A268" s="14"/>
      <c r="B268" s="34"/>
      <c r="C268" s="41" t="s">
        <v>318</v>
      </c>
      <c r="D268" s="38"/>
      <c r="E268" s="39">
        <v>72</v>
      </c>
      <c r="F268" s="40" t="s">
        <v>282</v>
      </c>
      <c r="G268" s="31">
        <v>129</v>
      </c>
      <c r="H268" s="52">
        <f t="shared" si="18"/>
        <v>9288</v>
      </c>
      <c r="I268" s="40"/>
      <c r="J268" s="30" t="s">
        <v>319</v>
      </c>
      <c r="K268" s="37" t="s">
        <v>262</v>
      </c>
      <c r="L268" s="30" t="s">
        <v>262</v>
      </c>
      <c r="M268" s="30" t="s">
        <v>262</v>
      </c>
      <c r="N268" s="30" t="s">
        <v>262</v>
      </c>
      <c r="O268" s="30" t="s">
        <v>262</v>
      </c>
      <c r="P268" s="37" t="s">
        <v>262</v>
      </c>
      <c r="Q268" s="30" t="s">
        <v>262</v>
      </c>
      <c r="R268" s="30" t="s">
        <v>262</v>
      </c>
      <c r="S268" s="30" t="s">
        <v>319</v>
      </c>
      <c r="T268" s="30" t="s">
        <v>262</v>
      </c>
      <c r="U268" s="30" t="s">
        <v>262</v>
      </c>
      <c r="V268" s="7"/>
      <c r="W268" s="7"/>
      <c r="X268" s="7"/>
      <c r="Y268" s="7"/>
      <c r="Z268" s="7"/>
      <c r="AA268" s="7"/>
      <c r="AB268" s="7"/>
    </row>
    <row r="269" spans="1:28" ht="15.75" x14ac:dyDescent="0.25">
      <c r="A269" s="14"/>
      <c r="B269" s="34"/>
      <c r="C269" s="41" t="s">
        <v>320</v>
      </c>
      <c r="D269" s="38"/>
      <c r="E269" s="39">
        <v>600</v>
      </c>
      <c r="F269" s="40" t="s">
        <v>88</v>
      </c>
      <c r="G269" s="31">
        <v>140</v>
      </c>
      <c r="H269" s="52">
        <f t="shared" si="18"/>
        <v>84000</v>
      </c>
      <c r="I269" s="40"/>
      <c r="J269" s="30" t="s">
        <v>308</v>
      </c>
      <c r="K269" s="37" t="s">
        <v>262</v>
      </c>
      <c r="L269" s="30" t="s">
        <v>262</v>
      </c>
      <c r="M269" s="30" t="s">
        <v>321</v>
      </c>
      <c r="N269" s="30" t="s">
        <v>262</v>
      </c>
      <c r="O269" s="30" t="s">
        <v>262</v>
      </c>
      <c r="P269" s="37" t="s">
        <v>321</v>
      </c>
      <c r="Q269" s="30" t="s">
        <v>262</v>
      </c>
      <c r="R269" s="30" t="s">
        <v>262</v>
      </c>
      <c r="S269" s="30" t="s">
        <v>308</v>
      </c>
      <c r="T269" s="30" t="s">
        <v>262</v>
      </c>
      <c r="U269" s="30" t="s">
        <v>262</v>
      </c>
      <c r="V269" s="7"/>
      <c r="W269" s="7"/>
      <c r="X269" s="7"/>
      <c r="Y269" s="7"/>
      <c r="Z269" s="7"/>
      <c r="AA269" s="7"/>
      <c r="AB269" s="7"/>
    </row>
    <row r="270" spans="1:28" ht="15.75" x14ac:dyDescent="0.25">
      <c r="A270" s="14"/>
      <c r="B270" s="34"/>
      <c r="C270" s="41" t="s">
        <v>322</v>
      </c>
      <c r="D270" s="38"/>
      <c r="E270" s="39">
        <v>60</v>
      </c>
      <c r="F270" s="40" t="s">
        <v>88</v>
      </c>
      <c r="G270" s="31">
        <v>695</v>
      </c>
      <c r="H270" s="52">
        <f t="shared" si="18"/>
        <v>41700</v>
      </c>
      <c r="I270" s="40"/>
      <c r="J270" s="30" t="s">
        <v>323</v>
      </c>
      <c r="K270" s="37" t="s">
        <v>262</v>
      </c>
      <c r="L270" s="30" t="s">
        <v>262</v>
      </c>
      <c r="M270" s="30" t="s">
        <v>272</v>
      </c>
      <c r="N270" s="30" t="s">
        <v>262</v>
      </c>
      <c r="O270" s="30" t="s">
        <v>262</v>
      </c>
      <c r="P270" s="37" t="s">
        <v>272</v>
      </c>
      <c r="Q270" s="30" t="s">
        <v>262</v>
      </c>
      <c r="R270" s="30" t="s">
        <v>262</v>
      </c>
      <c r="S270" s="30" t="s">
        <v>323</v>
      </c>
      <c r="T270" s="30" t="s">
        <v>262</v>
      </c>
      <c r="U270" s="30" t="s">
        <v>262</v>
      </c>
      <c r="V270" s="7"/>
      <c r="W270" s="7"/>
      <c r="X270" s="7"/>
      <c r="Y270" s="7"/>
      <c r="Z270" s="7"/>
      <c r="AA270" s="7"/>
      <c r="AB270" s="7"/>
    </row>
    <row r="271" spans="1:28" ht="15.75" x14ac:dyDescent="0.25">
      <c r="A271" s="14"/>
      <c r="B271" s="34"/>
      <c r="C271" s="41" t="s">
        <v>324</v>
      </c>
      <c r="D271" s="38"/>
      <c r="E271" s="39">
        <v>1200</v>
      </c>
      <c r="F271" s="40" t="s">
        <v>88</v>
      </c>
      <c r="G271" s="31">
        <v>100</v>
      </c>
      <c r="H271" s="52">
        <f t="shared" si="18"/>
        <v>120000</v>
      </c>
      <c r="I271" s="40"/>
      <c r="J271" s="30" t="s">
        <v>289</v>
      </c>
      <c r="K271" s="37" t="s">
        <v>262</v>
      </c>
      <c r="L271" s="30" t="s">
        <v>262</v>
      </c>
      <c r="M271" s="30" t="s">
        <v>289</v>
      </c>
      <c r="N271" s="30" t="s">
        <v>262</v>
      </c>
      <c r="O271" s="30" t="s">
        <v>262</v>
      </c>
      <c r="P271" s="37" t="s">
        <v>289</v>
      </c>
      <c r="Q271" s="30" t="s">
        <v>262</v>
      </c>
      <c r="R271" s="30" t="s">
        <v>262</v>
      </c>
      <c r="S271" s="30" t="s">
        <v>289</v>
      </c>
      <c r="T271" s="30" t="s">
        <v>262</v>
      </c>
      <c r="U271" s="30" t="s">
        <v>262</v>
      </c>
      <c r="V271" s="7"/>
      <c r="W271" s="7"/>
      <c r="X271" s="7"/>
      <c r="Y271" s="7"/>
      <c r="Z271" s="7"/>
      <c r="AA271" s="7"/>
      <c r="AB271" s="7"/>
    </row>
    <row r="272" spans="1:28" ht="15.75" x14ac:dyDescent="0.25">
      <c r="A272" s="14"/>
      <c r="B272" s="34"/>
      <c r="C272" s="41" t="s">
        <v>325</v>
      </c>
      <c r="D272" s="38"/>
      <c r="E272" s="39">
        <v>288</v>
      </c>
      <c r="F272" s="40" t="s">
        <v>282</v>
      </c>
      <c r="G272" s="31">
        <v>38</v>
      </c>
      <c r="H272" s="52">
        <f t="shared" si="18"/>
        <v>10944</v>
      </c>
      <c r="I272" s="40"/>
      <c r="J272" s="30" t="s">
        <v>274</v>
      </c>
      <c r="K272" s="37" t="s">
        <v>262</v>
      </c>
      <c r="L272" s="30" t="s">
        <v>262</v>
      </c>
      <c r="M272" s="30" t="s">
        <v>274</v>
      </c>
      <c r="N272" s="30" t="s">
        <v>262</v>
      </c>
      <c r="O272" s="30" t="s">
        <v>262</v>
      </c>
      <c r="P272" s="37" t="s">
        <v>274</v>
      </c>
      <c r="Q272" s="30" t="s">
        <v>262</v>
      </c>
      <c r="R272" s="30" t="s">
        <v>262</v>
      </c>
      <c r="S272" s="30" t="s">
        <v>274</v>
      </c>
      <c r="T272" s="30" t="s">
        <v>262</v>
      </c>
      <c r="U272" s="30" t="s">
        <v>262</v>
      </c>
      <c r="V272" s="7"/>
      <c r="W272" s="7"/>
      <c r="X272" s="7"/>
      <c r="Y272" s="7"/>
      <c r="Z272" s="7"/>
      <c r="AA272" s="7"/>
      <c r="AB272" s="7"/>
    </row>
    <row r="273" spans="1:28" ht="15.75" x14ac:dyDescent="0.25">
      <c r="A273" s="14"/>
      <c r="B273" s="34"/>
      <c r="C273" s="41" t="s">
        <v>326</v>
      </c>
      <c r="D273" s="38"/>
      <c r="E273" s="39">
        <v>1152</v>
      </c>
      <c r="F273" s="40" t="s">
        <v>282</v>
      </c>
      <c r="G273" s="31">
        <v>42</v>
      </c>
      <c r="H273" s="52">
        <f t="shared" si="18"/>
        <v>48384</v>
      </c>
      <c r="I273" s="40"/>
      <c r="J273" s="30" t="s">
        <v>327</v>
      </c>
      <c r="K273" s="37" t="s">
        <v>262</v>
      </c>
      <c r="L273" s="30" t="s">
        <v>262</v>
      </c>
      <c r="M273" s="30" t="s">
        <v>327</v>
      </c>
      <c r="N273" s="30" t="s">
        <v>262</v>
      </c>
      <c r="O273" s="30" t="s">
        <v>262</v>
      </c>
      <c r="P273" s="37" t="s">
        <v>327</v>
      </c>
      <c r="Q273" s="30" t="s">
        <v>262</v>
      </c>
      <c r="R273" s="30" t="s">
        <v>262</v>
      </c>
      <c r="S273" s="30" t="s">
        <v>327</v>
      </c>
      <c r="T273" s="30" t="s">
        <v>262</v>
      </c>
      <c r="U273" s="30" t="s">
        <v>262</v>
      </c>
      <c r="V273" s="7"/>
      <c r="W273" s="7"/>
      <c r="X273" s="7"/>
      <c r="Y273" s="7"/>
      <c r="Z273" s="7"/>
      <c r="AA273" s="7"/>
      <c r="AB273" s="7"/>
    </row>
    <row r="274" spans="1:28" ht="15.75" x14ac:dyDescent="0.25">
      <c r="A274" s="14"/>
      <c r="B274" s="34"/>
      <c r="C274" s="41" t="s">
        <v>328</v>
      </c>
      <c r="D274" s="38"/>
      <c r="E274" s="39">
        <v>72</v>
      </c>
      <c r="F274" s="40" t="s">
        <v>282</v>
      </c>
      <c r="G274" s="31">
        <v>36</v>
      </c>
      <c r="H274" s="52">
        <f t="shared" si="18"/>
        <v>2592</v>
      </c>
      <c r="I274" s="40"/>
      <c r="J274" s="30" t="s">
        <v>319</v>
      </c>
      <c r="K274" s="37" t="s">
        <v>262</v>
      </c>
      <c r="L274" s="30" t="s">
        <v>262</v>
      </c>
      <c r="M274" s="30" t="s">
        <v>262</v>
      </c>
      <c r="N274" s="30" t="s">
        <v>262</v>
      </c>
      <c r="O274" s="30" t="s">
        <v>262</v>
      </c>
      <c r="P274" s="37" t="s">
        <v>262</v>
      </c>
      <c r="Q274" s="30" t="s">
        <v>262</v>
      </c>
      <c r="R274" s="30" t="s">
        <v>262</v>
      </c>
      <c r="S274" s="30" t="s">
        <v>319</v>
      </c>
      <c r="T274" s="30" t="s">
        <v>262</v>
      </c>
      <c r="U274" s="30" t="s">
        <v>262</v>
      </c>
      <c r="V274" s="7"/>
      <c r="W274" s="7"/>
      <c r="X274" s="7"/>
      <c r="Y274" s="7"/>
      <c r="Z274" s="7"/>
      <c r="AA274" s="7"/>
      <c r="AB274" s="7"/>
    </row>
    <row r="275" spans="1:28" ht="15.75" x14ac:dyDescent="0.25">
      <c r="A275" s="14"/>
      <c r="B275" s="34"/>
      <c r="C275" s="41" t="s">
        <v>329</v>
      </c>
      <c r="D275" s="38"/>
      <c r="E275" s="39">
        <v>5</v>
      </c>
      <c r="F275" s="40" t="s">
        <v>88</v>
      </c>
      <c r="G275" s="31">
        <v>350</v>
      </c>
      <c r="H275" s="52">
        <f t="shared" si="18"/>
        <v>1750</v>
      </c>
      <c r="I275" s="40"/>
      <c r="J275" s="30" t="s">
        <v>269</v>
      </c>
      <c r="K275" s="37" t="s">
        <v>262</v>
      </c>
      <c r="L275" s="30" t="s">
        <v>262</v>
      </c>
      <c r="M275" s="30" t="s">
        <v>305</v>
      </c>
      <c r="N275" s="30" t="s">
        <v>262</v>
      </c>
      <c r="O275" s="30" t="s">
        <v>262</v>
      </c>
      <c r="P275" s="37" t="s">
        <v>262</v>
      </c>
      <c r="Q275" s="30" t="s">
        <v>262</v>
      </c>
      <c r="R275" s="30" t="s">
        <v>262</v>
      </c>
      <c r="S275" s="30" t="s">
        <v>269</v>
      </c>
      <c r="T275" s="30" t="s">
        <v>262</v>
      </c>
      <c r="U275" s="30" t="s">
        <v>262</v>
      </c>
      <c r="V275" s="7"/>
      <c r="W275" s="7"/>
      <c r="X275" s="7"/>
      <c r="Y275" s="7"/>
      <c r="Z275" s="7"/>
      <c r="AA275" s="7"/>
      <c r="AB275" s="7"/>
    </row>
    <row r="276" spans="1:28" ht="15.75" x14ac:dyDescent="0.25">
      <c r="A276" s="14"/>
      <c r="B276" s="34"/>
      <c r="C276" s="41" t="s">
        <v>330</v>
      </c>
      <c r="D276" s="38"/>
      <c r="E276" s="39">
        <v>30</v>
      </c>
      <c r="F276" s="40" t="s">
        <v>88</v>
      </c>
      <c r="G276" s="31">
        <v>110</v>
      </c>
      <c r="H276" s="52">
        <f t="shared" si="18"/>
        <v>3300</v>
      </c>
      <c r="I276" s="40"/>
      <c r="J276" s="30" t="s">
        <v>272</v>
      </c>
      <c r="K276" s="37" t="s">
        <v>262</v>
      </c>
      <c r="L276" s="30" t="s">
        <v>262</v>
      </c>
      <c r="M276" s="30" t="s">
        <v>272</v>
      </c>
      <c r="N276" s="30" t="s">
        <v>262</v>
      </c>
      <c r="O276" s="30" t="s">
        <v>262</v>
      </c>
      <c r="P276" s="37" t="s">
        <v>262</v>
      </c>
      <c r="Q276" s="30" t="s">
        <v>262</v>
      </c>
      <c r="R276" s="30" t="s">
        <v>262</v>
      </c>
      <c r="S276" s="30" t="s">
        <v>272</v>
      </c>
      <c r="T276" s="30" t="s">
        <v>262</v>
      </c>
      <c r="U276" s="30" t="s">
        <v>262</v>
      </c>
      <c r="V276" s="7"/>
      <c r="W276" s="7"/>
      <c r="X276" s="7"/>
      <c r="Y276" s="7"/>
      <c r="Z276" s="7"/>
      <c r="AA276" s="7"/>
      <c r="AB276" s="7"/>
    </row>
    <row r="277" spans="1:28" ht="15.75" x14ac:dyDescent="0.25">
      <c r="A277" s="14"/>
      <c r="B277" s="34"/>
      <c r="C277" s="41" t="s">
        <v>331</v>
      </c>
      <c r="D277" s="38"/>
      <c r="E277" s="39">
        <v>25</v>
      </c>
      <c r="F277" s="40" t="s">
        <v>88</v>
      </c>
      <c r="G277" s="31">
        <v>675</v>
      </c>
      <c r="H277" s="52">
        <f t="shared" si="18"/>
        <v>16875</v>
      </c>
      <c r="I277" s="40"/>
      <c r="J277" s="30" t="s">
        <v>272</v>
      </c>
      <c r="K277" s="37" t="s">
        <v>262</v>
      </c>
      <c r="L277" s="30" t="s">
        <v>262</v>
      </c>
      <c r="M277" s="30" t="s">
        <v>291</v>
      </c>
      <c r="N277" s="30" t="s">
        <v>262</v>
      </c>
      <c r="O277" s="30" t="s">
        <v>262</v>
      </c>
      <c r="P277" s="37" t="s">
        <v>262</v>
      </c>
      <c r="Q277" s="30" t="s">
        <v>262</v>
      </c>
      <c r="R277" s="30" t="s">
        <v>262</v>
      </c>
      <c r="S277" s="30" t="s">
        <v>272</v>
      </c>
      <c r="T277" s="30" t="s">
        <v>262</v>
      </c>
      <c r="U277" s="30" t="s">
        <v>262</v>
      </c>
      <c r="V277" s="7"/>
      <c r="W277" s="7"/>
      <c r="X277" s="7"/>
      <c r="Y277" s="7"/>
      <c r="Z277" s="7"/>
      <c r="AA277" s="7"/>
      <c r="AB277" s="7"/>
    </row>
    <row r="278" spans="1:28" ht="15.75" x14ac:dyDescent="0.25">
      <c r="A278" s="14"/>
      <c r="B278" s="34"/>
      <c r="C278" s="41" t="s">
        <v>332</v>
      </c>
      <c r="D278" s="38"/>
      <c r="E278" s="39">
        <v>36</v>
      </c>
      <c r="F278" s="40" t="s">
        <v>333</v>
      </c>
      <c r="G278" s="31">
        <v>475</v>
      </c>
      <c r="H278" s="52">
        <f t="shared" si="18"/>
        <v>17100</v>
      </c>
      <c r="I278" s="40"/>
      <c r="J278" s="30">
        <v>36</v>
      </c>
      <c r="K278" s="37" t="s">
        <v>262</v>
      </c>
      <c r="L278" s="30" t="s">
        <v>262</v>
      </c>
      <c r="M278" s="30" t="s">
        <v>262</v>
      </c>
      <c r="N278" s="30" t="s">
        <v>262</v>
      </c>
      <c r="O278" s="30" t="s">
        <v>262</v>
      </c>
      <c r="P278" s="37" t="s">
        <v>262</v>
      </c>
      <c r="Q278" s="30" t="s">
        <v>262</v>
      </c>
      <c r="R278" s="30" t="s">
        <v>262</v>
      </c>
      <c r="S278" s="30" t="s">
        <v>262</v>
      </c>
      <c r="T278" s="30" t="s">
        <v>262</v>
      </c>
      <c r="U278" s="30" t="s">
        <v>262</v>
      </c>
      <c r="V278" s="7"/>
      <c r="W278" s="7"/>
      <c r="X278" s="7"/>
      <c r="Y278" s="7"/>
      <c r="Z278" s="7"/>
      <c r="AA278" s="7"/>
      <c r="AB278" s="7"/>
    </row>
    <row r="279" spans="1:28" ht="15.75" x14ac:dyDescent="0.25">
      <c r="A279" s="14"/>
      <c r="B279" s="34"/>
      <c r="C279" s="41" t="s">
        <v>334</v>
      </c>
      <c r="D279" s="38"/>
      <c r="E279" s="39">
        <v>100</v>
      </c>
      <c r="F279" s="40" t="s">
        <v>88</v>
      </c>
      <c r="G279" s="31">
        <v>159.5</v>
      </c>
      <c r="H279" s="52">
        <f t="shared" si="18"/>
        <v>15950</v>
      </c>
      <c r="I279" s="40"/>
      <c r="J279" s="30" t="s">
        <v>276</v>
      </c>
      <c r="K279" s="37" t="s">
        <v>262</v>
      </c>
      <c r="L279" s="30" t="s">
        <v>262</v>
      </c>
      <c r="M279" s="30" t="s">
        <v>276</v>
      </c>
      <c r="N279" s="30" t="s">
        <v>262</v>
      </c>
      <c r="O279" s="30" t="s">
        <v>262</v>
      </c>
      <c r="P279" s="37" t="s">
        <v>276</v>
      </c>
      <c r="Q279" s="30" t="s">
        <v>262</v>
      </c>
      <c r="R279" s="30" t="s">
        <v>262</v>
      </c>
      <c r="S279" s="30" t="s">
        <v>276</v>
      </c>
      <c r="T279" s="30" t="s">
        <v>262</v>
      </c>
      <c r="U279" s="30" t="s">
        <v>262</v>
      </c>
      <c r="V279" s="7"/>
      <c r="W279" s="7"/>
      <c r="X279" s="7"/>
      <c r="Y279" s="7"/>
      <c r="Z279" s="7"/>
      <c r="AA279" s="7"/>
      <c r="AB279" s="7"/>
    </row>
    <row r="280" spans="1:28" ht="15.75" x14ac:dyDescent="0.25">
      <c r="A280" s="14"/>
      <c r="B280" s="34"/>
      <c r="C280" s="41" t="s">
        <v>335</v>
      </c>
      <c r="D280" s="38"/>
      <c r="E280" s="39">
        <v>20</v>
      </c>
      <c r="F280" s="40" t="s">
        <v>88</v>
      </c>
      <c r="G280" s="31">
        <v>950</v>
      </c>
      <c r="H280" s="52">
        <f t="shared" si="18"/>
        <v>19000</v>
      </c>
      <c r="I280" s="40"/>
      <c r="J280" s="30" t="s">
        <v>291</v>
      </c>
      <c r="K280" s="37" t="s">
        <v>262</v>
      </c>
      <c r="L280" s="30" t="s">
        <v>262</v>
      </c>
      <c r="M280" s="30" t="s">
        <v>291</v>
      </c>
      <c r="N280" s="30" t="s">
        <v>262</v>
      </c>
      <c r="O280" s="30" t="s">
        <v>262</v>
      </c>
      <c r="P280" s="37" t="s">
        <v>291</v>
      </c>
      <c r="Q280" s="30" t="s">
        <v>262</v>
      </c>
      <c r="R280" s="30" t="s">
        <v>262</v>
      </c>
      <c r="S280" s="30" t="s">
        <v>291</v>
      </c>
      <c r="T280" s="30" t="s">
        <v>262</v>
      </c>
      <c r="U280" s="30" t="s">
        <v>262</v>
      </c>
      <c r="V280" s="7"/>
      <c r="W280" s="7"/>
      <c r="X280" s="7"/>
      <c r="Y280" s="7"/>
      <c r="Z280" s="7"/>
      <c r="AA280" s="7"/>
      <c r="AB280" s="7"/>
    </row>
    <row r="281" spans="1:28" ht="15.75" x14ac:dyDescent="0.25">
      <c r="A281" s="14"/>
      <c r="B281" s="34"/>
      <c r="C281" s="41" t="s">
        <v>336</v>
      </c>
      <c r="D281" s="38"/>
      <c r="E281" s="39">
        <v>200</v>
      </c>
      <c r="F281" s="40" t="s">
        <v>168</v>
      </c>
      <c r="G281" s="31">
        <v>140</v>
      </c>
      <c r="H281" s="52">
        <f t="shared" si="18"/>
        <v>28000</v>
      </c>
      <c r="I281" s="40"/>
      <c r="J281" s="30" t="s">
        <v>301</v>
      </c>
      <c r="K281" s="37" t="s">
        <v>262</v>
      </c>
      <c r="L281" s="30" t="s">
        <v>262</v>
      </c>
      <c r="M281" s="30" t="s">
        <v>301</v>
      </c>
      <c r="N281" s="30" t="s">
        <v>262</v>
      </c>
      <c r="O281" s="30" t="s">
        <v>262</v>
      </c>
      <c r="P281" s="37" t="s">
        <v>301</v>
      </c>
      <c r="Q281" s="30" t="s">
        <v>262</v>
      </c>
      <c r="R281" s="30" t="s">
        <v>262</v>
      </c>
      <c r="S281" s="30" t="s">
        <v>301</v>
      </c>
      <c r="T281" s="30" t="s">
        <v>262</v>
      </c>
      <c r="U281" s="30" t="s">
        <v>262</v>
      </c>
      <c r="V281" s="7"/>
      <c r="W281" s="7"/>
      <c r="X281" s="7"/>
      <c r="Y281" s="7"/>
      <c r="Z281" s="7"/>
      <c r="AA281" s="7"/>
      <c r="AB281" s="7"/>
    </row>
    <row r="282" spans="1:28" ht="15.75" x14ac:dyDescent="0.25">
      <c r="A282" s="14"/>
      <c r="B282" s="34"/>
      <c r="C282" s="41" t="s">
        <v>337</v>
      </c>
      <c r="D282" s="38"/>
      <c r="E282" s="39">
        <v>100</v>
      </c>
      <c r="F282" s="40" t="s">
        <v>88</v>
      </c>
      <c r="G282" s="31">
        <v>220</v>
      </c>
      <c r="H282" s="52">
        <f t="shared" si="18"/>
        <v>22000</v>
      </c>
      <c r="I282" s="40"/>
      <c r="J282" s="30" t="s">
        <v>276</v>
      </c>
      <c r="K282" s="37" t="s">
        <v>262</v>
      </c>
      <c r="L282" s="30" t="s">
        <v>262</v>
      </c>
      <c r="M282" s="30" t="s">
        <v>276</v>
      </c>
      <c r="N282" s="30" t="s">
        <v>262</v>
      </c>
      <c r="O282" s="30" t="s">
        <v>262</v>
      </c>
      <c r="P282" s="37" t="s">
        <v>276</v>
      </c>
      <c r="Q282" s="30" t="s">
        <v>262</v>
      </c>
      <c r="R282" s="30" t="s">
        <v>262</v>
      </c>
      <c r="S282" s="30" t="s">
        <v>276</v>
      </c>
      <c r="T282" s="30" t="s">
        <v>262</v>
      </c>
      <c r="U282" s="30" t="s">
        <v>262</v>
      </c>
      <c r="V282" s="7"/>
      <c r="W282" s="7"/>
      <c r="X282" s="7"/>
      <c r="Y282" s="7"/>
      <c r="Z282" s="7"/>
      <c r="AA282" s="7"/>
      <c r="AB282" s="7"/>
    </row>
    <row r="283" spans="1:28" ht="15.75" x14ac:dyDescent="0.25">
      <c r="A283" s="14"/>
      <c r="B283" s="34"/>
      <c r="C283" s="41" t="s">
        <v>338</v>
      </c>
      <c r="D283" s="38"/>
      <c r="E283" s="39">
        <v>50</v>
      </c>
      <c r="F283" s="40" t="s">
        <v>88</v>
      </c>
      <c r="G283" s="31">
        <v>360</v>
      </c>
      <c r="H283" s="52">
        <f t="shared" si="18"/>
        <v>18000</v>
      </c>
      <c r="I283" s="40"/>
      <c r="J283" s="30">
        <v>20</v>
      </c>
      <c r="K283" s="37" t="s">
        <v>262</v>
      </c>
      <c r="L283" s="30" t="s">
        <v>262</v>
      </c>
      <c r="M283" s="30" t="s">
        <v>272</v>
      </c>
      <c r="N283" s="30" t="s">
        <v>262</v>
      </c>
      <c r="O283" s="30" t="s">
        <v>262</v>
      </c>
      <c r="P283" s="37" t="s">
        <v>272</v>
      </c>
      <c r="Q283" s="30" t="s">
        <v>262</v>
      </c>
      <c r="R283" s="30" t="s">
        <v>262</v>
      </c>
      <c r="S283" s="30" t="s">
        <v>272</v>
      </c>
      <c r="T283" s="30" t="s">
        <v>262</v>
      </c>
      <c r="U283" s="30" t="s">
        <v>262</v>
      </c>
      <c r="V283" s="7"/>
      <c r="W283" s="7"/>
      <c r="X283" s="7"/>
      <c r="Y283" s="7"/>
      <c r="Z283" s="7"/>
      <c r="AA283" s="7"/>
      <c r="AB283" s="7"/>
    </row>
    <row r="284" spans="1:28" ht="15.75" x14ac:dyDescent="0.25">
      <c r="A284" s="14"/>
      <c r="B284" s="34"/>
      <c r="C284" s="41" t="s">
        <v>339</v>
      </c>
      <c r="D284" s="38"/>
      <c r="E284" s="39">
        <v>144</v>
      </c>
      <c r="F284" s="40" t="s">
        <v>282</v>
      </c>
      <c r="G284" s="31">
        <v>65</v>
      </c>
      <c r="H284" s="52">
        <f t="shared" si="18"/>
        <v>9360</v>
      </c>
      <c r="I284" s="40"/>
      <c r="J284" s="30" t="s">
        <v>274</v>
      </c>
      <c r="K284" s="37" t="s">
        <v>262</v>
      </c>
      <c r="L284" s="30" t="s">
        <v>262</v>
      </c>
      <c r="M284" s="30" t="s">
        <v>262</v>
      </c>
      <c r="N284" s="30" t="s">
        <v>262</v>
      </c>
      <c r="O284" s="30" t="s">
        <v>262</v>
      </c>
      <c r="P284" s="37" t="s">
        <v>262</v>
      </c>
      <c r="Q284" s="30" t="s">
        <v>262</v>
      </c>
      <c r="R284" s="30" t="s">
        <v>262</v>
      </c>
      <c r="S284" s="30" t="s">
        <v>274</v>
      </c>
      <c r="T284" s="30" t="s">
        <v>262</v>
      </c>
      <c r="U284" s="30" t="s">
        <v>262</v>
      </c>
      <c r="V284" s="7"/>
      <c r="W284" s="7"/>
      <c r="X284" s="7"/>
      <c r="Y284" s="7"/>
      <c r="Z284" s="7"/>
      <c r="AA284" s="7"/>
      <c r="AB284" s="7"/>
    </row>
    <row r="285" spans="1:28" ht="15.75" x14ac:dyDescent="0.25">
      <c r="A285" s="14"/>
      <c r="B285" s="34"/>
      <c r="C285" s="41" t="s">
        <v>340</v>
      </c>
      <c r="D285" s="38"/>
      <c r="E285" s="39">
        <v>72</v>
      </c>
      <c r="F285" s="40" t="s">
        <v>282</v>
      </c>
      <c r="G285" s="31">
        <v>184</v>
      </c>
      <c r="H285" s="52">
        <f t="shared" si="18"/>
        <v>13248</v>
      </c>
      <c r="I285" s="40"/>
      <c r="J285" s="30" t="s">
        <v>319</v>
      </c>
      <c r="K285" s="37" t="s">
        <v>262</v>
      </c>
      <c r="L285" s="30" t="s">
        <v>262</v>
      </c>
      <c r="M285" s="30" t="s">
        <v>262</v>
      </c>
      <c r="N285" s="30" t="s">
        <v>262</v>
      </c>
      <c r="O285" s="30" t="s">
        <v>262</v>
      </c>
      <c r="P285" s="37" t="s">
        <v>262</v>
      </c>
      <c r="Q285" s="30" t="s">
        <v>262</v>
      </c>
      <c r="R285" s="30" t="s">
        <v>262</v>
      </c>
      <c r="S285" s="30" t="s">
        <v>319</v>
      </c>
      <c r="T285" s="30" t="s">
        <v>262</v>
      </c>
      <c r="U285" s="30" t="s">
        <v>262</v>
      </c>
      <c r="V285" s="7"/>
      <c r="W285" s="7"/>
      <c r="X285" s="7"/>
      <c r="Y285" s="7"/>
      <c r="Z285" s="7"/>
      <c r="AA285" s="7"/>
      <c r="AB285" s="7"/>
    </row>
    <row r="286" spans="1:28" ht="15.75" x14ac:dyDescent="0.25">
      <c r="A286" s="14"/>
      <c r="B286" s="34"/>
      <c r="C286" s="41" t="s">
        <v>341</v>
      </c>
      <c r="D286" s="38"/>
      <c r="E286" s="39">
        <v>432</v>
      </c>
      <c r="F286" s="40" t="s">
        <v>282</v>
      </c>
      <c r="G286" s="31">
        <v>312</v>
      </c>
      <c r="H286" s="52">
        <f t="shared" si="18"/>
        <v>134784</v>
      </c>
      <c r="I286" s="40"/>
      <c r="J286" s="30" t="s">
        <v>287</v>
      </c>
      <c r="K286" s="37" t="s">
        <v>262</v>
      </c>
      <c r="L286" s="30" t="s">
        <v>262</v>
      </c>
      <c r="M286" s="30" t="s">
        <v>274</v>
      </c>
      <c r="N286" s="30" t="s">
        <v>262</v>
      </c>
      <c r="O286" s="30" t="s">
        <v>262</v>
      </c>
      <c r="P286" s="37" t="s">
        <v>274</v>
      </c>
      <c r="Q286" s="30" t="s">
        <v>262</v>
      </c>
      <c r="R286" s="30" t="s">
        <v>262</v>
      </c>
      <c r="S286" s="30" t="s">
        <v>287</v>
      </c>
      <c r="T286" s="30" t="s">
        <v>262</v>
      </c>
      <c r="U286" s="30" t="s">
        <v>262</v>
      </c>
      <c r="V286" s="7"/>
      <c r="W286" s="7"/>
      <c r="X286" s="7"/>
      <c r="Y286" s="7"/>
      <c r="Z286" s="7"/>
      <c r="AA286" s="7"/>
      <c r="AB286" s="7"/>
    </row>
    <row r="287" spans="1:28" ht="15.75" x14ac:dyDescent="0.25">
      <c r="A287" s="14"/>
      <c r="B287" s="34"/>
      <c r="C287" s="41" t="s">
        <v>342</v>
      </c>
      <c r="D287" s="38"/>
      <c r="E287" s="39">
        <v>60000</v>
      </c>
      <c r="F287" s="40" t="s">
        <v>307</v>
      </c>
      <c r="G287" s="31">
        <v>30</v>
      </c>
      <c r="H287" s="52">
        <f t="shared" si="18"/>
        <v>1800000</v>
      </c>
      <c r="I287" s="40"/>
      <c r="J287" s="30" t="s">
        <v>343</v>
      </c>
      <c r="K287" s="37" t="s">
        <v>262</v>
      </c>
      <c r="L287" s="30" t="s">
        <v>262</v>
      </c>
      <c r="M287" s="30" t="s">
        <v>343</v>
      </c>
      <c r="N287" s="30" t="s">
        <v>262</v>
      </c>
      <c r="O287" s="30" t="s">
        <v>262</v>
      </c>
      <c r="P287" s="37" t="s">
        <v>343</v>
      </c>
      <c r="Q287" s="30" t="s">
        <v>262</v>
      </c>
      <c r="R287" s="30" t="s">
        <v>262</v>
      </c>
      <c r="S287" s="30" t="s">
        <v>343</v>
      </c>
      <c r="T287" s="30" t="s">
        <v>262</v>
      </c>
      <c r="U287" s="30" t="s">
        <v>262</v>
      </c>
      <c r="V287" s="7"/>
      <c r="W287" s="7"/>
      <c r="X287" s="7"/>
      <c r="Y287" s="7"/>
      <c r="Z287" s="7"/>
      <c r="AA287" s="7"/>
      <c r="AB287" s="7"/>
    </row>
    <row r="288" spans="1:28" ht="15.75" x14ac:dyDescent="0.25">
      <c r="A288" s="14"/>
      <c r="B288" s="34"/>
      <c r="C288" s="41" t="s">
        <v>344</v>
      </c>
      <c r="D288" s="38"/>
      <c r="E288" s="39">
        <v>50</v>
      </c>
      <c r="F288" s="40" t="s">
        <v>88</v>
      </c>
      <c r="G288" s="31">
        <v>220</v>
      </c>
      <c r="H288" s="52">
        <f t="shared" si="18"/>
        <v>11000</v>
      </c>
      <c r="I288" s="40"/>
      <c r="J288" s="30">
        <v>20</v>
      </c>
      <c r="K288" s="37" t="s">
        <v>262</v>
      </c>
      <c r="L288" s="30" t="s">
        <v>262</v>
      </c>
      <c r="M288" s="30" t="s">
        <v>272</v>
      </c>
      <c r="N288" s="30" t="s">
        <v>262</v>
      </c>
      <c r="O288" s="30" t="s">
        <v>262</v>
      </c>
      <c r="P288" s="37" t="s">
        <v>272</v>
      </c>
      <c r="Q288" s="30" t="s">
        <v>262</v>
      </c>
      <c r="R288" s="30" t="s">
        <v>262</v>
      </c>
      <c r="S288" s="30" t="s">
        <v>272</v>
      </c>
      <c r="T288" s="30" t="s">
        <v>262</v>
      </c>
      <c r="U288" s="30" t="s">
        <v>262</v>
      </c>
      <c r="V288" s="7"/>
      <c r="W288" s="7"/>
      <c r="X288" s="7"/>
      <c r="Y288" s="7"/>
      <c r="Z288" s="7"/>
      <c r="AA288" s="7"/>
      <c r="AB288" s="7"/>
    </row>
    <row r="289" spans="1:28" ht="15.75" x14ac:dyDescent="0.25">
      <c r="A289" s="14"/>
      <c r="B289" s="34"/>
      <c r="C289" s="41" t="s">
        <v>345</v>
      </c>
      <c r="D289" s="38"/>
      <c r="E289" s="39">
        <v>25</v>
      </c>
      <c r="F289" s="40" t="s">
        <v>88</v>
      </c>
      <c r="G289" s="31">
        <v>600</v>
      </c>
      <c r="H289" s="52">
        <f t="shared" si="18"/>
        <v>15000</v>
      </c>
      <c r="I289" s="40"/>
      <c r="J289" s="30" t="s">
        <v>272</v>
      </c>
      <c r="K289" s="37" t="s">
        <v>262</v>
      </c>
      <c r="L289" s="30" t="s">
        <v>262</v>
      </c>
      <c r="M289" s="30" t="s">
        <v>291</v>
      </c>
      <c r="N289" s="30" t="s">
        <v>262</v>
      </c>
      <c r="O289" s="30" t="s">
        <v>262</v>
      </c>
      <c r="P289" s="37" t="s">
        <v>262</v>
      </c>
      <c r="Q289" s="30" t="s">
        <v>262</v>
      </c>
      <c r="R289" s="30" t="s">
        <v>262</v>
      </c>
      <c r="S289" s="30" t="s">
        <v>272</v>
      </c>
      <c r="T289" s="30" t="s">
        <v>262</v>
      </c>
      <c r="U289" s="30" t="s">
        <v>262</v>
      </c>
      <c r="V289" s="7"/>
      <c r="W289" s="7"/>
      <c r="X289" s="7"/>
      <c r="Y289" s="7"/>
      <c r="Z289" s="7"/>
      <c r="AA289" s="7"/>
      <c r="AB289" s="7"/>
    </row>
    <row r="290" spans="1:28" ht="15.75" x14ac:dyDescent="0.25">
      <c r="A290" s="14"/>
      <c r="B290" s="34"/>
      <c r="C290" s="41" t="s">
        <v>346</v>
      </c>
      <c r="D290" s="38"/>
      <c r="E290" s="39">
        <v>288</v>
      </c>
      <c r="F290" s="40" t="s">
        <v>282</v>
      </c>
      <c r="G290" s="31">
        <v>72</v>
      </c>
      <c r="H290" s="52">
        <f t="shared" si="18"/>
        <v>20736</v>
      </c>
      <c r="I290" s="40"/>
      <c r="J290" s="30" t="s">
        <v>287</v>
      </c>
      <c r="K290" s="37" t="s">
        <v>262</v>
      </c>
      <c r="L290" s="30" t="s">
        <v>262</v>
      </c>
      <c r="M290" s="30" t="s">
        <v>262</v>
      </c>
      <c r="N290" s="30" t="s">
        <v>262</v>
      </c>
      <c r="O290" s="30" t="s">
        <v>262</v>
      </c>
      <c r="P290" s="37" t="s">
        <v>262</v>
      </c>
      <c r="Q290" s="30" t="s">
        <v>262</v>
      </c>
      <c r="R290" s="30" t="s">
        <v>262</v>
      </c>
      <c r="S290" s="30" t="s">
        <v>287</v>
      </c>
      <c r="T290" s="30" t="s">
        <v>262</v>
      </c>
      <c r="U290" s="30" t="s">
        <v>262</v>
      </c>
      <c r="V290" s="7"/>
      <c r="W290" s="7"/>
      <c r="X290" s="7"/>
      <c r="Y290" s="7"/>
      <c r="Z290" s="7"/>
      <c r="AA290" s="7"/>
      <c r="AB290" s="7"/>
    </row>
    <row r="291" spans="1:28" ht="15.75" x14ac:dyDescent="0.25">
      <c r="A291" s="14"/>
      <c r="B291" s="34"/>
      <c r="C291" s="41" t="s">
        <v>347</v>
      </c>
      <c r="D291" s="38"/>
      <c r="E291" s="39">
        <v>30</v>
      </c>
      <c r="F291" s="40" t="s">
        <v>88</v>
      </c>
      <c r="G291" s="31">
        <v>100</v>
      </c>
      <c r="H291" s="52">
        <f t="shared" si="18"/>
        <v>3000</v>
      </c>
      <c r="I291" s="40"/>
      <c r="J291" s="30" t="s">
        <v>272</v>
      </c>
      <c r="K291" s="37" t="s">
        <v>262</v>
      </c>
      <c r="L291" s="30" t="s">
        <v>262</v>
      </c>
      <c r="M291" s="30" t="s">
        <v>272</v>
      </c>
      <c r="N291" s="30" t="s">
        <v>262</v>
      </c>
      <c r="O291" s="30" t="s">
        <v>262</v>
      </c>
      <c r="P291" s="37" t="s">
        <v>262</v>
      </c>
      <c r="Q291" s="30" t="s">
        <v>262</v>
      </c>
      <c r="R291" s="30" t="s">
        <v>262</v>
      </c>
      <c r="S291" s="30" t="s">
        <v>272</v>
      </c>
      <c r="T291" s="30" t="s">
        <v>262</v>
      </c>
      <c r="U291" s="30" t="s">
        <v>262</v>
      </c>
      <c r="V291" s="7"/>
      <c r="W291" s="7"/>
      <c r="X291" s="7"/>
      <c r="Y291" s="7"/>
      <c r="Z291" s="7"/>
      <c r="AA291" s="7"/>
      <c r="AB291" s="7"/>
    </row>
    <row r="292" spans="1:28" ht="15.75" x14ac:dyDescent="0.25">
      <c r="A292" s="14"/>
      <c r="B292" s="34"/>
      <c r="C292" s="41" t="s">
        <v>348</v>
      </c>
      <c r="D292" s="38"/>
      <c r="E292" s="39">
        <v>5</v>
      </c>
      <c r="F292" s="40" t="s">
        <v>88</v>
      </c>
      <c r="G292" s="31">
        <v>45</v>
      </c>
      <c r="H292" s="52">
        <f t="shared" si="18"/>
        <v>225</v>
      </c>
      <c r="I292" s="40"/>
      <c r="J292" s="30" t="s">
        <v>267</v>
      </c>
      <c r="K292" s="37" t="s">
        <v>262</v>
      </c>
      <c r="L292" s="30" t="s">
        <v>262</v>
      </c>
      <c r="M292" s="30" t="s">
        <v>262</v>
      </c>
      <c r="N292" s="30" t="s">
        <v>262</v>
      </c>
      <c r="O292" s="30" t="s">
        <v>262</v>
      </c>
      <c r="P292" s="37" t="s">
        <v>262</v>
      </c>
      <c r="Q292" s="30" t="s">
        <v>262</v>
      </c>
      <c r="R292" s="30" t="s">
        <v>262</v>
      </c>
      <c r="S292" s="30">
        <v>2</v>
      </c>
      <c r="T292" s="30" t="s">
        <v>262</v>
      </c>
      <c r="U292" s="30" t="s">
        <v>262</v>
      </c>
      <c r="V292" s="7"/>
      <c r="W292" s="7"/>
      <c r="X292" s="7"/>
      <c r="Y292" s="7"/>
      <c r="Z292" s="7"/>
      <c r="AA292" s="7"/>
      <c r="AB292" s="7"/>
    </row>
    <row r="293" spans="1:28" ht="15.75" x14ac:dyDescent="0.25">
      <c r="A293" s="14"/>
      <c r="B293" s="34"/>
      <c r="C293" s="41" t="s">
        <v>349</v>
      </c>
      <c r="D293" s="38"/>
      <c r="E293" s="39">
        <v>144</v>
      </c>
      <c r="F293" s="40" t="s">
        <v>282</v>
      </c>
      <c r="G293" s="31">
        <v>22</v>
      </c>
      <c r="H293" s="52">
        <f t="shared" si="18"/>
        <v>3168</v>
      </c>
      <c r="I293" s="40"/>
      <c r="J293" s="30" t="s">
        <v>274</v>
      </c>
      <c r="K293" s="37" t="s">
        <v>262</v>
      </c>
      <c r="L293" s="30" t="s">
        <v>262</v>
      </c>
      <c r="M293" s="30" t="s">
        <v>262</v>
      </c>
      <c r="N293" s="30" t="s">
        <v>262</v>
      </c>
      <c r="O293" s="30" t="s">
        <v>262</v>
      </c>
      <c r="P293" s="37" t="s">
        <v>262</v>
      </c>
      <c r="Q293" s="30" t="s">
        <v>262</v>
      </c>
      <c r="R293" s="30" t="s">
        <v>262</v>
      </c>
      <c r="S293" s="30" t="s">
        <v>274</v>
      </c>
      <c r="T293" s="30" t="s">
        <v>262</v>
      </c>
      <c r="U293" s="30" t="s">
        <v>262</v>
      </c>
      <c r="V293" s="7"/>
      <c r="W293" s="7"/>
      <c r="X293" s="7"/>
      <c r="Y293" s="7"/>
      <c r="Z293" s="7"/>
      <c r="AA293" s="7"/>
      <c r="AB293" s="7"/>
    </row>
    <row r="294" spans="1:28" ht="15.75" x14ac:dyDescent="0.25">
      <c r="A294" s="14"/>
      <c r="B294" s="34"/>
      <c r="C294" s="41" t="s">
        <v>350</v>
      </c>
      <c r="D294" s="38"/>
      <c r="E294" s="39">
        <v>1</v>
      </c>
      <c r="F294" s="40" t="s">
        <v>88</v>
      </c>
      <c r="G294" s="31">
        <v>3000</v>
      </c>
      <c r="H294" s="52">
        <f t="shared" si="18"/>
        <v>3000</v>
      </c>
      <c r="I294" s="40"/>
      <c r="J294" s="30">
        <v>1</v>
      </c>
      <c r="K294" s="37" t="s">
        <v>262</v>
      </c>
      <c r="L294" s="30" t="s">
        <v>262</v>
      </c>
      <c r="M294" s="30" t="s">
        <v>262</v>
      </c>
      <c r="N294" s="30" t="s">
        <v>262</v>
      </c>
      <c r="O294" s="30" t="s">
        <v>262</v>
      </c>
      <c r="P294" s="37" t="s">
        <v>262</v>
      </c>
      <c r="Q294" s="30" t="s">
        <v>262</v>
      </c>
      <c r="R294" s="30" t="s">
        <v>262</v>
      </c>
      <c r="S294" s="30" t="s">
        <v>262</v>
      </c>
      <c r="T294" s="30" t="s">
        <v>262</v>
      </c>
      <c r="U294" s="30" t="s">
        <v>262</v>
      </c>
      <c r="V294" s="7"/>
      <c r="W294" s="7"/>
      <c r="X294" s="7"/>
      <c r="Y294" s="7"/>
      <c r="Z294" s="7"/>
      <c r="AA294" s="7"/>
      <c r="AB294" s="7"/>
    </row>
    <row r="295" spans="1:28" ht="15.75" x14ac:dyDescent="0.25">
      <c r="A295" s="14"/>
      <c r="B295" s="34"/>
      <c r="C295" s="41" t="s">
        <v>351</v>
      </c>
      <c r="D295" s="38"/>
      <c r="E295" s="39">
        <v>8</v>
      </c>
      <c r="F295" s="40" t="s">
        <v>88</v>
      </c>
      <c r="G295" s="31">
        <v>220</v>
      </c>
      <c r="H295" s="52">
        <f t="shared" si="18"/>
        <v>1760</v>
      </c>
      <c r="I295" s="40"/>
      <c r="J295" s="30" t="s">
        <v>269</v>
      </c>
      <c r="K295" s="37" t="s">
        <v>262</v>
      </c>
      <c r="L295" s="30" t="s">
        <v>262</v>
      </c>
      <c r="M295" s="30" t="s">
        <v>269</v>
      </c>
      <c r="N295" s="30" t="s">
        <v>262</v>
      </c>
      <c r="O295" s="30" t="s">
        <v>262</v>
      </c>
      <c r="P295" s="37" t="s">
        <v>269</v>
      </c>
      <c r="Q295" s="30" t="s">
        <v>262</v>
      </c>
      <c r="R295" s="30" t="s">
        <v>262</v>
      </c>
      <c r="S295" s="30" t="s">
        <v>269</v>
      </c>
      <c r="T295" s="30" t="s">
        <v>262</v>
      </c>
      <c r="U295" s="30" t="s">
        <v>262</v>
      </c>
      <c r="V295" s="7"/>
      <c r="W295" s="7"/>
      <c r="X295" s="7"/>
      <c r="Y295" s="7"/>
      <c r="Z295" s="7"/>
      <c r="AA295" s="7"/>
      <c r="AB295" s="7"/>
    </row>
    <row r="296" spans="1:28" ht="15.75" x14ac:dyDescent="0.25">
      <c r="A296" s="14"/>
      <c r="B296" s="34"/>
      <c r="C296" s="41" t="s">
        <v>352</v>
      </c>
      <c r="D296" s="38"/>
      <c r="E296" s="39">
        <v>48</v>
      </c>
      <c r="F296" s="40" t="s">
        <v>282</v>
      </c>
      <c r="G296" s="31">
        <v>32</v>
      </c>
      <c r="H296" s="52">
        <f t="shared" si="18"/>
        <v>1536</v>
      </c>
      <c r="I296" s="40"/>
      <c r="J296" s="30" t="s">
        <v>317</v>
      </c>
      <c r="K296" s="37" t="s">
        <v>262</v>
      </c>
      <c r="L296" s="30" t="s">
        <v>262</v>
      </c>
      <c r="M296" s="30" t="s">
        <v>262</v>
      </c>
      <c r="N296" s="30" t="s">
        <v>262</v>
      </c>
      <c r="O296" s="30" t="s">
        <v>262</v>
      </c>
      <c r="P296" s="37" t="s">
        <v>262</v>
      </c>
      <c r="Q296" s="30" t="s">
        <v>262</v>
      </c>
      <c r="R296" s="30" t="s">
        <v>262</v>
      </c>
      <c r="S296" s="30" t="s">
        <v>317</v>
      </c>
      <c r="T296" s="30" t="s">
        <v>262</v>
      </c>
      <c r="U296" s="30" t="s">
        <v>262</v>
      </c>
      <c r="V296" s="7"/>
      <c r="W296" s="7"/>
      <c r="X296" s="7"/>
      <c r="Y296" s="7"/>
      <c r="Z296" s="7"/>
      <c r="AA296" s="7"/>
      <c r="AB296" s="7"/>
    </row>
    <row r="297" spans="1:28" ht="15.75" x14ac:dyDescent="0.25">
      <c r="A297" s="14"/>
      <c r="B297" s="34"/>
      <c r="C297" s="41" t="s">
        <v>353</v>
      </c>
      <c r="D297" s="38"/>
      <c r="E297" s="39">
        <v>12</v>
      </c>
      <c r="F297" s="40" t="s">
        <v>88</v>
      </c>
      <c r="G297" s="31">
        <v>520</v>
      </c>
      <c r="H297" s="52">
        <f t="shared" si="18"/>
        <v>6240</v>
      </c>
      <c r="I297" s="40"/>
      <c r="J297" s="30" t="s">
        <v>267</v>
      </c>
      <c r="K297" s="37" t="s">
        <v>262</v>
      </c>
      <c r="L297" s="30" t="s">
        <v>262</v>
      </c>
      <c r="M297" s="30" t="s">
        <v>267</v>
      </c>
      <c r="N297" s="30" t="s">
        <v>262</v>
      </c>
      <c r="O297" s="30" t="s">
        <v>262</v>
      </c>
      <c r="P297" s="37" t="s">
        <v>267</v>
      </c>
      <c r="Q297" s="30" t="s">
        <v>262</v>
      </c>
      <c r="R297" s="30" t="s">
        <v>262</v>
      </c>
      <c r="S297" s="30" t="s">
        <v>267</v>
      </c>
      <c r="T297" s="30" t="s">
        <v>262</v>
      </c>
      <c r="U297" s="30" t="s">
        <v>262</v>
      </c>
      <c r="V297" s="7"/>
      <c r="W297" s="7"/>
      <c r="X297" s="7"/>
      <c r="Y297" s="7"/>
      <c r="Z297" s="7"/>
      <c r="AA297" s="7"/>
      <c r="AB297" s="7"/>
    </row>
    <row r="298" spans="1:28" ht="15.75" x14ac:dyDescent="0.25">
      <c r="A298" s="14"/>
      <c r="B298" s="34"/>
      <c r="C298" s="41" t="s">
        <v>354</v>
      </c>
      <c r="D298" s="38"/>
      <c r="E298" s="39">
        <v>2</v>
      </c>
      <c r="F298" s="40" t="s">
        <v>88</v>
      </c>
      <c r="G298" s="31">
        <v>600</v>
      </c>
      <c r="H298" s="52">
        <f t="shared" si="18"/>
        <v>1200</v>
      </c>
      <c r="I298" s="40"/>
      <c r="J298" s="30">
        <v>2</v>
      </c>
      <c r="K298" s="37" t="s">
        <v>262</v>
      </c>
      <c r="L298" s="30" t="s">
        <v>262</v>
      </c>
      <c r="M298" s="30" t="s">
        <v>262</v>
      </c>
      <c r="N298" s="30" t="s">
        <v>262</v>
      </c>
      <c r="O298" s="30" t="s">
        <v>262</v>
      </c>
      <c r="P298" s="37" t="s">
        <v>262</v>
      </c>
      <c r="Q298" s="30" t="s">
        <v>262</v>
      </c>
      <c r="R298" s="30" t="s">
        <v>262</v>
      </c>
      <c r="S298" s="30" t="s">
        <v>262</v>
      </c>
      <c r="T298" s="30" t="s">
        <v>262</v>
      </c>
      <c r="U298" s="30" t="s">
        <v>262</v>
      </c>
      <c r="V298" s="7"/>
      <c r="W298" s="7"/>
      <c r="X298" s="7"/>
      <c r="Y298" s="7"/>
      <c r="Z298" s="7"/>
      <c r="AA298" s="7"/>
      <c r="AB298" s="7"/>
    </row>
    <row r="299" spans="1:28" ht="15.75" x14ac:dyDescent="0.25">
      <c r="A299" s="14"/>
      <c r="B299" s="34"/>
      <c r="C299" s="41" t="s">
        <v>355</v>
      </c>
      <c r="D299" s="38"/>
      <c r="E299" s="39">
        <v>6</v>
      </c>
      <c r="F299" s="40" t="s">
        <v>88</v>
      </c>
      <c r="G299" s="31">
        <v>1200</v>
      </c>
      <c r="H299" s="52">
        <f t="shared" si="18"/>
        <v>7200</v>
      </c>
      <c r="I299" s="40"/>
      <c r="J299" s="30" t="s">
        <v>269</v>
      </c>
      <c r="K299" s="37" t="s">
        <v>262</v>
      </c>
      <c r="L299" s="30" t="s">
        <v>262</v>
      </c>
      <c r="M299" s="30" t="s">
        <v>269</v>
      </c>
      <c r="N299" s="30" t="s">
        <v>262</v>
      </c>
      <c r="O299" s="30" t="s">
        <v>262</v>
      </c>
      <c r="P299" s="37" t="s">
        <v>262</v>
      </c>
      <c r="Q299" s="30" t="s">
        <v>262</v>
      </c>
      <c r="R299" s="30" t="s">
        <v>262</v>
      </c>
      <c r="S299" s="30" t="s">
        <v>269</v>
      </c>
      <c r="T299" s="30" t="s">
        <v>262</v>
      </c>
      <c r="U299" s="30" t="s">
        <v>262</v>
      </c>
      <c r="V299" s="7"/>
      <c r="W299" s="7"/>
      <c r="X299" s="7"/>
      <c r="Y299" s="7"/>
      <c r="Z299" s="7"/>
      <c r="AA299" s="7"/>
      <c r="AB299" s="7"/>
    </row>
    <row r="300" spans="1:28" ht="15.75" x14ac:dyDescent="0.25">
      <c r="A300" s="14"/>
      <c r="B300" s="34"/>
      <c r="C300" s="41" t="s">
        <v>356</v>
      </c>
      <c r="D300" s="38"/>
      <c r="E300" s="39">
        <v>20</v>
      </c>
      <c r="F300" s="40" t="s">
        <v>88</v>
      </c>
      <c r="G300" s="31">
        <v>1600</v>
      </c>
      <c r="H300" s="52">
        <f t="shared" si="18"/>
        <v>32000</v>
      </c>
      <c r="I300" s="40"/>
      <c r="J300" s="30" t="s">
        <v>291</v>
      </c>
      <c r="K300" s="37" t="s">
        <v>262</v>
      </c>
      <c r="L300" s="30" t="s">
        <v>262</v>
      </c>
      <c r="M300" s="30" t="s">
        <v>291</v>
      </c>
      <c r="N300" s="30" t="s">
        <v>262</v>
      </c>
      <c r="O300" s="30" t="s">
        <v>262</v>
      </c>
      <c r="P300" s="37" t="s">
        <v>291</v>
      </c>
      <c r="Q300" s="30" t="s">
        <v>262</v>
      </c>
      <c r="R300" s="30" t="s">
        <v>262</v>
      </c>
      <c r="S300" s="30" t="s">
        <v>291</v>
      </c>
      <c r="T300" s="30" t="s">
        <v>262</v>
      </c>
      <c r="U300" s="30" t="s">
        <v>262</v>
      </c>
      <c r="V300" s="7"/>
      <c r="W300" s="7"/>
      <c r="X300" s="7"/>
      <c r="Y300" s="7"/>
      <c r="Z300" s="7"/>
      <c r="AA300" s="7"/>
      <c r="AB300" s="7"/>
    </row>
    <row r="301" spans="1:28" ht="15.75" x14ac:dyDescent="0.25">
      <c r="A301" s="14"/>
      <c r="B301" s="34"/>
      <c r="C301" s="41" t="s">
        <v>357</v>
      </c>
      <c r="D301" s="38"/>
      <c r="E301" s="39">
        <v>20</v>
      </c>
      <c r="F301" s="40" t="s">
        <v>88</v>
      </c>
      <c r="G301" s="31">
        <v>2700</v>
      </c>
      <c r="H301" s="52">
        <f t="shared" si="18"/>
        <v>54000</v>
      </c>
      <c r="I301" s="40"/>
      <c r="J301" s="30" t="s">
        <v>291</v>
      </c>
      <c r="K301" s="37" t="s">
        <v>262</v>
      </c>
      <c r="L301" s="30" t="s">
        <v>262</v>
      </c>
      <c r="M301" s="30" t="s">
        <v>291</v>
      </c>
      <c r="N301" s="30" t="s">
        <v>262</v>
      </c>
      <c r="O301" s="30" t="s">
        <v>262</v>
      </c>
      <c r="P301" s="37" t="s">
        <v>291</v>
      </c>
      <c r="Q301" s="30" t="s">
        <v>262</v>
      </c>
      <c r="R301" s="30" t="s">
        <v>262</v>
      </c>
      <c r="S301" s="30" t="s">
        <v>291</v>
      </c>
      <c r="T301" s="30" t="s">
        <v>262</v>
      </c>
      <c r="U301" s="30" t="s">
        <v>262</v>
      </c>
      <c r="V301" s="7"/>
      <c r="W301" s="7"/>
      <c r="X301" s="7"/>
      <c r="Y301" s="7"/>
      <c r="Z301" s="7"/>
      <c r="AA301" s="7"/>
      <c r="AB301" s="7"/>
    </row>
    <row r="302" spans="1:28" ht="15.75" x14ac:dyDescent="0.25">
      <c r="A302" s="14"/>
      <c r="B302" s="34"/>
      <c r="C302" s="41" t="s">
        <v>358</v>
      </c>
      <c r="D302" s="38"/>
      <c r="E302" s="39">
        <v>50</v>
      </c>
      <c r="F302" s="40" t="s">
        <v>88</v>
      </c>
      <c r="G302" s="31">
        <v>325</v>
      </c>
      <c r="H302" s="52">
        <f t="shared" si="18"/>
        <v>16250</v>
      </c>
      <c r="I302" s="40"/>
      <c r="J302" s="30">
        <v>20</v>
      </c>
      <c r="K302" s="37" t="s">
        <v>262</v>
      </c>
      <c r="L302" s="30" t="s">
        <v>262</v>
      </c>
      <c r="M302" s="30" t="s">
        <v>272</v>
      </c>
      <c r="N302" s="30" t="s">
        <v>262</v>
      </c>
      <c r="O302" s="30" t="s">
        <v>262</v>
      </c>
      <c r="P302" s="37" t="s">
        <v>272</v>
      </c>
      <c r="Q302" s="30" t="s">
        <v>262</v>
      </c>
      <c r="R302" s="30" t="s">
        <v>262</v>
      </c>
      <c r="S302" s="30" t="s">
        <v>272</v>
      </c>
      <c r="T302" s="30" t="s">
        <v>262</v>
      </c>
      <c r="U302" s="30" t="s">
        <v>262</v>
      </c>
      <c r="V302" s="7"/>
      <c r="W302" s="7"/>
      <c r="X302" s="7"/>
      <c r="Y302" s="7"/>
      <c r="Z302" s="7"/>
      <c r="AA302" s="7"/>
      <c r="AB302" s="7"/>
    </row>
    <row r="303" spans="1:28" ht="15.75" x14ac:dyDescent="0.25">
      <c r="A303" s="14"/>
      <c r="B303" s="34"/>
      <c r="C303" s="41" t="s">
        <v>359</v>
      </c>
      <c r="D303" s="38"/>
      <c r="E303" s="39">
        <v>30</v>
      </c>
      <c r="F303" s="40" t="s">
        <v>88</v>
      </c>
      <c r="G303" s="31">
        <v>420</v>
      </c>
      <c r="H303" s="52">
        <f t="shared" si="18"/>
        <v>12600</v>
      </c>
      <c r="I303" s="40"/>
      <c r="J303" s="30" t="s">
        <v>272</v>
      </c>
      <c r="K303" s="37" t="s">
        <v>262</v>
      </c>
      <c r="L303" s="30" t="s">
        <v>262</v>
      </c>
      <c r="M303" s="30" t="s">
        <v>272</v>
      </c>
      <c r="N303" s="30" t="s">
        <v>262</v>
      </c>
      <c r="O303" s="30" t="s">
        <v>262</v>
      </c>
      <c r="P303" s="37" t="s">
        <v>262</v>
      </c>
      <c r="Q303" s="30" t="s">
        <v>262</v>
      </c>
      <c r="R303" s="30" t="s">
        <v>262</v>
      </c>
      <c r="S303" s="30" t="s">
        <v>272</v>
      </c>
      <c r="T303" s="30" t="s">
        <v>262</v>
      </c>
      <c r="U303" s="30" t="s">
        <v>262</v>
      </c>
      <c r="V303" s="7"/>
      <c r="W303" s="7"/>
      <c r="X303" s="7"/>
      <c r="Y303" s="7"/>
      <c r="Z303" s="7"/>
      <c r="AA303" s="7"/>
      <c r="AB303" s="7"/>
    </row>
    <row r="304" spans="1:28" ht="15.75" x14ac:dyDescent="0.25">
      <c r="A304" s="14"/>
      <c r="B304" s="34"/>
      <c r="C304" s="41" t="s">
        <v>360</v>
      </c>
      <c r="D304" s="38"/>
      <c r="E304" s="39">
        <v>200</v>
      </c>
      <c r="F304" s="40" t="s">
        <v>300</v>
      </c>
      <c r="G304" s="31">
        <v>210</v>
      </c>
      <c r="H304" s="52">
        <f t="shared" si="18"/>
        <v>42000</v>
      </c>
      <c r="I304" s="40"/>
      <c r="J304" s="30" t="s">
        <v>301</v>
      </c>
      <c r="K304" s="37" t="s">
        <v>262</v>
      </c>
      <c r="L304" s="30" t="s">
        <v>262</v>
      </c>
      <c r="M304" s="30" t="s">
        <v>301</v>
      </c>
      <c r="N304" s="30" t="s">
        <v>262</v>
      </c>
      <c r="O304" s="30" t="s">
        <v>262</v>
      </c>
      <c r="P304" s="37" t="s">
        <v>301</v>
      </c>
      <c r="Q304" s="30" t="s">
        <v>262</v>
      </c>
      <c r="R304" s="30" t="s">
        <v>262</v>
      </c>
      <c r="S304" s="30" t="s">
        <v>301</v>
      </c>
      <c r="T304" s="30" t="s">
        <v>262</v>
      </c>
      <c r="U304" s="30" t="s">
        <v>262</v>
      </c>
      <c r="V304" s="7"/>
      <c r="W304" s="7"/>
      <c r="X304" s="7"/>
      <c r="Y304" s="7"/>
      <c r="Z304" s="7"/>
      <c r="AA304" s="7"/>
      <c r="AB304" s="7"/>
    </row>
    <row r="305" spans="1:28" ht="15.75" x14ac:dyDescent="0.25">
      <c r="A305" s="14"/>
      <c r="B305" s="34"/>
      <c r="C305" s="41" t="s">
        <v>361</v>
      </c>
      <c r="D305" s="38"/>
      <c r="E305" s="39">
        <v>30</v>
      </c>
      <c r="F305" s="40" t="s">
        <v>362</v>
      </c>
      <c r="G305" s="31">
        <v>375</v>
      </c>
      <c r="H305" s="52">
        <f t="shared" si="18"/>
        <v>11250</v>
      </c>
      <c r="I305" s="40"/>
      <c r="J305" s="30">
        <v>30</v>
      </c>
      <c r="K305" s="37" t="s">
        <v>262</v>
      </c>
      <c r="L305" s="30" t="s">
        <v>262</v>
      </c>
      <c r="M305" s="30" t="s">
        <v>262</v>
      </c>
      <c r="N305" s="30" t="s">
        <v>262</v>
      </c>
      <c r="O305" s="30" t="s">
        <v>262</v>
      </c>
      <c r="P305" s="37" t="s">
        <v>262</v>
      </c>
      <c r="Q305" s="30" t="s">
        <v>262</v>
      </c>
      <c r="R305" s="30" t="s">
        <v>262</v>
      </c>
      <c r="S305" s="30" t="s">
        <v>262</v>
      </c>
      <c r="T305" s="30" t="s">
        <v>262</v>
      </c>
      <c r="U305" s="30" t="s">
        <v>262</v>
      </c>
      <c r="V305" s="7"/>
      <c r="W305" s="7"/>
      <c r="X305" s="7"/>
      <c r="Y305" s="7"/>
      <c r="Z305" s="7"/>
      <c r="AA305" s="7"/>
      <c r="AB305" s="7"/>
    </row>
    <row r="306" spans="1:28" ht="15.75" x14ac:dyDescent="0.25">
      <c r="A306" s="14"/>
      <c r="B306" s="34"/>
      <c r="C306" s="41" t="s">
        <v>363</v>
      </c>
      <c r="D306" s="38"/>
      <c r="E306" s="39">
        <v>30</v>
      </c>
      <c r="F306" s="40" t="s">
        <v>88</v>
      </c>
      <c r="G306" s="31">
        <v>1450</v>
      </c>
      <c r="H306" s="52">
        <f t="shared" si="18"/>
        <v>43500</v>
      </c>
      <c r="I306" s="40"/>
      <c r="J306" s="30" t="s">
        <v>272</v>
      </c>
      <c r="K306" s="37" t="s">
        <v>262</v>
      </c>
      <c r="L306" s="30" t="s">
        <v>262</v>
      </c>
      <c r="M306" s="30" t="s">
        <v>272</v>
      </c>
      <c r="N306" s="30" t="s">
        <v>262</v>
      </c>
      <c r="O306" s="30" t="s">
        <v>262</v>
      </c>
      <c r="P306" s="37" t="s">
        <v>262</v>
      </c>
      <c r="Q306" s="30" t="s">
        <v>262</v>
      </c>
      <c r="R306" s="30" t="s">
        <v>262</v>
      </c>
      <c r="S306" s="30" t="s">
        <v>272</v>
      </c>
      <c r="T306" s="30" t="s">
        <v>262</v>
      </c>
      <c r="U306" s="30" t="s">
        <v>262</v>
      </c>
      <c r="V306" s="7"/>
      <c r="W306" s="7"/>
      <c r="X306" s="7"/>
      <c r="Y306" s="7"/>
      <c r="Z306" s="7"/>
      <c r="AA306" s="7"/>
      <c r="AB306" s="7"/>
    </row>
    <row r="307" spans="1:28" ht="15.75" x14ac:dyDescent="0.25">
      <c r="A307" s="14"/>
      <c r="B307" s="34"/>
      <c r="C307" s="41" t="s">
        <v>364</v>
      </c>
      <c r="D307" s="38"/>
      <c r="E307" s="39">
        <v>100</v>
      </c>
      <c r="F307" s="40" t="s">
        <v>300</v>
      </c>
      <c r="G307" s="31">
        <v>89</v>
      </c>
      <c r="H307" s="52">
        <f t="shared" si="18"/>
        <v>8900</v>
      </c>
      <c r="I307" s="40"/>
      <c r="J307" s="30" t="s">
        <v>276</v>
      </c>
      <c r="K307" s="37" t="s">
        <v>262</v>
      </c>
      <c r="L307" s="30" t="s">
        <v>262</v>
      </c>
      <c r="M307" s="30" t="s">
        <v>276</v>
      </c>
      <c r="N307" s="30" t="s">
        <v>262</v>
      </c>
      <c r="O307" s="30" t="s">
        <v>262</v>
      </c>
      <c r="P307" s="37" t="s">
        <v>276</v>
      </c>
      <c r="Q307" s="30" t="s">
        <v>262</v>
      </c>
      <c r="R307" s="30" t="s">
        <v>262</v>
      </c>
      <c r="S307" s="30" t="s">
        <v>276</v>
      </c>
      <c r="T307" s="30" t="s">
        <v>262</v>
      </c>
      <c r="U307" s="30" t="s">
        <v>262</v>
      </c>
      <c r="V307" s="7"/>
      <c r="W307" s="7"/>
      <c r="X307" s="7"/>
      <c r="Y307" s="7"/>
      <c r="Z307" s="7"/>
      <c r="AA307" s="7"/>
      <c r="AB307" s="7"/>
    </row>
    <row r="308" spans="1:28" ht="15.75" x14ac:dyDescent="0.25">
      <c r="A308" s="14"/>
      <c r="B308" s="34"/>
      <c r="C308" s="41" t="s">
        <v>365</v>
      </c>
      <c r="D308" s="38"/>
      <c r="E308" s="39">
        <v>3</v>
      </c>
      <c r="F308" s="40" t="s">
        <v>88</v>
      </c>
      <c r="G308" s="31">
        <v>475</v>
      </c>
      <c r="H308" s="52">
        <f t="shared" si="18"/>
        <v>1425</v>
      </c>
      <c r="I308" s="40"/>
      <c r="J308" s="30">
        <v>3</v>
      </c>
      <c r="K308" s="37" t="s">
        <v>262</v>
      </c>
      <c r="L308" s="30" t="s">
        <v>262</v>
      </c>
      <c r="M308" s="30" t="s">
        <v>262</v>
      </c>
      <c r="N308" s="30" t="s">
        <v>262</v>
      </c>
      <c r="O308" s="30" t="s">
        <v>262</v>
      </c>
      <c r="P308" s="37" t="s">
        <v>262</v>
      </c>
      <c r="Q308" s="30" t="s">
        <v>262</v>
      </c>
      <c r="R308" s="30" t="s">
        <v>262</v>
      </c>
      <c r="S308" s="30" t="s">
        <v>262</v>
      </c>
      <c r="T308" s="30" t="s">
        <v>262</v>
      </c>
      <c r="U308" s="30" t="s">
        <v>262</v>
      </c>
      <c r="V308" s="7"/>
      <c r="W308" s="7"/>
      <c r="X308" s="7"/>
      <c r="Y308" s="7"/>
      <c r="Z308" s="7"/>
      <c r="AA308" s="7"/>
      <c r="AB308" s="7"/>
    </row>
    <row r="309" spans="1:28" ht="15.75" x14ac:dyDescent="0.25">
      <c r="A309" s="14"/>
      <c r="B309" s="34"/>
      <c r="C309" s="41" t="s">
        <v>366</v>
      </c>
      <c r="D309" s="38"/>
      <c r="E309" s="39">
        <v>36</v>
      </c>
      <c r="F309" s="40" t="s">
        <v>282</v>
      </c>
      <c r="G309" s="31">
        <v>137.69999999999999</v>
      </c>
      <c r="H309" s="52">
        <f t="shared" si="18"/>
        <v>4957.2</v>
      </c>
      <c r="I309" s="40"/>
      <c r="J309" s="30">
        <v>36</v>
      </c>
      <c r="K309" s="37" t="s">
        <v>262</v>
      </c>
      <c r="L309" s="30" t="s">
        <v>262</v>
      </c>
      <c r="M309" s="30" t="s">
        <v>262</v>
      </c>
      <c r="N309" s="30" t="s">
        <v>262</v>
      </c>
      <c r="O309" s="30" t="s">
        <v>262</v>
      </c>
      <c r="P309" s="37" t="s">
        <v>262</v>
      </c>
      <c r="Q309" s="30" t="s">
        <v>262</v>
      </c>
      <c r="R309" s="30" t="s">
        <v>262</v>
      </c>
      <c r="S309" s="30" t="s">
        <v>262</v>
      </c>
      <c r="T309" s="30" t="s">
        <v>262</v>
      </c>
      <c r="U309" s="30" t="s">
        <v>262</v>
      </c>
      <c r="V309" s="7"/>
      <c r="W309" s="7"/>
      <c r="X309" s="7"/>
      <c r="Y309" s="7"/>
      <c r="Z309" s="7"/>
      <c r="AA309" s="7"/>
      <c r="AB309" s="7"/>
    </row>
    <row r="310" spans="1:28" ht="15.75" x14ac:dyDescent="0.25">
      <c r="A310" s="14"/>
      <c r="B310" s="34"/>
      <c r="C310" s="41" t="s">
        <v>367</v>
      </c>
      <c r="D310" s="38"/>
      <c r="E310" s="39">
        <v>10</v>
      </c>
      <c r="F310" s="40" t="s">
        <v>88</v>
      </c>
      <c r="G310" s="31">
        <v>223</v>
      </c>
      <c r="H310" s="52">
        <f t="shared" si="18"/>
        <v>2230</v>
      </c>
      <c r="I310" s="40"/>
      <c r="J310" s="30" t="s">
        <v>291</v>
      </c>
      <c r="K310" s="37" t="s">
        <v>262</v>
      </c>
      <c r="L310" s="30" t="s">
        <v>262</v>
      </c>
      <c r="M310" s="30" t="s">
        <v>262</v>
      </c>
      <c r="N310" s="30" t="s">
        <v>262</v>
      </c>
      <c r="O310" s="30" t="s">
        <v>262</v>
      </c>
      <c r="P310" s="37" t="s">
        <v>262</v>
      </c>
      <c r="Q310" s="30" t="s">
        <v>262</v>
      </c>
      <c r="R310" s="30" t="s">
        <v>262</v>
      </c>
      <c r="S310" s="30" t="s">
        <v>291</v>
      </c>
      <c r="T310" s="30" t="s">
        <v>262</v>
      </c>
      <c r="U310" s="30" t="s">
        <v>262</v>
      </c>
      <c r="V310" s="7"/>
      <c r="W310" s="7"/>
      <c r="X310" s="7"/>
      <c r="Y310" s="7"/>
      <c r="Z310" s="7"/>
      <c r="AA310" s="7"/>
      <c r="AB310" s="7"/>
    </row>
    <row r="311" spans="1:28" ht="15.75" x14ac:dyDescent="0.25">
      <c r="A311" s="14"/>
      <c r="B311" s="34"/>
      <c r="C311" s="41" t="s">
        <v>368</v>
      </c>
      <c r="D311" s="38"/>
      <c r="E311" s="39">
        <v>60</v>
      </c>
      <c r="F311" s="40" t="s">
        <v>88</v>
      </c>
      <c r="G311" s="31">
        <v>615</v>
      </c>
      <c r="H311" s="52">
        <f t="shared" si="18"/>
        <v>36900</v>
      </c>
      <c r="I311" s="40"/>
      <c r="J311" s="30">
        <v>30</v>
      </c>
      <c r="K311" s="37" t="s">
        <v>262</v>
      </c>
      <c r="L311" s="30" t="s">
        <v>262</v>
      </c>
      <c r="M311" s="30" t="s">
        <v>272</v>
      </c>
      <c r="N311" s="30" t="s">
        <v>262</v>
      </c>
      <c r="O311" s="30" t="s">
        <v>262</v>
      </c>
      <c r="P311" s="37" t="s">
        <v>272</v>
      </c>
      <c r="Q311" s="30" t="s">
        <v>262</v>
      </c>
      <c r="R311" s="30" t="s">
        <v>262</v>
      </c>
      <c r="S311" s="30" t="s">
        <v>272</v>
      </c>
      <c r="T311" s="30" t="s">
        <v>262</v>
      </c>
      <c r="U311" s="30" t="s">
        <v>262</v>
      </c>
      <c r="V311" s="7"/>
      <c r="W311" s="7"/>
      <c r="X311" s="7"/>
      <c r="Y311" s="7"/>
      <c r="Z311" s="7"/>
      <c r="AA311" s="7"/>
      <c r="AB311" s="7"/>
    </row>
    <row r="312" spans="1:28" ht="15.75" x14ac:dyDescent="0.25">
      <c r="A312" s="14"/>
      <c r="B312" s="34"/>
      <c r="C312" s="41" t="s">
        <v>369</v>
      </c>
      <c r="D312" s="38"/>
      <c r="E312" s="39">
        <v>1</v>
      </c>
      <c r="F312" s="40" t="s">
        <v>88</v>
      </c>
      <c r="G312" s="31">
        <v>875</v>
      </c>
      <c r="H312" s="52">
        <f t="shared" si="18"/>
        <v>875</v>
      </c>
      <c r="I312" s="40"/>
      <c r="J312" s="30">
        <v>1</v>
      </c>
      <c r="K312" s="37" t="s">
        <v>262</v>
      </c>
      <c r="L312" s="30" t="s">
        <v>262</v>
      </c>
      <c r="M312" s="30" t="s">
        <v>262</v>
      </c>
      <c r="N312" s="30" t="s">
        <v>262</v>
      </c>
      <c r="O312" s="30" t="s">
        <v>262</v>
      </c>
      <c r="P312" s="37" t="s">
        <v>262</v>
      </c>
      <c r="Q312" s="30" t="s">
        <v>262</v>
      </c>
      <c r="R312" s="30" t="s">
        <v>262</v>
      </c>
      <c r="S312" s="30" t="s">
        <v>262</v>
      </c>
      <c r="T312" s="30" t="s">
        <v>262</v>
      </c>
      <c r="U312" s="30" t="s">
        <v>262</v>
      </c>
      <c r="V312" s="7"/>
      <c r="W312" s="7"/>
      <c r="X312" s="7"/>
      <c r="Y312" s="7"/>
      <c r="Z312" s="7"/>
      <c r="AA312" s="7"/>
      <c r="AB312" s="7"/>
    </row>
    <row r="313" spans="1:28" ht="15.75" x14ac:dyDescent="0.25">
      <c r="A313" s="14"/>
      <c r="B313" s="34"/>
      <c r="C313" s="41" t="s">
        <v>370</v>
      </c>
      <c r="D313" s="38"/>
      <c r="E313" s="39">
        <v>150</v>
      </c>
      <c r="F313" s="40" t="s">
        <v>168</v>
      </c>
      <c r="G313" s="31">
        <v>150</v>
      </c>
      <c r="H313" s="52">
        <f t="shared" si="18"/>
        <v>22500</v>
      </c>
      <c r="I313" s="40"/>
      <c r="J313" s="30" t="s">
        <v>301</v>
      </c>
      <c r="K313" s="37" t="s">
        <v>262</v>
      </c>
      <c r="L313" s="30" t="s">
        <v>262</v>
      </c>
      <c r="M313" s="30" t="s">
        <v>301</v>
      </c>
      <c r="N313" s="30" t="s">
        <v>262</v>
      </c>
      <c r="O313" s="30" t="s">
        <v>262</v>
      </c>
      <c r="P313" s="37" t="s">
        <v>262</v>
      </c>
      <c r="Q313" s="30" t="s">
        <v>262</v>
      </c>
      <c r="R313" s="30" t="s">
        <v>262</v>
      </c>
      <c r="S313" s="30" t="s">
        <v>301</v>
      </c>
      <c r="T313" s="30" t="s">
        <v>262</v>
      </c>
      <c r="U313" s="30" t="s">
        <v>262</v>
      </c>
      <c r="V313" s="7"/>
      <c r="W313" s="7"/>
      <c r="X313" s="7"/>
      <c r="Y313" s="7"/>
      <c r="Z313" s="7"/>
      <c r="AA313" s="7"/>
      <c r="AB313" s="7"/>
    </row>
    <row r="314" spans="1:28" ht="15.75" x14ac:dyDescent="0.25">
      <c r="A314" s="14"/>
      <c r="B314" s="34"/>
      <c r="C314" s="41" t="s">
        <v>371</v>
      </c>
      <c r="D314" s="38"/>
      <c r="E314" s="39">
        <v>650</v>
      </c>
      <c r="F314" s="40" t="s">
        <v>88</v>
      </c>
      <c r="G314" s="31">
        <v>325</v>
      </c>
      <c r="H314" s="52">
        <f t="shared" si="18"/>
        <v>211250</v>
      </c>
      <c r="I314" s="40"/>
      <c r="J314" s="30">
        <v>250</v>
      </c>
      <c r="K314" s="37" t="s">
        <v>262</v>
      </c>
      <c r="L314" s="30" t="s">
        <v>262</v>
      </c>
      <c r="M314" s="30" t="s">
        <v>321</v>
      </c>
      <c r="N314" s="30" t="s">
        <v>262</v>
      </c>
      <c r="O314" s="30" t="s">
        <v>262</v>
      </c>
      <c r="P314" s="37" t="s">
        <v>321</v>
      </c>
      <c r="Q314" s="30" t="s">
        <v>262</v>
      </c>
      <c r="R314" s="30" t="s">
        <v>262</v>
      </c>
      <c r="S314" s="30" t="s">
        <v>308</v>
      </c>
      <c r="T314" s="30" t="s">
        <v>262</v>
      </c>
      <c r="U314" s="30" t="s">
        <v>262</v>
      </c>
      <c r="V314" s="7"/>
      <c r="W314" s="7"/>
      <c r="X314" s="7"/>
      <c r="Y314" s="7"/>
      <c r="Z314" s="7"/>
      <c r="AA314" s="7"/>
      <c r="AB314" s="7"/>
    </row>
    <row r="315" spans="1:28" ht="15.75" x14ac:dyDescent="0.25">
      <c r="A315" s="14"/>
      <c r="B315" s="34"/>
      <c r="C315" s="41" t="s">
        <v>372</v>
      </c>
      <c r="D315" s="38"/>
      <c r="E315" s="39">
        <v>2160</v>
      </c>
      <c r="F315" s="40" t="s">
        <v>282</v>
      </c>
      <c r="G315" s="31">
        <v>48</v>
      </c>
      <c r="H315" s="52">
        <f t="shared" si="18"/>
        <v>103680</v>
      </c>
      <c r="I315" s="40"/>
      <c r="J315" s="30">
        <v>540</v>
      </c>
      <c r="K315" s="37" t="s">
        <v>262</v>
      </c>
      <c r="L315" s="30" t="s">
        <v>262</v>
      </c>
      <c r="M315" s="30">
        <v>540</v>
      </c>
      <c r="N315" s="30" t="s">
        <v>262</v>
      </c>
      <c r="O315" s="30" t="s">
        <v>262</v>
      </c>
      <c r="P315" s="37">
        <v>540</v>
      </c>
      <c r="Q315" s="30" t="s">
        <v>262</v>
      </c>
      <c r="R315" s="30" t="s">
        <v>262</v>
      </c>
      <c r="S315" s="30">
        <v>540</v>
      </c>
      <c r="T315" s="30" t="s">
        <v>262</v>
      </c>
      <c r="U315" s="30" t="s">
        <v>262</v>
      </c>
      <c r="V315" s="7"/>
      <c r="W315" s="7"/>
      <c r="X315" s="7"/>
      <c r="Y315" s="7"/>
      <c r="Z315" s="7"/>
      <c r="AA315" s="7"/>
      <c r="AB315" s="7"/>
    </row>
    <row r="316" spans="1:28" ht="15.75" x14ac:dyDescent="0.25">
      <c r="A316" s="14"/>
      <c r="B316" s="34"/>
      <c r="C316" s="41" t="s">
        <v>373</v>
      </c>
      <c r="D316" s="38"/>
      <c r="E316" s="39">
        <v>500</v>
      </c>
      <c r="F316" s="40" t="s">
        <v>374</v>
      </c>
      <c r="G316" s="31">
        <v>7</v>
      </c>
      <c r="H316" s="52">
        <f t="shared" si="18"/>
        <v>3500</v>
      </c>
      <c r="I316" s="40"/>
      <c r="J316" s="30">
        <v>200</v>
      </c>
      <c r="K316" s="37" t="s">
        <v>262</v>
      </c>
      <c r="L316" s="30" t="s">
        <v>262</v>
      </c>
      <c r="M316" s="30" t="s">
        <v>321</v>
      </c>
      <c r="N316" s="30" t="s">
        <v>262</v>
      </c>
      <c r="O316" s="30" t="s">
        <v>262</v>
      </c>
      <c r="P316" s="37" t="s">
        <v>321</v>
      </c>
      <c r="Q316" s="30" t="s">
        <v>262</v>
      </c>
      <c r="R316" s="30" t="s">
        <v>262</v>
      </c>
      <c r="S316" s="30" t="s">
        <v>321</v>
      </c>
      <c r="T316" s="30" t="s">
        <v>262</v>
      </c>
      <c r="U316" s="30" t="s">
        <v>262</v>
      </c>
      <c r="V316" s="7"/>
      <c r="W316" s="7"/>
      <c r="X316" s="7"/>
      <c r="Y316" s="7"/>
      <c r="Z316" s="7"/>
      <c r="AA316" s="7"/>
      <c r="AB316" s="7"/>
    </row>
    <row r="317" spans="1:28" ht="15.75" x14ac:dyDescent="0.25">
      <c r="A317" s="14"/>
      <c r="B317" s="34"/>
      <c r="C317" s="41" t="s">
        <v>375</v>
      </c>
      <c r="D317" s="38"/>
      <c r="E317" s="39">
        <v>600</v>
      </c>
      <c r="F317" s="40" t="s">
        <v>88</v>
      </c>
      <c r="G317" s="31">
        <v>1200</v>
      </c>
      <c r="H317" s="52">
        <f t="shared" si="18"/>
        <v>720000</v>
      </c>
      <c r="I317" s="40"/>
      <c r="J317" s="30" t="s">
        <v>308</v>
      </c>
      <c r="K317" s="37" t="s">
        <v>262</v>
      </c>
      <c r="L317" s="30" t="s">
        <v>262</v>
      </c>
      <c r="M317" s="30" t="s">
        <v>321</v>
      </c>
      <c r="N317" s="30" t="s">
        <v>262</v>
      </c>
      <c r="O317" s="30" t="s">
        <v>262</v>
      </c>
      <c r="P317" s="37" t="s">
        <v>321</v>
      </c>
      <c r="Q317" s="30" t="s">
        <v>262</v>
      </c>
      <c r="R317" s="30" t="s">
        <v>262</v>
      </c>
      <c r="S317" s="30" t="s">
        <v>308</v>
      </c>
      <c r="T317" s="30" t="s">
        <v>262</v>
      </c>
      <c r="U317" s="30" t="s">
        <v>262</v>
      </c>
      <c r="V317" s="7"/>
      <c r="W317" s="7"/>
      <c r="X317" s="7"/>
      <c r="Y317" s="7"/>
      <c r="Z317" s="7"/>
      <c r="AA317" s="7"/>
      <c r="AB317" s="7"/>
    </row>
    <row r="318" spans="1:28" ht="15.75" x14ac:dyDescent="0.25">
      <c r="A318" s="14"/>
      <c r="B318" s="34"/>
      <c r="C318" s="41" t="s">
        <v>376</v>
      </c>
      <c r="D318" s="38"/>
      <c r="E318" s="39">
        <v>30</v>
      </c>
      <c r="F318" s="40" t="s">
        <v>88</v>
      </c>
      <c r="G318" s="31">
        <v>520</v>
      </c>
      <c r="H318" s="52">
        <f t="shared" si="18"/>
        <v>15600</v>
      </c>
      <c r="I318" s="40"/>
      <c r="J318" s="30" t="s">
        <v>261</v>
      </c>
      <c r="K318" s="37" t="s">
        <v>262</v>
      </c>
      <c r="L318" s="30" t="s">
        <v>262</v>
      </c>
      <c r="M318" s="30" t="s">
        <v>262</v>
      </c>
      <c r="N318" s="30" t="s">
        <v>262</v>
      </c>
      <c r="O318" s="30" t="s">
        <v>262</v>
      </c>
      <c r="P318" s="37" t="s">
        <v>262</v>
      </c>
      <c r="Q318" s="30" t="s">
        <v>262</v>
      </c>
      <c r="R318" s="30" t="s">
        <v>262</v>
      </c>
      <c r="S318" s="30" t="s">
        <v>261</v>
      </c>
      <c r="T318" s="30" t="s">
        <v>262</v>
      </c>
      <c r="U318" s="30" t="s">
        <v>262</v>
      </c>
      <c r="V318" s="7"/>
      <c r="W318" s="7"/>
      <c r="X318" s="7"/>
      <c r="Y318" s="7"/>
      <c r="Z318" s="7"/>
      <c r="AA318" s="7"/>
      <c r="AB318" s="7"/>
    </row>
    <row r="319" spans="1:28" ht="15.75" x14ac:dyDescent="0.25">
      <c r="A319" s="14"/>
      <c r="B319" s="34"/>
      <c r="C319" s="41" t="s">
        <v>377</v>
      </c>
      <c r="D319" s="38"/>
      <c r="E319" s="39">
        <v>20</v>
      </c>
      <c r="F319" s="40" t="s">
        <v>282</v>
      </c>
      <c r="G319" s="31">
        <v>125</v>
      </c>
      <c r="H319" s="52">
        <f t="shared" si="18"/>
        <v>2500</v>
      </c>
      <c r="I319" s="40"/>
      <c r="J319" s="30">
        <v>20</v>
      </c>
      <c r="K319" s="37" t="s">
        <v>262</v>
      </c>
      <c r="L319" s="30" t="s">
        <v>262</v>
      </c>
      <c r="M319" s="30" t="s">
        <v>262</v>
      </c>
      <c r="N319" s="30" t="s">
        <v>262</v>
      </c>
      <c r="O319" s="30" t="s">
        <v>262</v>
      </c>
      <c r="P319" s="37" t="s">
        <v>262</v>
      </c>
      <c r="Q319" s="30" t="s">
        <v>262</v>
      </c>
      <c r="R319" s="30" t="s">
        <v>262</v>
      </c>
      <c r="S319" s="30" t="s">
        <v>262</v>
      </c>
      <c r="T319" s="30" t="s">
        <v>262</v>
      </c>
      <c r="U319" s="30" t="s">
        <v>262</v>
      </c>
      <c r="V319" s="7"/>
      <c r="W319" s="7"/>
      <c r="X319" s="7"/>
      <c r="Y319" s="7"/>
      <c r="Z319" s="7"/>
      <c r="AA319" s="7"/>
      <c r="AB319" s="7"/>
    </row>
    <row r="320" spans="1:28" ht="15.75" x14ac:dyDescent="0.25">
      <c r="A320" s="14"/>
      <c r="B320" s="34"/>
      <c r="C320" s="41" t="s">
        <v>378</v>
      </c>
      <c r="D320" s="38"/>
      <c r="E320" s="39">
        <v>25</v>
      </c>
      <c r="F320" s="40" t="s">
        <v>379</v>
      </c>
      <c r="G320" s="31">
        <v>425</v>
      </c>
      <c r="H320" s="52">
        <f t="shared" si="18"/>
        <v>10625</v>
      </c>
      <c r="I320" s="40"/>
      <c r="J320" s="30">
        <v>10</v>
      </c>
      <c r="K320" s="37" t="s">
        <v>262</v>
      </c>
      <c r="L320" s="30" t="s">
        <v>262</v>
      </c>
      <c r="M320" s="30" t="s">
        <v>291</v>
      </c>
      <c r="N320" s="30" t="s">
        <v>262</v>
      </c>
      <c r="O320" s="30" t="s">
        <v>262</v>
      </c>
      <c r="P320" s="37" t="s">
        <v>291</v>
      </c>
      <c r="Q320" s="30" t="s">
        <v>262</v>
      </c>
      <c r="R320" s="30" t="s">
        <v>262</v>
      </c>
      <c r="S320" s="30" t="s">
        <v>291</v>
      </c>
      <c r="T320" s="30" t="s">
        <v>262</v>
      </c>
      <c r="U320" s="30" t="s">
        <v>262</v>
      </c>
      <c r="V320" s="7"/>
      <c r="W320" s="7"/>
      <c r="X320" s="7"/>
      <c r="Y320" s="7"/>
      <c r="Z320" s="7"/>
      <c r="AA320" s="7"/>
      <c r="AB320" s="7"/>
    </row>
    <row r="321" spans="1:28" ht="15.75" x14ac:dyDescent="0.25">
      <c r="A321" s="14"/>
      <c r="B321" s="34"/>
      <c r="C321" s="41" t="s">
        <v>380</v>
      </c>
      <c r="D321" s="38"/>
      <c r="E321" s="39">
        <v>20</v>
      </c>
      <c r="F321" s="40" t="s">
        <v>88</v>
      </c>
      <c r="G321" s="31">
        <v>175</v>
      </c>
      <c r="H321" s="52">
        <f t="shared" si="18"/>
        <v>3500</v>
      </c>
      <c r="I321" s="40"/>
      <c r="J321" s="30" t="s">
        <v>272</v>
      </c>
      <c r="K321" s="37" t="s">
        <v>262</v>
      </c>
      <c r="L321" s="30" t="s">
        <v>262</v>
      </c>
      <c r="M321" s="30" t="s">
        <v>262</v>
      </c>
      <c r="N321" s="30" t="s">
        <v>262</v>
      </c>
      <c r="O321" s="30" t="s">
        <v>262</v>
      </c>
      <c r="P321" s="37" t="s">
        <v>262</v>
      </c>
      <c r="Q321" s="30" t="s">
        <v>262</v>
      </c>
      <c r="R321" s="30" t="s">
        <v>262</v>
      </c>
      <c r="S321" s="30" t="s">
        <v>272</v>
      </c>
      <c r="T321" s="30" t="s">
        <v>262</v>
      </c>
      <c r="U321" s="30" t="s">
        <v>262</v>
      </c>
      <c r="V321" s="7"/>
      <c r="W321" s="7"/>
      <c r="X321" s="7"/>
      <c r="Y321" s="7"/>
      <c r="Z321" s="7"/>
      <c r="AA321" s="7"/>
      <c r="AB321" s="7"/>
    </row>
    <row r="322" spans="1:28" ht="15.75" x14ac:dyDescent="0.25">
      <c r="A322" s="14"/>
      <c r="B322" s="34"/>
      <c r="C322" s="41" t="s">
        <v>381</v>
      </c>
      <c r="D322" s="38"/>
      <c r="E322" s="39">
        <v>3000</v>
      </c>
      <c r="F322" s="40" t="s">
        <v>88</v>
      </c>
      <c r="G322" s="31">
        <v>295</v>
      </c>
      <c r="H322" s="52">
        <f t="shared" si="18"/>
        <v>885000</v>
      </c>
      <c r="I322" s="40"/>
      <c r="J322" s="30" t="s">
        <v>278</v>
      </c>
      <c r="K322" s="37" t="s">
        <v>262</v>
      </c>
      <c r="L322" s="30" t="s">
        <v>262</v>
      </c>
      <c r="M322" s="30" t="s">
        <v>278</v>
      </c>
      <c r="N322" s="30" t="s">
        <v>262</v>
      </c>
      <c r="O322" s="30" t="s">
        <v>262</v>
      </c>
      <c r="P322" s="37" t="s">
        <v>278</v>
      </c>
      <c r="Q322" s="30" t="s">
        <v>262</v>
      </c>
      <c r="R322" s="30" t="s">
        <v>262</v>
      </c>
      <c r="S322" s="30" t="s">
        <v>278</v>
      </c>
      <c r="T322" s="30" t="s">
        <v>262</v>
      </c>
      <c r="U322" s="30" t="s">
        <v>262</v>
      </c>
      <c r="V322" s="7"/>
      <c r="W322" s="7"/>
      <c r="X322" s="7"/>
      <c r="Y322" s="7"/>
      <c r="Z322" s="7"/>
      <c r="AA322" s="7"/>
      <c r="AB322" s="7"/>
    </row>
    <row r="323" spans="1:28" ht="15.75" x14ac:dyDescent="0.25">
      <c r="A323" s="14"/>
      <c r="B323" s="34"/>
      <c r="C323" s="41" t="s">
        <v>382</v>
      </c>
      <c r="D323" s="38"/>
      <c r="E323" s="39">
        <v>20</v>
      </c>
      <c r="F323" s="40" t="s">
        <v>88</v>
      </c>
      <c r="G323" s="31">
        <v>175</v>
      </c>
      <c r="H323" s="52">
        <f t="shared" si="18"/>
        <v>3500</v>
      </c>
      <c r="I323" s="40"/>
      <c r="J323" s="30" t="s">
        <v>272</v>
      </c>
      <c r="K323" s="37" t="s">
        <v>262</v>
      </c>
      <c r="L323" s="30" t="s">
        <v>262</v>
      </c>
      <c r="M323" s="30" t="s">
        <v>262</v>
      </c>
      <c r="N323" s="30" t="s">
        <v>262</v>
      </c>
      <c r="O323" s="30" t="s">
        <v>262</v>
      </c>
      <c r="P323" s="37" t="s">
        <v>262</v>
      </c>
      <c r="Q323" s="30" t="s">
        <v>262</v>
      </c>
      <c r="R323" s="30" t="s">
        <v>262</v>
      </c>
      <c r="S323" s="30" t="s">
        <v>272</v>
      </c>
      <c r="T323" s="30" t="s">
        <v>262</v>
      </c>
      <c r="U323" s="30" t="s">
        <v>262</v>
      </c>
      <c r="V323" s="7"/>
      <c r="W323" s="7"/>
      <c r="X323" s="7"/>
      <c r="Y323" s="7"/>
      <c r="Z323" s="7"/>
      <c r="AA323" s="7"/>
      <c r="AB323" s="7"/>
    </row>
    <row r="324" spans="1:28" ht="15.75" x14ac:dyDescent="0.25">
      <c r="A324" s="14"/>
      <c r="B324" s="34"/>
      <c r="C324" s="41" t="s">
        <v>383</v>
      </c>
      <c r="D324" s="38"/>
      <c r="E324" s="39">
        <v>1200</v>
      </c>
      <c r="F324" s="40" t="s">
        <v>88</v>
      </c>
      <c r="G324" s="31">
        <v>220</v>
      </c>
      <c r="H324" s="52">
        <f t="shared" si="18"/>
        <v>264000</v>
      </c>
      <c r="I324" s="40"/>
      <c r="J324" s="30" t="s">
        <v>289</v>
      </c>
      <c r="K324" s="37" t="s">
        <v>262</v>
      </c>
      <c r="L324" s="30" t="s">
        <v>262</v>
      </c>
      <c r="M324" s="30" t="s">
        <v>289</v>
      </c>
      <c r="N324" s="30" t="s">
        <v>262</v>
      </c>
      <c r="O324" s="30" t="s">
        <v>262</v>
      </c>
      <c r="P324" s="37" t="s">
        <v>289</v>
      </c>
      <c r="Q324" s="30" t="s">
        <v>262</v>
      </c>
      <c r="R324" s="30" t="s">
        <v>262</v>
      </c>
      <c r="S324" s="30" t="s">
        <v>289</v>
      </c>
      <c r="T324" s="30" t="s">
        <v>262</v>
      </c>
      <c r="U324" s="30" t="s">
        <v>262</v>
      </c>
      <c r="V324" s="7"/>
      <c r="W324" s="7"/>
      <c r="X324" s="7"/>
      <c r="Y324" s="7"/>
      <c r="Z324" s="7"/>
      <c r="AA324" s="7"/>
      <c r="AB324" s="7"/>
    </row>
    <row r="325" spans="1:28" ht="15.75" x14ac:dyDescent="0.25">
      <c r="A325" s="14"/>
      <c r="B325" s="34"/>
      <c r="C325" s="41" t="s">
        <v>384</v>
      </c>
      <c r="D325" s="38"/>
      <c r="E325" s="39">
        <v>1500</v>
      </c>
      <c r="F325" s="40" t="s">
        <v>88</v>
      </c>
      <c r="G325" s="31">
        <v>150</v>
      </c>
      <c r="H325" s="52">
        <f t="shared" si="18"/>
        <v>225000</v>
      </c>
      <c r="I325" s="40"/>
      <c r="J325" s="30" t="s">
        <v>385</v>
      </c>
      <c r="K325" s="37" t="s">
        <v>262</v>
      </c>
      <c r="L325" s="30" t="s">
        <v>262</v>
      </c>
      <c r="M325" s="30" t="s">
        <v>385</v>
      </c>
      <c r="N325" s="30" t="s">
        <v>262</v>
      </c>
      <c r="O325" s="30" t="s">
        <v>262</v>
      </c>
      <c r="P325" s="37" t="s">
        <v>385</v>
      </c>
      <c r="Q325" s="30" t="s">
        <v>262</v>
      </c>
      <c r="R325" s="30" t="s">
        <v>262</v>
      </c>
      <c r="S325" s="30" t="s">
        <v>385</v>
      </c>
      <c r="T325" s="30" t="s">
        <v>262</v>
      </c>
      <c r="U325" s="30" t="s">
        <v>262</v>
      </c>
      <c r="V325" s="7"/>
      <c r="W325" s="7"/>
      <c r="X325" s="7"/>
      <c r="Y325" s="7"/>
      <c r="Z325" s="7"/>
      <c r="AA325" s="7"/>
      <c r="AB325" s="7"/>
    </row>
    <row r="326" spans="1:28" ht="15.75" x14ac:dyDescent="0.25">
      <c r="A326" s="14"/>
      <c r="B326" s="34"/>
      <c r="C326" s="41" t="s">
        <v>386</v>
      </c>
      <c r="D326" s="38"/>
      <c r="E326" s="39">
        <v>2</v>
      </c>
      <c r="F326" s="40" t="s">
        <v>88</v>
      </c>
      <c r="G326" s="31">
        <v>875</v>
      </c>
      <c r="H326" s="52">
        <f t="shared" si="18"/>
        <v>1750</v>
      </c>
      <c r="I326" s="40"/>
      <c r="J326" s="30">
        <v>2</v>
      </c>
      <c r="K326" s="37" t="s">
        <v>262</v>
      </c>
      <c r="L326" s="30" t="s">
        <v>262</v>
      </c>
      <c r="M326" s="30" t="s">
        <v>262</v>
      </c>
      <c r="N326" s="30" t="s">
        <v>262</v>
      </c>
      <c r="O326" s="30" t="s">
        <v>262</v>
      </c>
      <c r="P326" s="37" t="s">
        <v>262</v>
      </c>
      <c r="Q326" s="30" t="s">
        <v>262</v>
      </c>
      <c r="R326" s="30" t="s">
        <v>262</v>
      </c>
      <c r="S326" s="30" t="s">
        <v>262</v>
      </c>
      <c r="T326" s="30" t="s">
        <v>262</v>
      </c>
      <c r="U326" s="30" t="s">
        <v>262</v>
      </c>
      <c r="V326" s="7"/>
      <c r="W326" s="7"/>
      <c r="X326" s="7"/>
      <c r="Y326" s="7"/>
      <c r="Z326" s="7"/>
      <c r="AA326" s="7"/>
      <c r="AB326" s="7"/>
    </row>
    <row r="327" spans="1:28" ht="15.75" x14ac:dyDescent="0.25">
      <c r="A327" s="14"/>
      <c r="B327" s="34"/>
      <c r="C327" s="41" t="s">
        <v>387</v>
      </c>
      <c r="D327" s="38"/>
      <c r="E327" s="39">
        <v>36</v>
      </c>
      <c r="F327" s="40" t="s">
        <v>282</v>
      </c>
      <c r="G327" s="31">
        <v>72</v>
      </c>
      <c r="H327" s="52">
        <f t="shared" si="18"/>
        <v>2592</v>
      </c>
      <c r="I327" s="40"/>
      <c r="J327" s="30">
        <v>36</v>
      </c>
      <c r="K327" s="37" t="s">
        <v>262</v>
      </c>
      <c r="L327" s="30" t="s">
        <v>262</v>
      </c>
      <c r="M327" s="30" t="s">
        <v>262</v>
      </c>
      <c r="N327" s="30" t="s">
        <v>262</v>
      </c>
      <c r="O327" s="30" t="s">
        <v>262</v>
      </c>
      <c r="P327" s="37" t="s">
        <v>262</v>
      </c>
      <c r="Q327" s="30" t="s">
        <v>262</v>
      </c>
      <c r="R327" s="30" t="s">
        <v>262</v>
      </c>
      <c r="S327" s="30" t="s">
        <v>262</v>
      </c>
      <c r="T327" s="30" t="s">
        <v>262</v>
      </c>
      <c r="U327" s="30" t="s">
        <v>262</v>
      </c>
      <c r="V327" s="7"/>
      <c r="W327" s="7"/>
      <c r="X327" s="7"/>
      <c r="Y327" s="7"/>
      <c r="Z327" s="7"/>
      <c r="AA327" s="7"/>
      <c r="AB327" s="7"/>
    </row>
    <row r="328" spans="1:28" ht="15.75" x14ac:dyDescent="0.25">
      <c r="A328" s="14"/>
      <c r="B328" s="34"/>
      <c r="C328" s="41" t="s">
        <v>388</v>
      </c>
      <c r="D328" s="38"/>
      <c r="E328" s="39">
        <v>3</v>
      </c>
      <c r="F328" s="40" t="s">
        <v>88</v>
      </c>
      <c r="G328" s="31">
        <v>375</v>
      </c>
      <c r="H328" s="52">
        <f t="shared" si="18"/>
        <v>1125</v>
      </c>
      <c r="I328" s="40"/>
      <c r="J328" s="30">
        <v>3</v>
      </c>
      <c r="K328" s="37" t="s">
        <v>262</v>
      </c>
      <c r="L328" s="30" t="s">
        <v>262</v>
      </c>
      <c r="M328" s="30" t="s">
        <v>262</v>
      </c>
      <c r="N328" s="30" t="s">
        <v>262</v>
      </c>
      <c r="O328" s="30" t="s">
        <v>262</v>
      </c>
      <c r="P328" s="37" t="s">
        <v>262</v>
      </c>
      <c r="Q328" s="30" t="s">
        <v>262</v>
      </c>
      <c r="R328" s="30" t="s">
        <v>262</v>
      </c>
      <c r="S328" s="30" t="s">
        <v>262</v>
      </c>
      <c r="T328" s="30" t="s">
        <v>262</v>
      </c>
      <c r="U328" s="30" t="s">
        <v>262</v>
      </c>
      <c r="V328" s="7"/>
      <c r="W328" s="7"/>
      <c r="X328" s="7"/>
      <c r="Y328" s="7"/>
      <c r="Z328" s="7"/>
      <c r="AA328" s="7"/>
      <c r="AB328" s="7"/>
    </row>
    <row r="329" spans="1:28" ht="15.75" x14ac:dyDescent="0.25">
      <c r="A329" s="14"/>
      <c r="B329" s="34"/>
      <c r="C329" s="41" t="s">
        <v>389</v>
      </c>
      <c r="D329" s="38"/>
      <c r="E329" s="39">
        <v>10</v>
      </c>
      <c r="F329" s="40" t="s">
        <v>88</v>
      </c>
      <c r="G329" s="31">
        <v>320</v>
      </c>
      <c r="H329" s="52">
        <f t="shared" si="18"/>
        <v>3200</v>
      </c>
      <c r="I329" s="40"/>
      <c r="J329" s="30" t="s">
        <v>291</v>
      </c>
      <c r="K329" s="37" t="s">
        <v>262</v>
      </c>
      <c r="L329" s="30" t="s">
        <v>262</v>
      </c>
      <c r="M329" s="30" t="s">
        <v>262</v>
      </c>
      <c r="N329" s="30" t="s">
        <v>262</v>
      </c>
      <c r="O329" s="30" t="s">
        <v>262</v>
      </c>
      <c r="P329" s="37" t="s">
        <v>262</v>
      </c>
      <c r="Q329" s="30" t="s">
        <v>262</v>
      </c>
      <c r="R329" s="30" t="s">
        <v>262</v>
      </c>
      <c r="S329" s="30" t="s">
        <v>291</v>
      </c>
      <c r="T329" s="30" t="s">
        <v>262</v>
      </c>
      <c r="U329" s="30" t="s">
        <v>262</v>
      </c>
      <c r="V329" s="7"/>
      <c r="W329" s="7"/>
      <c r="X329" s="7"/>
      <c r="Y329" s="7"/>
      <c r="Z329" s="7"/>
      <c r="AA329" s="7"/>
      <c r="AB329" s="7"/>
    </row>
    <row r="330" spans="1:28" ht="15.75" x14ac:dyDescent="0.25">
      <c r="A330" s="14"/>
      <c r="B330" s="34"/>
      <c r="C330" s="41" t="s">
        <v>390</v>
      </c>
      <c r="D330" s="38"/>
      <c r="E330" s="39">
        <v>5</v>
      </c>
      <c r="F330" s="40" t="s">
        <v>88</v>
      </c>
      <c r="G330" s="31">
        <v>500</v>
      </c>
      <c r="H330" s="52">
        <f t="shared" si="18"/>
        <v>2500</v>
      </c>
      <c r="I330" s="40"/>
      <c r="J330" s="30" t="s">
        <v>267</v>
      </c>
      <c r="K330" s="37" t="s">
        <v>262</v>
      </c>
      <c r="L330" s="30" t="s">
        <v>262</v>
      </c>
      <c r="M330" s="30" t="s">
        <v>262</v>
      </c>
      <c r="N330" s="30" t="s">
        <v>262</v>
      </c>
      <c r="O330" s="30" t="s">
        <v>262</v>
      </c>
      <c r="P330" s="37" t="s">
        <v>262</v>
      </c>
      <c r="Q330" s="30" t="s">
        <v>262</v>
      </c>
      <c r="R330" s="30" t="s">
        <v>262</v>
      </c>
      <c r="S330" s="30">
        <v>2</v>
      </c>
      <c r="T330" s="30" t="s">
        <v>262</v>
      </c>
      <c r="U330" s="30" t="s">
        <v>262</v>
      </c>
      <c r="V330" s="7"/>
      <c r="W330" s="7"/>
      <c r="X330" s="7"/>
      <c r="Y330" s="7"/>
      <c r="Z330" s="7"/>
      <c r="AA330" s="7"/>
      <c r="AB330" s="7"/>
    </row>
    <row r="331" spans="1:28" ht="15.75" x14ac:dyDescent="0.25">
      <c r="A331" s="14"/>
      <c r="B331" s="34"/>
      <c r="C331" s="41" t="s">
        <v>391</v>
      </c>
      <c r="D331" s="38"/>
      <c r="E331" s="39">
        <v>3000</v>
      </c>
      <c r="F331" s="40" t="s">
        <v>307</v>
      </c>
      <c r="G331" s="31">
        <v>35</v>
      </c>
      <c r="H331" s="52">
        <f t="shared" si="18"/>
        <v>105000</v>
      </c>
      <c r="I331" s="40"/>
      <c r="J331" s="30" t="s">
        <v>392</v>
      </c>
      <c r="K331" s="37" t="s">
        <v>262</v>
      </c>
      <c r="L331" s="30" t="s">
        <v>262</v>
      </c>
      <c r="M331" s="30" t="s">
        <v>393</v>
      </c>
      <c r="N331" s="30" t="s">
        <v>262</v>
      </c>
      <c r="O331" s="30" t="s">
        <v>262</v>
      </c>
      <c r="P331" s="37" t="s">
        <v>393</v>
      </c>
      <c r="Q331" s="30" t="s">
        <v>262</v>
      </c>
      <c r="R331" s="30" t="s">
        <v>262</v>
      </c>
      <c r="S331" s="30" t="s">
        <v>392</v>
      </c>
      <c r="T331" s="30" t="s">
        <v>262</v>
      </c>
      <c r="U331" s="30" t="s">
        <v>262</v>
      </c>
      <c r="V331" s="7"/>
      <c r="W331" s="7"/>
      <c r="X331" s="7"/>
      <c r="Y331" s="7"/>
      <c r="Z331" s="7"/>
      <c r="AA331" s="7"/>
      <c r="AB331" s="7"/>
    </row>
    <row r="332" spans="1:28" ht="15.75" x14ac:dyDescent="0.25">
      <c r="A332" s="14"/>
      <c r="B332" s="34"/>
      <c r="C332" s="41" t="s">
        <v>394</v>
      </c>
      <c r="D332" s="38"/>
      <c r="E332" s="39">
        <v>72</v>
      </c>
      <c r="F332" s="40" t="s">
        <v>178</v>
      </c>
      <c r="G332" s="31">
        <v>57</v>
      </c>
      <c r="H332" s="52">
        <f t="shared" si="18"/>
        <v>4104</v>
      </c>
      <c r="I332" s="40"/>
      <c r="J332" s="30" t="s">
        <v>319</v>
      </c>
      <c r="K332" s="37" t="s">
        <v>262</v>
      </c>
      <c r="L332" s="30" t="s">
        <v>262</v>
      </c>
      <c r="M332" s="30" t="s">
        <v>262</v>
      </c>
      <c r="N332" s="30" t="s">
        <v>262</v>
      </c>
      <c r="O332" s="30" t="s">
        <v>262</v>
      </c>
      <c r="P332" s="37" t="s">
        <v>262</v>
      </c>
      <c r="Q332" s="30" t="s">
        <v>262</v>
      </c>
      <c r="R332" s="30" t="s">
        <v>262</v>
      </c>
      <c r="S332" s="30" t="s">
        <v>319</v>
      </c>
      <c r="T332" s="30" t="s">
        <v>262</v>
      </c>
      <c r="U332" s="30" t="s">
        <v>262</v>
      </c>
      <c r="V332" s="7"/>
      <c r="W332" s="7"/>
      <c r="X332" s="7"/>
      <c r="Y332" s="7"/>
      <c r="Z332" s="7"/>
      <c r="AA332" s="7"/>
      <c r="AB332" s="7"/>
    </row>
    <row r="333" spans="1:28" ht="15.75" x14ac:dyDescent="0.25">
      <c r="A333" s="14"/>
      <c r="B333" s="34"/>
      <c r="C333" s="41" t="s">
        <v>395</v>
      </c>
      <c r="D333" s="38"/>
      <c r="E333" s="39">
        <v>10</v>
      </c>
      <c r="F333" s="40" t="s">
        <v>379</v>
      </c>
      <c r="G333" s="31">
        <v>345</v>
      </c>
      <c r="H333" s="52">
        <f t="shared" si="18"/>
        <v>3450</v>
      </c>
      <c r="I333" s="40"/>
      <c r="J333" s="30" t="s">
        <v>291</v>
      </c>
      <c r="K333" s="37" t="s">
        <v>262</v>
      </c>
      <c r="L333" s="30" t="s">
        <v>262</v>
      </c>
      <c r="M333" s="30" t="s">
        <v>262</v>
      </c>
      <c r="N333" s="30" t="s">
        <v>262</v>
      </c>
      <c r="O333" s="30" t="s">
        <v>262</v>
      </c>
      <c r="P333" s="37" t="s">
        <v>262</v>
      </c>
      <c r="Q333" s="30" t="s">
        <v>262</v>
      </c>
      <c r="R333" s="30" t="s">
        <v>262</v>
      </c>
      <c r="S333" s="30" t="s">
        <v>291</v>
      </c>
      <c r="T333" s="30" t="s">
        <v>262</v>
      </c>
      <c r="U333" s="30" t="s">
        <v>262</v>
      </c>
      <c r="V333" s="7"/>
      <c r="W333" s="7"/>
      <c r="X333" s="7"/>
      <c r="Y333" s="7"/>
      <c r="Z333" s="7"/>
      <c r="AA333" s="7"/>
      <c r="AB333" s="7"/>
    </row>
    <row r="334" spans="1:28" ht="15.75" x14ac:dyDescent="0.25">
      <c r="A334" s="14"/>
      <c r="B334" s="34"/>
      <c r="C334" s="41" t="s">
        <v>396</v>
      </c>
      <c r="D334" s="38"/>
      <c r="E334" s="39">
        <v>5</v>
      </c>
      <c r="F334" s="40" t="s">
        <v>379</v>
      </c>
      <c r="G334" s="31">
        <v>800</v>
      </c>
      <c r="H334" s="52">
        <f t="shared" si="18"/>
        <v>4000</v>
      </c>
      <c r="I334" s="40"/>
      <c r="J334" s="30">
        <v>5</v>
      </c>
      <c r="K334" s="37" t="s">
        <v>262</v>
      </c>
      <c r="L334" s="30" t="s">
        <v>262</v>
      </c>
      <c r="M334" s="30" t="s">
        <v>262</v>
      </c>
      <c r="N334" s="30" t="s">
        <v>262</v>
      </c>
      <c r="O334" s="30" t="s">
        <v>262</v>
      </c>
      <c r="P334" s="37" t="s">
        <v>262</v>
      </c>
      <c r="Q334" s="30" t="s">
        <v>262</v>
      </c>
      <c r="R334" s="30" t="s">
        <v>262</v>
      </c>
      <c r="S334" s="30" t="s">
        <v>262</v>
      </c>
      <c r="T334" s="30" t="s">
        <v>262</v>
      </c>
      <c r="U334" s="30" t="s">
        <v>262</v>
      </c>
      <c r="V334" s="7"/>
      <c r="W334" s="7"/>
      <c r="X334" s="7"/>
      <c r="Y334" s="7"/>
      <c r="Z334" s="7"/>
      <c r="AA334" s="7"/>
      <c r="AB334" s="7"/>
    </row>
    <row r="335" spans="1:28" ht="15.75" x14ac:dyDescent="0.25">
      <c r="A335" s="14"/>
      <c r="B335" s="34"/>
      <c r="C335" s="41" t="s">
        <v>397</v>
      </c>
      <c r="D335" s="38"/>
      <c r="E335" s="39">
        <v>25</v>
      </c>
      <c r="F335" s="40" t="s">
        <v>88</v>
      </c>
      <c r="G335" s="31">
        <v>800</v>
      </c>
      <c r="H335" s="52">
        <f t="shared" si="18"/>
        <v>20000</v>
      </c>
      <c r="I335" s="40"/>
      <c r="J335" s="30" t="s">
        <v>272</v>
      </c>
      <c r="K335" s="37" t="s">
        <v>262</v>
      </c>
      <c r="L335" s="30" t="s">
        <v>262</v>
      </c>
      <c r="M335" s="30" t="s">
        <v>291</v>
      </c>
      <c r="N335" s="30" t="s">
        <v>262</v>
      </c>
      <c r="O335" s="30" t="s">
        <v>262</v>
      </c>
      <c r="P335" s="37" t="s">
        <v>262</v>
      </c>
      <c r="Q335" s="30" t="s">
        <v>262</v>
      </c>
      <c r="R335" s="30" t="s">
        <v>262</v>
      </c>
      <c r="S335" s="30" t="s">
        <v>272</v>
      </c>
      <c r="T335" s="30" t="s">
        <v>262</v>
      </c>
      <c r="U335" s="30" t="s">
        <v>262</v>
      </c>
      <c r="V335" s="7"/>
      <c r="W335" s="7"/>
      <c r="X335" s="7"/>
      <c r="Y335" s="7"/>
      <c r="Z335" s="7"/>
      <c r="AA335" s="7"/>
      <c r="AB335" s="7"/>
    </row>
    <row r="336" spans="1:28" ht="15.75" x14ac:dyDescent="0.25">
      <c r="A336" s="14"/>
      <c r="B336" s="34"/>
      <c r="C336" s="41" t="s">
        <v>398</v>
      </c>
      <c r="D336" s="38"/>
      <c r="E336" s="39">
        <v>6</v>
      </c>
      <c r="F336" s="40" t="s">
        <v>88</v>
      </c>
      <c r="G336" s="31">
        <v>650</v>
      </c>
      <c r="H336" s="52">
        <f t="shared" si="18"/>
        <v>3900</v>
      </c>
      <c r="I336" s="40"/>
      <c r="J336" s="30" t="s">
        <v>267</v>
      </c>
      <c r="K336" s="37" t="s">
        <v>262</v>
      </c>
      <c r="L336" s="30" t="s">
        <v>262</v>
      </c>
      <c r="M336" s="30" t="s">
        <v>262</v>
      </c>
      <c r="N336" s="30" t="s">
        <v>262</v>
      </c>
      <c r="O336" s="30" t="s">
        <v>262</v>
      </c>
      <c r="P336" s="37" t="s">
        <v>262</v>
      </c>
      <c r="Q336" s="30" t="s">
        <v>262</v>
      </c>
      <c r="R336" s="30" t="s">
        <v>262</v>
      </c>
      <c r="S336" s="30" t="s">
        <v>267</v>
      </c>
      <c r="T336" s="30" t="s">
        <v>262</v>
      </c>
      <c r="U336" s="30" t="s">
        <v>262</v>
      </c>
      <c r="V336" s="7"/>
      <c r="W336" s="7"/>
      <c r="X336" s="7"/>
      <c r="Y336" s="7"/>
      <c r="Z336" s="7"/>
      <c r="AA336" s="7"/>
      <c r="AB336" s="7"/>
    </row>
    <row r="337" spans="1:28" ht="15.75" x14ac:dyDescent="0.25">
      <c r="A337" s="14"/>
      <c r="B337" s="34"/>
      <c r="C337" s="41" t="s">
        <v>399</v>
      </c>
      <c r="D337" s="38"/>
      <c r="E337" s="39">
        <v>2880</v>
      </c>
      <c r="F337" s="40" t="s">
        <v>282</v>
      </c>
      <c r="G337" s="31">
        <v>50</v>
      </c>
      <c r="H337" s="52">
        <f t="shared" si="18"/>
        <v>144000</v>
      </c>
      <c r="I337" s="40"/>
      <c r="J337" s="30" t="s">
        <v>284</v>
      </c>
      <c r="K337" s="37" t="s">
        <v>262</v>
      </c>
      <c r="L337" s="30" t="s">
        <v>262</v>
      </c>
      <c r="M337" s="30" t="s">
        <v>284</v>
      </c>
      <c r="N337" s="30" t="s">
        <v>262</v>
      </c>
      <c r="O337" s="30" t="s">
        <v>262</v>
      </c>
      <c r="P337" s="37" t="s">
        <v>284</v>
      </c>
      <c r="Q337" s="30" t="s">
        <v>262</v>
      </c>
      <c r="R337" s="30" t="s">
        <v>262</v>
      </c>
      <c r="S337" s="30" t="s">
        <v>284</v>
      </c>
      <c r="T337" s="30" t="s">
        <v>262</v>
      </c>
      <c r="U337" s="30" t="s">
        <v>262</v>
      </c>
      <c r="V337" s="7"/>
      <c r="W337" s="7"/>
      <c r="X337" s="7"/>
      <c r="Y337" s="7"/>
      <c r="Z337" s="7"/>
      <c r="AA337" s="7"/>
      <c r="AB337" s="7"/>
    </row>
    <row r="338" spans="1:28" ht="15.75" x14ac:dyDescent="0.25">
      <c r="A338" s="14"/>
      <c r="B338" s="34"/>
      <c r="C338" s="41" t="s">
        <v>400</v>
      </c>
      <c r="D338" s="38"/>
      <c r="E338" s="39">
        <v>1500</v>
      </c>
      <c r="F338" s="40" t="s">
        <v>88</v>
      </c>
      <c r="G338" s="31">
        <v>390</v>
      </c>
      <c r="H338" s="52">
        <f t="shared" si="18"/>
        <v>585000</v>
      </c>
      <c r="I338" s="40"/>
      <c r="J338" s="30" t="s">
        <v>385</v>
      </c>
      <c r="K338" s="37" t="s">
        <v>262</v>
      </c>
      <c r="L338" s="30" t="s">
        <v>262</v>
      </c>
      <c r="M338" s="30" t="s">
        <v>385</v>
      </c>
      <c r="N338" s="30" t="s">
        <v>262</v>
      </c>
      <c r="O338" s="30" t="s">
        <v>262</v>
      </c>
      <c r="P338" s="37" t="s">
        <v>385</v>
      </c>
      <c r="Q338" s="30" t="s">
        <v>262</v>
      </c>
      <c r="R338" s="30" t="s">
        <v>262</v>
      </c>
      <c r="S338" s="30" t="s">
        <v>385</v>
      </c>
      <c r="T338" s="30" t="s">
        <v>262</v>
      </c>
      <c r="U338" s="30" t="s">
        <v>262</v>
      </c>
      <c r="V338" s="7"/>
      <c r="W338" s="7"/>
      <c r="X338" s="7"/>
      <c r="Y338" s="7"/>
      <c r="Z338" s="7"/>
      <c r="AA338" s="7"/>
      <c r="AB338" s="7"/>
    </row>
    <row r="339" spans="1:28" ht="15.75" x14ac:dyDescent="0.25">
      <c r="A339" s="14"/>
      <c r="B339" s="34"/>
      <c r="C339" s="41" t="s">
        <v>401</v>
      </c>
      <c r="D339" s="38"/>
      <c r="E339" s="39">
        <v>720</v>
      </c>
      <c r="F339" s="40" t="s">
        <v>282</v>
      </c>
      <c r="G339" s="31">
        <v>38</v>
      </c>
      <c r="H339" s="52">
        <f t="shared" si="18"/>
        <v>27360</v>
      </c>
      <c r="I339" s="40"/>
      <c r="J339" s="30" t="s">
        <v>287</v>
      </c>
      <c r="K339" s="37" t="s">
        <v>262</v>
      </c>
      <c r="L339" s="30" t="s">
        <v>262</v>
      </c>
      <c r="M339" s="30" t="s">
        <v>402</v>
      </c>
      <c r="N339" s="30" t="s">
        <v>262</v>
      </c>
      <c r="O339" s="30" t="s">
        <v>262</v>
      </c>
      <c r="P339" s="37" t="s">
        <v>402</v>
      </c>
      <c r="Q339" s="30" t="s">
        <v>262</v>
      </c>
      <c r="R339" s="30" t="s">
        <v>262</v>
      </c>
      <c r="S339" s="30" t="s">
        <v>287</v>
      </c>
      <c r="T339" s="30" t="s">
        <v>262</v>
      </c>
      <c r="U339" s="30" t="s">
        <v>262</v>
      </c>
      <c r="V339" s="7"/>
      <c r="W339" s="7"/>
      <c r="X339" s="7"/>
      <c r="Y339" s="7"/>
      <c r="Z339" s="7"/>
      <c r="AA339" s="7"/>
      <c r="AB339" s="7"/>
    </row>
    <row r="340" spans="1:28" ht="15.75" x14ac:dyDescent="0.25">
      <c r="A340" s="14"/>
      <c r="B340" s="34"/>
      <c r="C340" s="41" t="s">
        <v>403</v>
      </c>
      <c r="D340" s="38"/>
      <c r="E340" s="39">
        <v>500</v>
      </c>
      <c r="F340" s="40" t="s">
        <v>168</v>
      </c>
      <c r="G340" s="31">
        <v>125</v>
      </c>
      <c r="H340" s="52">
        <f t="shared" si="18"/>
        <v>62500</v>
      </c>
      <c r="I340" s="40"/>
      <c r="J340" s="30">
        <v>200</v>
      </c>
      <c r="K340" s="37" t="s">
        <v>262</v>
      </c>
      <c r="L340" s="30" t="s">
        <v>262</v>
      </c>
      <c r="M340" s="30" t="s">
        <v>321</v>
      </c>
      <c r="N340" s="30" t="s">
        <v>262</v>
      </c>
      <c r="O340" s="30" t="s">
        <v>262</v>
      </c>
      <c r="P340" s="37" t="s">
        <v>321</v>
      </c>
      <c r="Q340" s="30" t="s">
        <v>262</v>
      </c>
      <c r="R340" s="30" t="s">
        <v>262</v>
      </c>
      <c r="S340" s="30" t="s">
        <v>321</v>
      </c>
      <c r="T340" s="30" t="s">
        <v>262</v>
      </c>
      <c r="U340" s="30" t="s">
        <v>262</v>
      </c>
      <c r="V340" s="7"/>
      <c r="W340" s="7"/>
      <c r="X340" s="7"/>
      <c r="Y340" s="7"/>
      <c r="Z340" s="7"/>
      <c r="AA340" s="7"/>
      <c r="AB340" s="7"/>
    </row>
    <row r="341" spans="1:28" ht="15.75" x14ac:dyDescent="0.25">
      <c r="A341" s="14"/>
      <c r="B341" s="34"/>
      <c r="C341" s="41" t="s">
        <v>404</v>
      </c>
      <c r="D341" s="38"/>
      <c r="E341" s="39">
        <v>1</v>
      </c>
      <c r="F341" s="40" t="s">
        <v>88</v>
      </c>
      <c r="G341" s="31">
        <v>3200</v>
      </c>
      <c r="H341" s="52">
        <f t="shared" si="18"/>
        <v>3200</v>
      </c>
      <c r="I341" s="40"/>
      <c r="J341" s="30">
        <v>1</v>
      </c>
      <c r="K341" s="37" t="s">
        <v>262</v>
      </c>
      <c r="L341" s="30" t="s">
        <v>262</v>
      </c>
      <c r="M341" s="30" t="s">
        <v>262</v>
      </c>
      <c r="N341" s="30" t="s">
        <v>262</v>
      </c>
      <c r="O341" s="30" t="s">
        <v>262</v>
      </c>
      <c r="P341" s="37" t="s">
        <v>262</v>
      </c>
      <c r="Q341" s="30" t="s">
        <v>262</v>
      </c>
      <c r="R341" s="30" t="s">
        <v>262</v>
      </c>
      <c r="S341" s="30" t="s">
        <v>262</v>
      </c>
      <c r="T341" s="30" t="s">
        <v>262</v>
      </c>
      <c r="U341" s="30" t="s">
        <v>262</v>
      </c>
      <c r="V341" s="7"/>
      <c r="W341" s="7"/>
      <c r="X341" s="7"/>
      <c r="Y341" s="7"/>
      <c r="Z341" s="7"/>
      <c r="AA341" s="7"/>
      <c r="AB341" s="7"/>
    </row>
    <row r="342" spans="1:28" ht="15.75" x14ac:dyDescent="0.25">
      <c r="A342" s="14"/>
      <c r="B342" s="34"/>
      <c r="C342" s="41" t="s">
        <v>405</v>
      </c>
      <c r="D342" s="38"/>
      <c r="E342" s="39">
        <v>50</v>
      </c>
      <c r="F342" s="40" t="s">
        <v>88</v>
      </c>
      <c r="G342" s="31">
        <v>950</v>
      </c>
      <c r="H342" s="52">
        <f t="shared" si="18"/>
        <v>47500</v>
      </c>
      <c r="I342" s="40"/>
      <c r="J342" s="30" t="s">
        <v>261</v>
      </c>
      <c r="K342" s="37" t="s">
        <v>262</v>
      </c>
      <c r="L342" s="30" t="s">
        <v>262</v>
      </c>
      <c r="M342" s="30" t="s">
        <v>272</v>
      </c>
      <c r="N342" s="30" t="s">
        <v>262</v>
      </c>
      <c r="O342" s="30" t="s">
        <v>262</v>
      </c>
      <c r="P342" s="37" t="s">
        <v>272</v>
      </c>
      <c r="Q342" s="30" t="s">
        <v>262</v>
      </c>
      <c r="R342" s="30" t="s">
        <v>262</v>
      </c>
      <c r="S342" s="30" t="s">
        <v>261</v>
      </c>
      <c r="T342" s="30" t="s">
        <v>262</v>
      </c>
      <c r="U342" s="30" t="s">
        <v>262</v>
      </c>
      <c r="V342" s="7"/>
      <c r="W342" s="7"/>
      <c r="X342" s="7"/>
      <c r="Y342" s="7"/>
      <c r="Z342" s="7"/>
      <c r="AA342" s="7"/>
      <c r="AB342" s="7"/>
    </row>
    <row r="343" spans="1:28" ht="15.75" x14ac:dyDescent="0.25">
      <c r="A343" s="14"/>
      <c r="B343" s="34"/>
      <c r="C343" s="41" t="s">
        <v>406</v>
      </c>
      <c r="D343" s="38"/>
      <c r="E343" s="39">
        <v>30</v>
      </c>
      <c r="F343" s="40" t="s">
        <v>88</v>
      </c>
      <c r="G343" s="31">
        <v>570</v>
      </c>
      <c r="H343" s="52">
        <f t="shared" si="18"/>
        <v>17100</v>
      </c>
      <c r="I343" s="40"/>
      <c r="J343" s="30" t="s">
        <v>272</v>
      </c>
      <c r="K343" s="37" t="s">
        <v>262</v>
      </c>
      <c r="L343" s="30" t="s">
        <v>262</v>
      </c>
      <c r="M343" s="30" t="s">
        <v>272</v>
      </c>
      <c r="N343" s="30" t="s">
        <v>262</v>
      </c>
      <c r="O343" s="30" t="s">
        <v>262</v>
      </c>
      <c r="P343" s="37" t="s">
        <v>262</v>
      </c>
      <c r="Q343" s="30" t="s">
        <v>262</v>
      </c>
      <c r="R343" s="30" t="s">
        <v>262</v>
      </c>
      <c r="S343" s="30" t="s">
        <v>272</v>
      </c>
      <c r="T343" s="30" t="s">
        <v>262</v>
      </c>
      <c r="U343" s="30" t="s">
        <v>262</v>
      </c>
      <c r="V343" s="7"/>
      <c r="W343" s="7"/>
      <c r="X343" s="7"/>
      <c r="Y343" s="7"/>
      <c r="Z343" s="7"/>
      <c r="AA343" s="7"/>
      <c r="AB343" s="7"/>
    </row>
    <row r="344" spans="1:28" ht="15.75" x14ac:dyDescent="0.25">
      <c r="A344" s="14"/>
      <c r="B344" s="34"/>
      <c r="C344" s="41" t="s">
        <v>407</v>
      </c>
      <c r="D344" s="38"/>
      <c r="E344" s="39">
        <v>300</v>
      </c>
      <c r="F344" s="40" t="s">
        <v>88</v>
      </c>
      <c r="G344" s="31">
        <v>120</v>
      </c>
      <c r="H344" s="52">
        <f t="shared" si="18"/>
        <v>36000</v>
      </c>
      <c r="I344" s="40"/>
      <c r="J344" s="30" t="s">
        <v>321</v>
      </c>
      <c r="K344" s="37" t="s">
        <v>262</v>
      </c>
      <c r="L344" s="30" t="s">
        <v>262</v>
      </c>
      <c r="M344" s="30" t="s">
        <v>321</v>
      </c>
      <c r="N344" s="30" t="s">
        <v>262</v>
      </c>
      <c r="O344" s="30" t="s">
        <v>262</v>
      </c>
      <c r="P344" s="37" t="s">
        <v>262</v>
      </c>
      <c r="Q344" s="30" t="s">
        <v>262</v>
      </c>
      <c r="R344" s="30" t="s">
        <v>262</v>
      </c>
      <c r="S344" s="30" t="s">
        <v>321</v>
      </c>
      <c r="T344" s="30" t="s">
        <v>262</v>
      </c>
      <c r="U344" s="30" t="s">
        <v>262</v>
      </c>
      <c r="V344" s="7"/>
      <c r="W344" s="7"/>
      <c r="X344" s="7"/>
      <c r="Y344" s="7"/>
      <c r="Z344" s="7"/>
      <c r="AA344" s="7"/>
      <c r="AB344" s="7"/>
    </row>
    <row r="345" spans="1:28" ht="15.75" x14ac:dyDescent="0.25">
      <c r="A345" s="14"/>
      <c r="B345" s="34"/>
      <c r="C345" s="41" t="s">
        <v>408</v>
      </c>
      <c r="D345" s="38"/>
      <c r="E345" s="39">
        <v>30</v>
      </c>
      <c r="F345" s="40" t="s">
        <v>88</v>
      </c>
      <c r="G345" s="31">
        <v>246</v>
      </c>
      <c r="H345" s="52">
        <f t="shared" si="18"/>
        <v>7380</v>
      </c>
      <c r="I345" s="40"/>
      <c r="J345" s="30" t="s">
        <v>272</v>
      </c>
      <c r="K345" s="37" t="s">
        <v>262</v>
      </c>
      <c r="L345" s="30" t="s">
        <v>262</v>
      </c>
      <c r="M345" s="30" t="s">
        <v>272</v>
      </c>
      <c r="N345" s="30" t="s">
        <v>262</v>
      </c>
      <c r="O345" s="30" t="s">
        <v>262</v>
      </c>
      <c r="P345" s="37" t="s">
        <v>262</v>
      </c>
      <c r="Q345" s="30" t="s">
        <v>262</v>
      </c>
      <c r="R345" s="30" t="s">
        <v>262</v>
      </c>
      <c r="S345" s="30" t="s">
        <v>272</v>
      </c>
      <c r="T345" s="30" t="s">
        <v>262</v>
      </c>
      <c r="U345" s="30" t="s">
        <v>262</v>
      </c>
      <c r="V345" s="7"/>
      <c r="W345" s="7"/>
      <c r="X345" s="7"/>
      <c r="Y345" s="7"/>
      <c r="Z345" s="7"/>
      <c r="AA345" s="7"/>
      <c r="AB345" s="7"/>
    </row>
    <row r="346" spans="1:28" ht="15.75" x14ac:dyDescent="0.25">
      <c r="A346" s="14"/>
      <c r="B346" s="34"/>
      <c r="C346" s="41" t="s">
        <v>409</v>
      </c>
      <c r="D346" s="38"/>
      <c r="E346" s="39">
        <v>1500</v>
      </c>
      <c r="F346" s="40" t="s">
        <v>88</v>
      </c>
      <c r="G346" s="31">
        <v>90</v>
      </c>
      <c r="H346" s="52">
        <f t="shared" si="18"/>
        <v>135000</v>
      </c>
      <c r="I346" s="40"/>
      <c r="J346" s="30" t="s">
        <v>289</v>
      </c>
      <c r="K346" s="37" t="s">
        <v>262</v>
      </c>
      <c r="L346" s="30" t="s">
        <v>262</v>
      </c>
      <c r="M346" s="30" t="s">
        <v>410</v>
      </c>
      <c r="N346" s="30" t="s">
        <v>262</v>
      </c>
      <c r="O346" s="30" t="s">
        <v>262</v>
      </c>
      <c r="P346" s="37" t="s">
        <v>289</v>
      </c>
      <c r="Q346" s="30" t="s">
        <v>262</v>
      </c>
      <c r="R346" s="30" t="s">
        <v>262</v>
      </c>
      <c r="S346" s="30" t="s">
        <v>289</v>
      </c>
      <c r="T346" s="30" t="s">
        <v>262</v>
      </c>
      <c r="U346" s="30" t="s">
        <v>262</v>
      </c>
      <c r="V346" s="7"/>
      <c r="W346" s="7"/>
      <c r="X346" s="7"/>
      <c r="Y346" s="7"/>
      <c r="Z346" s="7"/>
      <c r="AA346" s="7"/>
      <c r="AB346" s="7"/>
    </row>
    <row r="347" spans="1:28" ht="15.75" x14ac:dyDescent="0.25">
      <c r="A347" s="14"/>
      <c r="B347" s="34"/>
      <c r="C347" s="41" t="s">
        <v>411</v>
      </c>
      <c r="D347" s="38"/>
      <c r="E347" s="39">
        <v>720</v>
      </c>
      <c r="F347" s="40" t="s">
        <v>282</v>
      </c>
      <c r="G347" s="31">
        <v>32</v>
      </c>
      <c r="H347" s="52">
        <f t="shared" si="18"/>
        <v>23040</v>
      </c>
      <c r="I347" s="40"/>
      <c r="J347" s="30" t="s">
        <v>287</v>
      </c>
      <c r="K347" s="37" t="s">
        <v>262</v>
      </c>
      <c r="L347" s="30" t="s">
        <v>262</v>
      </c>
      <c r="M347" s="30" t="s">
        <v>287</v>
      </c>
      <c r="N347" s="30" t="s">
        <v>262</v>
      </c>
      <c r="O347" s="30" t="s">
        <v>262</v>
      </c>
      <c r="P347" s="37" t="s">
        <v>287</v>
      </c>
      <c r="Q347" s="30" t="s">
        <v>262</v>
      </c>
      <c r="R347" s="30" t="s">
        <v>262</v>
      </c>
      <c r="S347" s="30" t="s">
        <v>287</v>
      </c>
      <c r="T347" s="30" t="s">
        <v>262</v>
      </c>
      <c r="U347" s="30" t="s">
        <v>262</v>
      </c>
      <c r="V347" s="7"/>
      <c r="W347" s="7"/>
      <c r="X347" s="7"/>
      <c r="Y347" s="7"/>
      <c r="Z347" s="7"/>
      <c r="AA347" s="7"/>
      <c r="AB347" s="7"/>
    </row>
    <row r="348" spans="1:28" ht="15.75" x14ac:dyDescent="0.25">
      <c r="A348" s="14"/>
      <c r="B348" s="34"/>
      <c r="C348" s="41" t="s">
        <v>412</v>
      </c>
      <c r="D348" s="38"/>
      <c r="E348" s="39">
        <v>432</v>
      </c>
      <c r="F348" s="40" t="s">
        <v>282</v>
      </c>
      <c r="G348" s="31">
        <v>29.75</v>
      </c>
      <c r="H348" s="52">
        <f t="shared" si="18"/>
        <v>12852</v>
      </c>
      <c r="I348" s="40"/>
      <c r="J348" s="30" t="s">
        <v>287</v>
      </c>
      <c r="K348" s="37" t="s">
        <v>262</v>
      </c>
      <c r="L348" s="30" t="s">
        <v>262</v>
      </c>
      <c r="M348" s="30" t="s">
        <v>287</v>
      </c>
      <c r="N348" s="30" t="s">
        <v>262</v>
      </c>
      <c r="O348" s="30" t="s">
        <v>262</v>
      </c>
      <c r="P348" s="37" t="s">
        <v>262</v>
      </c>
      <c r="Q348" s="30" t="s">
        <v>262</v>
      </c>
      <c r="R348" s="30" t="s">
        <v>262</v>
      </c>
      <c r="S348" s="30" t="s">
        <v>287</v>
      </c>
      <c r="T348" s="30" t="s">
        <v>262</v>
      </c>
      <c r="U348" s="30" t="s">
        <v>262</v>
      </c>
      <c r="V348" s="7"/>
      <c r="W348" s="7"/>
      <c r="X348" s="7"/>
      <c r="Y348" s="7"/>
      <c r="Z348" s="7"/>
      <c r="AA348" s="7"/>
      <c r="AB348" s="7"/>
    </row>
    <row r="349" spans="1:28" ht="15.75" x14ac:dyDescent="0.25">
      <c r="A349" s="14"/>
      <c r="B349" s="34"/>
      <c r="C349" s="41" t="s">
        <v>413</v>
      </c>
      <c r="D349" s="38"/>
      <c r="E349" s="39">
        <v>2880</v>
      </c>
      <c r="F349" s="40" t="s">
        <v>282</v>
      </c>
      <c r="G349" s="31">
        <v>37.5</v>
      </c>
      <c r="H349" s="52">
        <f t="shared" si="18"/>
        <v>108000</v>
      </c>
      <c r="I349" s="40"/>
      <c r="J349" s="30" t="s">
        <v>284</v>
      </c>
      <c r="K349" s="37" t="s">
        <v>262</v>
      </c>
      <c r="L349" s="30" t="s">
        <v>262</v>
      </c>
      <c r="M349" s="30" t="s">
        <v>284</v>
      </c>
      <c r="N349" s="30" t="s">
        <v>262</v>
      </c>
      <c r="O349" s="30" t="s">
        <v>262</v>
      </c>
      <c r="P349" s="37" t="s">
        <v>284</v>
      </c>
      <c r="Q349" s="30" t="s">
        <v>262</v>
      </c>
      <c r="R349" s="30" t="s">
        <v>262</v>
      </c>
      <c r="S349" s="30" t="s">
        <v>284</v>
      </c>
      <c r="T349" s="30" t="s">
        <v>262</v>
      </c>
      <c r="U349" s="30" t="s">
        <v>262</v>
      </c>
      <c r="V349" s="7"/>
      <c r="W349" s="7"/>
      <c r="X349" s="7"/>
      <c r="Y349" s="7"/>
      <c r="Z349" s="7"/>
      <c r="AA349" s="7"/>
      <c r="AB349" s="7"/>
    </row>
    <row r="350" spans="1:28" ht="30.75" customHeight="1" x14ac:dyDescent="0.25">
      <c r="A350" s="14"/>
      <c r="B350" s="34"/>
      <c r="C350" s="301" t="s">
        <v>414</v>
      </c>
      <c r="D350" s="302"/>
      <c r="E350" s="39">
        <v>600</v>
      </c>
      <c r="F350" s="40" t="s">
        <v>88</v>
      </c>
      <c r="G350" s="31">
        <v>600</v>
      </c>
      <c r="H350" s="52">
        <f t="shared" si="18"/>
        <v>360000</v>
      </c>
      <c r="I350" s="40"/>
      <c r="J350" s="30" t="s">
        <v>308</v>
      </c>
      <c r="K350" s="37" t="s">
        <v>262</v>
      </c>
      <c r="L350" s="30" t="s">
        <v>262</v>
      </c>
      <c r="M350" s="30" t="s">
        <v>321</v>
      </c>
      <c r="N350" s="30" t="s">
        <v>262</v>
      </c>
      <c r="O350" s="30" t="s">
        <v>262</v>
      </c>
      <c r="P350" s="37" t="s">
        <v>321</v>
      </c>
      <c r="Q350" s="30" t="s">
        <v>262</v>
      </c>
      <c r="R350" s="30" t="s">
        <v>262</v>
      </c>
      <c r="S350" s="30" t="s">
        <v>308</v>
      </c>
      <c r="T350" s="30" t="s">
        <v>262</v>
      </c>
      <c r="U350" s="30" t="s">
        <v>262</v>
      </c>
      <c r="V350" s="7"/>
      <c r="W350" s="7"/>
      <c r="X350" s="7"/>
      <c r="Y350" s="7"/>
      <c r="Z350" s="7"/>
      <c r="AA350" s="7"/>
      <c r="AB350" s="7"/>
    </row>
    <row r="351" spans="1:28" ht="30.75" customHeight="1" x14ac:dyDescent="0.25">
      <c r="A351" s="14"/>
      <c r="B351" s="34"/>
      <c r="C351" s="301" t="s">
        <v>415</v>
      </c>
      <c r="D351" s="302"/>
      <c r="E351" s="39">
        <v>1440</v>
      </c>
      <c r="F351" s="40" t="s">
        <v>178</v>
      </c>
      <c r="G351" s="31">
        <v>70</v>
      </c>
      <c r="H351" s="52">
        <f t="shared" si="18"/>
        <v>100800</v>
      </c>
      <c r="I351" s="40"/>
      <c r="J351" s="30" t="s">
        <v>416</v>
      </c>
      <c r="K351" s="37" t="s">
        <v>262</v>
      </c>
      <c r="L351" s="30" t="s">
        <v>262</v>
      </c>
      <c r="M351" s="30" t="s">
        <v>327</v>
      </c>
      <c r="N351" s="30" t="s">
        <v>262</v>
      </c>
      <c r="O351" s="30" t="s">
        <v>262</v>
      </c>
      <c r="P351" s="37" t="s">
        <v>327</v>
      </c>
      <c r="Q351" s="30" t="s">
        <v>262</v>
      </c>
      <c r="R351" s="30" t="s">
        <v>262</v>
      </c>
      <c r="S351" s="30" t="s">
        <v>416</v>
      </c>
      <c r="T351" s="30" t="s">
        <v>262</v>
      </c>
      <c r="U351" s="30" t="s">
        <v>262</v>
      </c>
      <c r="V351" s="7"/>
      <c r="W351" s="7"/>
      <c r="X351" s="7"/>
      <c r="Y351" s="7"/>
      <c r="Z351" s="7"/>
      <c r="AA351" s="7"/>
      <c r="AB351" s="7"/>
    </row>
    <row r="352" spans="1:28" ht="15.75" x14ac:dyDescent="0.25">
      <c r="A352" s="14"/>
      <c r="B352" s="34"/>
      <c r="C352" s="41" t="s">
        <v>417</v>
      </c>
      <c r="D352" s="38"/>
      <c r="E352" s="39">
        <v>72</v>
      </c>
      <c r="F352" s="40" t="s">
        <v>282</v>
      </c>
      <c r="G352" s="31">
        <v>110</v>
      </c>
      <c r="H352" s="52">
        <f t="shared" si="18"/>
        <v>7920</v>
      </c>
      <c r="I352" s="40"/>
      <c r="J352" s="30">
        <v>72</v>
      </c>
      <c r="K352" s="37" t="s">
        <v>262</v>
      </c>
      <c r="L352" s="30" t="s">
        <v>262</v>
      </c>
      <c r="M352" s="30" t="s">
        <v>262</v>
      </c>
      <c r="N352" s="30" t="s">
        <v>262</v>
      </c>
      <c r="O352" s="30" t="s">
        <v>262</v>
      </c>
      <c r="P352" s="37" t="s">
        <v>262</v>
      </c>
      <c r="Q352" s="30" t="s">
        <v>262</v>
      </c>
      <c r="R352" s="30" t="s">
        <v>262</v>
      </c>
      <c r="S352" s="30" t="s">
        <v>262</v>
      </c>
      <c r="T352" s="30" t="s">
        <v>262</v>
      </c>
      <c r="U352" s="30" t="s">
        <v>262</v>
      </c>
      <c r="V352" s="7"/>
      <c r="W352" s="7"/>
      <c r="X352" s="7"/>
      <c r="Y352" s="7"/>
      <c r="Z352" s="7"/>
      <c r="AA352" s="7"/>
      <c r="AB352" s="7"/>
    </row>
    <row r="353" spans="1:28" ht="15.75" x14ac:dyDescent="0.25">
      <c r="A353" s="14"/>
      <c r="B353" s="34"/>
      <c r="C353" s="41" t="s">
        <v>418</v>
      </c>
      <c r="D353" s="38"/>
      <c r="E353" s="39">
        <v>20</v>
      </c>
      <c r="F353" s="40" t="s">
        <v>88</v>
      </c>
      <c r="G353" s="31">
        <v>195</v>
      </c>
      <c r="H353" s="52">
        <f t="shared" si="18"/>
        <v>3900</v>
      </c>
      <c r="I353" s="40"/>
      <c r="J353" s="30" t="s">
        <v>272</v>
      </c>
      <c r="K353" s="37" t="s">
        <v>262</v>
      </c>
      <c r="L353" s="30" t="s">
        <v>262</v>
      </c>
      <c r="M353" s="30" t="s">
        <v>262</v>
      </c>
      <c r="N353" s="30" t="s">
        <v>262</v>
      </c>
      <c r="O353" s="30" t="s">
        <v>262</v>
      </c>
      <c r="P353" s="37" t="s">
        <v>262</v>
      </c>
      <c r="Q353" s="30" t="s">
        <v>262</v>
      </c>
      <c r="R353" s="30" t="s">
        <v>262</v>
      </c>
      <c r="S353" s="30" t="s">
        <v>272</v>
      </c>
      <c r="T353" s="30" t="s">
        <v>262</v>
      </c>
      <c r="U353" s="30" t="s">
        <v>262</v>
      </c>
      <c r="V353" s="7"/>
      <c r="W353" s="7"/>
      <c r="X353" s="7"/>
      <c r="Y353" s="7"/>
      <c r="Z353" s="7"/>
      <c r="AA353" s="7"/>
      <c r="AB353" s="7"/>
    </row>
    <row r="354" spans="1:28" ht="15.75" x14ac:dyDescent="0.25">
      <c r="A354" s="14"/>
      <c r="B354" s="34"/>
      <c r="C354" s="41" t="s">
        <v>419</v>
      </c>
      <c r="D354" s="38"/>
      <c r="E354" s="39">
        <v>30</v>
      </c>
      <c r="F354" s="40" t="s">
        <v>88</v>
      </c>
      <c r="G354" s="31">
        <v>375</v>
      </c>
      <c r="H354" s="52">
        <f t="shared" si="18"/>
        <v>11250</v>
      </c>
      <c r="I354" s="40"/>
      <c r="J354" s="30" t="s">
        <v>272</v>
      </c>
      <c r="K354" s="37" t="s">
        <v>262</v>
      </c>
      <c r="L354" s="30" t="s">
        <v>262</v>
      </c>
      <c r="M354" s="30" t="s">
        <v>272</v>
      </c>
      <c r="N354" s="30" t="s">
        <v>262</v>
      </c>
      <c r="O354" s="30" t="s">
        <v>262</v>
      </c>
      <c r="P354" s="37" t="s">
        <v>262</v>
      </c>
      <c r="Q354" s="30" t="s">
        <v>262</v>
      </c>
      <c r="R354" s="30" t="s">
        <v>262</v>
      </c>
      <c r="S354" s="30" t="s">
        <v>272</v>
      </c>
      <c r="T354" s="30" t="s">
        <v>262</v>
      </c>
      <c r="U354" s="30" t="s">
        <v>262</v>
      </c>
      <c r="V354" s="7"/>
      <c r="W354" s="7"/>
      <c r="X354" s="7"/>
      <c r="Y354" s="7"/>
      <c r="Z354" s="7"/>
      <c r="AA354" s="7"/>
      <c r="AB354" s="7"/>
    </row>
    <row r="355" spans="1:28" ht="15.75" x14ac:dyDescent="0.25">
      <c r="A355" s="14"/>
      <c r="B355" s="34"/>
      <c r="C355" s="41" t="s">
        <v>420</v>
      </c>
      <c r="D355" s="38"/>
      <c r="E355" s="39">
        <v>20</v>
      </c>
      <c r="F355" s="40" t="s">
        <v>421</v>
      </c>
      <c r="G355" s="31">
        <v>900</v>
      </c>
      <c r="H355" s="52">
        <f t="shared" si="18"/>
        <v>18000</v>
      </c>
      <c r="I355" s="40"/>
      <c r="J355" s="30">
        <v>20</v>
      </c>
      <c r="K355" s="37" t="s">
        <v>262</v>
      </c>
      <c r="L355" s="30" t="s">
        <v>262</v>
      </c>
      <c r="M355" s="30" t="s">
        <v>262</v>
      </c>
      <c r="N355" s="30" t="s">
        <v>262</v>
      </c>
      <c r="O355" s="30" t="s">
        <v>262</v>
      </c>
      <c r="P355" s="37" t="s">
        <v>262</v>
      </c>
      <c r="Q355" s="30" t="s">
        <v>262</v>
      </c>
      <c r="R355" s="30" t="s">
        <v>262</v>
      </c>
      <c r="S355" s="30" t="s">
        <v>262</v>
      </c>
      <c r="T355" s="30" t="s">
        <v>262</v>
      </c>
      <c r="U355" s="30" t="s">
        <v>262</v>
      </c>
      <c r="V355" s="7"/>
      <c r="W355" s="7"/>
      <c r="X355" s="7"/>
      <c r="Y355" s="7"/>
      <c r="Z355" s="7"/>
      <c r="AA355" s="7"/>
      <c r="AB355" s="7"/>
    </row>
    <row r="356" spans="1:28" ht="15.75" x14ac:dyDescent="0.25">
      <c r="A356" s="14"/>
      <c r="B356" s="34"/>
      <c r="C356" s="41" t="s">
        <v>422</v>
      </c>
      <c r="D356" s="38"/>
      <c r="E356" s="39">
        <v>30</v>
      </c>
      <c r="F356" s="40" t="s">
        <v>88</v>
      </c>
      <c r="G356" s="31">
        <v>585</v>
      </c>
      <c r="H356" s="52">
        <f t="shared" si="18"/>
        <v>17550</v>
      </c>
      <c r="I356" s="40"/>
      <c r="J356" s="30" t="s">
        <v>272</v>
      </c>
      <c r="K356" s="37" t="s">
        <v>262</v>
      </c>
      <c r="L356" s="30" t="s">
        <v>262</v>
      </c>
      <c r="M356" s="30" t="s">
        <v>272</v>
      </c>
      <c r="N356" s="30" t="s">
        <v>262</v>
      </c>
      <c r="O356" s="30" t="s">
        <v>262</v>
      </c>
      <c r="P356" s="37" t="s">
        <v>262</v>
      </c>
      <c r="Q356" s="30" t="s">
        <v>262</v>
      </c>
      <c r="R356" s="30" t="s">
        <v>262</v>
      </c>
      <c r="S356" s="30" t="s">
        <v>272</v>
      </c>
      <c r="T356" s="30" t="s">
        <v>262</v>
      </c>
      <c r="U356" s="30" t="s">
        <v>262</v>
      </c>
      <c r="V356" s="7"/>
      <c r="W356" s="7"/>
      <c r="X356" s="7"/>
      <c r="Y356" s="7"/>
      <c r="Z356" s="7"/>
      <c r="AA356" s="7"/>
      <c r="AB356" s="7"/>
    </row>
    <row r="357" spans="1:28" ht="15.75" x14ac:dyDescent="0.25">
      <c r="A357" s="14"/>
      <c r="B357" s="34"/>
      <c r="C357" s="41" t="s">
        <v>423</v>
      </c>
      <c r="D357" s="38"/>
      <c r="E357" s="39">
        <v>30</v>
      </c>
      <c r="F357" s="40" t="s">
        <v>88</v>
      </c>
      <c r="G357" s="31">
        <v>775</v>
      </c>
      <c r="H357" s="52">
        <f t="shared" si="18"/>
        <v>23250</v>
      </c>
      <c r="I357" s="40"/>
      <c r="J357" s="30" t="s">
        <v>272</v>
      </c>
      <c r="K357" s="37" t="s">
        <v>262</v>
      </c>
      <c r="L357" s="30" t="s">
        <v>262</v>
      </c>
      <c r="M357" s="30" t="s">
        <v>272</v>
      </c>
      <c r="N357" s="30" t="s">
        <v>262</v>
      </c>
      <c r="O357" s="30" t="s">
        <v>262</v>
      </c>
      <c r="P357" s="37" t="s">
        <v>262</v>
      </c>
      <c r="Q357" s="30" t="s">
        <v>262</v>
      </c>
      <c r="R357" s="30" t="s">
        <v>262</v>
      </c>
      <c r="S357" s="30" t="s">
        <v>272</v>
      </c>
      <c r="T357" s="30" t="s">
        <v>262</v>
      </c>
      <c r="U357" s="30" t="s">
        <v>262</v>
      </c>
      <c r="V357" s="7"/>
      <c r="W357" s="7"/>
      <c r="X357" s="7"/>
      <c r="Y357" s="7"/>
      <c r="Z357" s="7"/>
      <c r="AA357" s="7"/>
      <c r="AB357" s="7"/>
    </row>
    <row r="358" spans="1:28" ht="15.75" x14ac:dyDescent="0.25">
      <c r="A358" s="14"/>
      <c r="B358" s="34"/>
      <c r="C358" s="41" t="s">
        <v>424</v>
      </c>
      <c r="D358" s="38"/>
      <c r="E358" s="39">
        <v>144</v>
      </c>
      <c r="F358" s="40" t="s">
        <v>282</v>
      </c>
      <c r="G358" s="31">
        <v>38</v>
      </c>
      <c r="H358" s="52">
        <f t="shared" si="18"/>
        <v>5472</v>
      </c>
      <c r="I358" s="40"/>
      <c r="J358" s="30" t="s">
        <v>274</v>
      </c>
      <c r="K358" s="37" t="s">
        <v>262</v>
      </c>
      <c r="L358" s="30" t="s">
        <v>262</v>
      </c>
      <c r="M358" s="30" t="s">
        <v>262</v>
      </c>
      <c r="N358" s="30" t="s">
        <v>262</v>
      </c>
      <c r="O358" s="30" t="s">
        <v>262</v>
      </c>
      <c r="P358" s="37" t="s">
        <v>262</v>
      </c>
      <c r="Q358" s="30" t="s">
        <v>262</v>
      </c>
      <c r="R358" s="30" t="s">
        <v>262</v>
      </c>
      <c r="S358" s="30" t="s">
        <v>274</v>
      </c>
      <c r="T358" s="30" t="s">
        <v>262</v>
      </c>
      <c r="U358" s="30" t="s">
        <v>262</v>
      </c>
      <c r="V358" s="7"/>
      <c r="W358" s="7"/>
      <c r="X358" s="7"/>
      <c r="Y358" s="7"/>
      <c r="Z358" s="7"/>
      <c r="AA358" s="7"/>
      <c r="AB358" s="7"/>
    </row>
    <row r="359" spans="1:28" ht="15.75" x14ac:dyDescent="0.25">
      <c r="A359" s="14"/>
      <c r="B359" s="34"/>
      <c r="C359" s="41" t="s">
        <v>425</v>
      </c>
      <c r="D359" s="38"/>
      <c r="E359" s="39">
        <v>100</v>
      </c>
      <c r="F359" s="40" t="s">
        <v>88</v>
      </c>
      <c r="G359" s="31">
        <v>630</v>
      </c>
      <c r="H359" s="52">
        <f t="shared" si="18"/>
        <v>63000</v>
      </c>
      <c r="I359" s="40"/>
      <c r="J359" s="30" t="s">
        <v>276</v>
      </c>
      <c r="K359" s="37" t="s">
        <v>262</v>
      </c>
      <c r="L359" s="30" t="s">
        <v>262</v>
      </c>
      <c r="M359" s="30" t="s">
        <v>276</v>
      </c>
      <c r="N359" s="30" t="s">
        <v>262</v>
      </c>
      <c r="O359" s="30" t="s">
        <v>262</v>
      </c>
      <c r="P359" s="37" t="s">
        <v>276</v>
      </c>
      <c r="Q359" s="30" t="s">
        <v>262</v>
      </c>
      <c r="R359" s="30" t="s">
        <v>262</v>
      </c>
      <c r="S359" s="30" t="s">
        <v>276</v>
      </c>
      <c r="T359" s="30" t="s">
        <v>262</v>
      </c>
      <c r="U359" s="30" t="s">
        <v>262</v>
      </c>
      <c r="V359" s="7"/>
      <c r="W359" s="7"/>
      <c r="X359" s="7"/>
      <c r="Y359" s="7"/>
      <c r="Z359" s="7"/>
      <c r="AA359" s="7"/>
      <c r="AB359" s="7"/>
    </row>
    <row r="360" spans="1:28" ht="15.75" x14ac:dyDescent="0.25">
      <c r="A360" s="14"/>
      <c r="B360" s="34"/>
      <c r="C360" s="41" t="s">
        <v>426</v>
      </c>
      <c r="D360" s="38"/>
      <c r="E360" s="39">
        <v>100</v>
      </c>
      <c r="F360" s="40" t="s">
        <v>77</v>
      </c>
      <c r="G360" s="31">
        <v>135</v>
      </c>
      <c r="H360" s="52">
        <f t="shared" si="18"/>
        <v>13500</v>
      </c>
      <c r="I360" s="40"/>
      <c r="J360" s="30" t="s">
        <v>276</v>
      </c>
      <c r="K360" s="37" t="s">
        <v>262</v>
      </c>
      <c r="L360" s="30" t="s">
        <v>262</v>
      </c>
      <c r="M360" s="30" t="s">
        <v>276</v>
      </c>
      <c r="N360" s="30" t="s">
        <v>262</v>
      </c>
      <c r="O360" s="30" t="s">
        <v>262</v>
      </c>
      <c r="P360" s="37" t="s">
        <v>276</v>
      </c>
      <c r="Q360" s="30" t="s">
        <v>262</v>
      </c>
      <c r="R360" s="30" t="s">
        <v>262</v>
      </c>
      <c r="S360" s="30" t="s">
        <v>276</v>
      </c>
      <c r="T360" s="30" t="s">
        <v>262</v>
      </c>
      <c r="U360" s="30" t="s">
        <v>262</v>
      </c>
      <c r="V360" s="7"/>
      <c r="W360" s="7"/>
      <c r="X360" s="7"/>
      <c r="Y360" s="7"/>
      <c r="Z360" s="7"/>
      <c r="AA360" s="7"/>
      <c r="AB360" s="7"/>
    </row>
    <row r="361" spans="1:28" ht="15.75" x14ac:dyDescent="0.25">
      <c r="A361" s="14"/>
      <c r="B361" s="34"/>
      <c r="C361" s="41" t="s">
        <v>427</v>
      </c>
      <c r="D361" s="38"/>
      <c r="E361" s="39">
        <v>50</v>
      </c>
      <c r="F361" s="40" t="s">
        <v>300</v>
      </c>
      <c r="G361" s="31">
        <v>125</v>
      </c>
      <c r="H361" s="52">
        <f t="shared" si="18"/>
        <v>6250</v>
      </c>
      <c r="I361" s="40"/>
      <c r="J361" s="30" t="s">
        <v>276</v>
      </c>
      <c r="K361" s="37" t="s">
        <v>262</v>
      </c>
      <c r="L361" s="30" t="s">
        <v>262</v>
      </c>
      <c r="M361" s="30" t="s">
        <v>262</v>
      </c>
      <c r="N361" s="30" t="s">
        <v>262</v>
      </c>
      <c r="O361" s="30" t="s">
        <v>262</v>
      </c>
      <c r="P361" s="37" t="s">
        <v>262</v>
      </c>
      <c r="Q361" s="30" t="s">
        <v>262</v>
      </c>
      <c r="R361" s="30" t="s">
        <v>262</v>
      </c>
      <c r="S361" s="30" t="s">
        <v>276</v>
      </c>
      <c r="T361" s="30" t="s">
        <v>262</v>
      </c>
      <c r="U361" s="30" t="s">
        <v>262</v>
      </c>
      <c r="V361" s="7"/>
      <c r="W361" s="7"/>
      <c r="X361" s="7"/>
      <c r="Y361" s="7"/>
      <c r="Z361" s="7"/>
      <c r="AA361" s="7"/>
      <c r="AB361" s="7"/>
    </row>
    <row r="362" spans="1:28" ht="15.75" x14ac:dyDescent="0.25">
      <c r="A362" s="14"/>
      <c r="B362" s="34"/>
      <c r="C362" s="41" t="s">
        <v>428</v>
      </c>
      <c r="D362" s="38"/>
      <c r="E362" s="39">
        <v>50</v>
      </c>
      <c r="F362" s="40" t="s">
        <v>88</v>
      </c>
      <c r="G362" s="31">
        <v>175</v>
      </c>
      <c r="H362" s="52">
        <f t="shared" si="18"/>
        <v>8750</v>
      </c>
      <c r="I362" s="40"/>
      <c r="J362" s="30" t="s">
        <v>323</v>
      </c>
      <c r="K362" s="37" t="s">
        <v>262</v>
      </c>
      <c r="L362" s="30" t="s">
        <v>262</v>
      </c>
      <c r="M362" s="30" t="s">
        <v>272</v>
      </c>
      <c r="N362" s="30" t="s">
        <v>262</v>
      </c>
      <c r="O362" s="30" t="s">
        <v>262</v>
      </c>
      <c r="P362" s="37" t="s">
        <v>262</v>
      </c>
      <c r="Q362" s="30" t="s">
        <v>262</v>
      </c>
      <c r="R362" s="30" t="s">
        <v>262</v>
      </c>
      <c r="S362" s="30" t="s">
        <v>323</v>
      </c>
      <c r="T362" s="30" t="s">
        <v>262</v>
      </c>
      <c r="U362" s="30" t="s">
        <v>262</v>
      </c>
      <c r="V362" s="7"/>
      <c r="W362" s="7"/>
      <c r="X362" s="7"/>
      <c r="Y362" s="7"/>
      <c r="Z362" s="7"/>
      <c r="AA362" s="7"/>
      <c r="AB362" s="7"/>
    </row>
    <row r="363" spans="1:28" ht="15.75" x14ac:dyDescent="0.25">
      <c r="A363" s="14"/>
      <c r="B363" s="34"/>
      <c r="C363" s="41" t="s">
        <v>429</v>
      </c>
      <c r="D363" s="38"/>
      <c r="E363" s="39">
        <v>15</v>
      </c>
      <c r="F363" s="40" t="s">
        <v>88</v>
      </c>
      <c r="G363" s="31">
        <v>550</v>
      </c>
      <c r="H363" s="52">
        <f t="shared" si="18"/>
        <v>8250</v>
      </c>
      <c r="I363" s="40"/>
      <c r="J363" s="30" t="s">
        <v>291</v>
      </c>
      <c r="K363" s="37" t="s">
        <v>262</v>
      </c>
      <c r="L363" s="30" t="s">
        <v>262</v>
      </c>
      <c r="M363" s="30" t="s">
        <v>291</v>
      </c>
      <c r="N363" s="30" t="s">
        <v>262</v>
      </c>
      <c r="O363" s="30" t="s">
        <v>262</v>
      </c>
      <c r="P363" s="37" t="s">
        <v>262</v>
      </c>
      <c r="Q363" s="30" t="s">
        <v>262</v>
      </c>
      <c r="R363" s="30" t="s">
        <v>262</v>
      </c>
      <c r="S363" s="30" t="s">
        <v>291</v>
      </c>
      <c r="T363" s="30" t="s">
        <v>262</v>
      </c>
      <c r="U363" s="30" t="s">
        <v>262</v>
      </c>
      <c r="V363" s="7"/>
      <c r="W363" s="7"/>
      <c r="X363" s="7"/>
      <c r="Y363" s="7"/>
      <c r="Z363" s="7"/>
      <c r="AA363" s="7"/>
      <c r="AB363" s="7"/>
    </row>
    <row r="364" spans="1:28" ht="15.75" x14ac:dyDescent="0.25">
      <c r="A364" s="14"/>
      <c r="B364" s="34"/>
      <c r="C364" s="41" t="s">
        <v>430</v>
      </c>
      <c r="D364" s="38"/>
      <c r="E364" s="39">
        <v>35</v>
      </c>
      <c r="F364" s="40" t="s">
        <v>88</v>
      </c>
      <c r="G364" s="31">
        <v>360</v>
      </c>
      <c r="H364" s="52">
        <f t="shared" si="18"/>
        <v>12600</v>
      </c>
      <c r="I364" s="40"/>
      <c r="J364" s="30">
        <v>15</v>
      </c>
      <c r="K364" s="37" t="s">
        <v>262</v>
      </c>
      <c r="L364" s="30" t="s">
        <v>262</v>
      </c>
      <c r="M364" s="30" t="s">
        <v>272</v>
      </c>
      <c r="N364" s="30" t="s">
        <v>262</v>
      </c>
      <c r="O364" s="30" t="s">
        <v>262</v>
      </c>
      <c r="P364" s="37" t="s">
        <v>262</v>
      </c>
      <c r="Q364" s="30" t="s">
        <v>262</v>
      </c>
      <c r="R364" s="30" t="s">
        <v>262</v>
      </c>
      <c r="S364" s="30" t="s">
        <v>272</v>
      </c>
      <c r="T364" s="30" t="s">
        <v>262</v>
      </c>
      <c r="U364" s="30" t="s">
        <v>262</v>
      </c>
      <c r="V364" s="7"/>
      <c r="W364" s="7"/>
      <c r="X364" s="7"/>
      <c r="Y364" s="7"/>
      <c r="Z364" s="7"/>
      <c r="AA364" s="7"/>
      <c r="AB364" s="7"/>
    </row>
    <row r="365" spans="1:28" ht="15.75" x14ac:dyDescent="0.25">
      <c r="A365" s="14"/>
      <c r="B365" s="34"/>
      <c r="C365" s="41" t="s">
        <v>431</v>
      </c>
      <c r="D365" s="38"/>
      <c r="E365" s="39">
        <v>100</v>
      </c>
      <c r="F365" s="40" t="s">
        <v>88</v>
      </c>
      <c r="G365" s="31">
        <v>3200</v>
      </c>
      <c r="H365" s="52">
        <f t="shared" si="18"/>
        <v>320000</v>
      </c>
      <c r="I365" s="40"/>
      <c r="J365" s="30" t="s">
        <v>276</v>
      </c>
      <c r="K365" s="37" t="s">
        <v>262</v>
      </c>
      <c r="L365" s="30" t="s">
        <v>262</v>
      </c>
      <c r="M365" s="30" t="s">
        <v>276</v>
      </c>
      <c r="N365" s="30" t="s">
        <v>262</v>
      </c>
      <c r="O365" s="30" t="s">
        <v>262</v>
      </c>
      <c r="P365" s="37" t="s">
        <v>276</v>
      </c>
      <c r="Q365" s="30" t="s">
        <v>262</v>
      </c>
      <c r="R365" s="30" t="s">
        <v>262</v>
      </c>
      <c r="S365" s="30" t="s">
        <v>276</v>
      </c>
      <c r="T365" s="30" t="s">
        <v>262</v>
      </c>
      <c r="U365" s="30" t="s">
        <v>262</v>
      </c>
      <c r="V365" s="7"/>
      <c r="W365" s="7"/>
      <c r="X365" s="7"/>
      <c r="Y365" s="7"/>
      <c r="Z365" s="7"/>
      <c r="AA365" s="7"/>
      <c r="AB365" s="7"/>
    </row>
    <row r="366" spans="1:28" ht="15.75" x14ac:dyDescent="0.25">
      <c r="A366" s="14"/>
      <c r="B366" s="34"/>
      <c r="C366" s="41" t="s">
        <v>432</v>
      </c>
      <c r="D366" s="38"/>
      <c r="E366" s="39">
        <v>80</v>
      </c>
      <c r="F366" s="40" t="s">
        <v>88</v>
      </c>
      <c r="G366" s="31">
        <v>1750</v>
      </c>
      <c r="H366" s="52">
        <f t="shared" si="18"/>
        <v>140000</v>
      </c>
      <c r="I366" s="40"/>
      <c r="J366" s="30" t="s">
        <v>323</v>
      </c>
      <c r="K366" s="37" t="s">
        <v>262</v>
      </c>
      <c r="L366" s="30" t="s">
        <v>262</v>
      </c>
      <c r="M366" s="30" t="s">
        <v>323</v>
      </c>
      <c r="N366" s="30" t="s">
        <v>262</v>
      </c>
      <c r="O366" s="30" t="s">
        <v>262</v>
      </c>
      <c r="P366" s="37" t="s">
        <v>323</v>
      </c>
      <c r="Q366" s="30" t="s">
        <v>262</v>
      </c>
      <c r="R366" s="30" t="s">
        <v>262</v>
      </c>
      <c r="S366" s="30" t="s">
        <v>323</v>
      </c>
      <c r="T366" s="30" t="s">
        <v>262</v>
      </c>
      <c r="U366" s="30" t="s">
        <v>262</v>
      </c>
      <c r="V366" s="7"/>
      <c r="W366" s="7"/>
      <c r="X366" s="7"/>
      <c r="Y366" s="7"/>
      <c r="Z366" s="7"/>
      <c r="AA366" s="7"/>
      <c r="AB366" s="7"/>
    </row>
    <row r="367" spans="1:28" ht="15.75" x14ac:dyDescent="0.25">
      <c r="A367" s="14"/>
      <c r="B367" s="34"/>
      <c r="C367" s="41" t="s">
        <v>433</v>
      </c>
      <c r="D367" s="38"/>
      <c r="E367" s="39">
        <v>30</v>
      </c>
      <c r="F367" s="40" t="s">
        <v>300</v>
      </c>
      <c r="G367" s="31">
        <v>210</v>
      </c>
      <c r="H367" s="52">
        <f t="shared" si="18"/>
        <v>6300</v>
      </c>
      <c r="I367" s="40"/>
      <c r="J367" s="30" t="s">
        <v>272</v>
      </c>
      <c r="K367" s="37" t="s">
        <v>262</v>
      </c>
      <c r="L367" s="30" t="s">
        <v>262</v>
      </c>
      <c r="M367" s="30" t="s">
        <v>272</v>
      </c>
      <c r="N367" s="30" t="s">
        <v>262</v>
      </c>
      <c r="O367" s="30" t="s">
        <v>262</v>
      </c>
      <c r="P367" s="37" t="s">
        <v>262</v>
      </c>
      <c r="Q367" s="30" t="s">
        <v>262</v>
      </c>
      <c r="R367" s="30" t="s">
        <v>262</v>
      </c>
      <c r="S367" s="30" t="s">
        <v>272</v>
      </c>
      <c r="T367" s="30" t="s">
        <v>262</v>
      </c>
      <c r="U367" s="30" t="s">
        <v>262</v>
      </c>
      <c r="V367" s="7"/>
      <c r="W367" s="7"/>
      <c r="X367" s="7"/>
      <c r="Y367" s="7"/>
      <c r="Z367" s="7"/>
      <c r="AA367" s="7"/>
      <c r="AB367" s="7"/>
    </row>
    <row r="368" spans="1:28" ht="15.75" x14ac:dyDescent="0.25">
      <c r="A368" s="14"/>
      <c r="B368" s="34"/>
      <c r="C368" s="41" t="s">
        <v>434</v>
      </c>
      <c r="D368" s="38"/>
      <c r="E368" s="39">
        <v>15</v>
      </c>
      <c r="F368" s="40" t="s">
        <v>88</v>
      </c>
      <c r="G368" s="31">
        <v>900</v>
      </c>
      <c r="H368" s="52">
        <f t="shared" si="18"/>
        <v>13500</v>
      </c>
      <c r="I368" s="40"/>
      <c r="J368" s="30" t="s">
        <v>291</v>
      </c>
      <c r="K368" s="37" t="s">
        <v>262</v>
      </c>
      <c r="L368" s="30" t="s">
        <v>262</v>
      </c>
      <c r="M368" s="30" t="s">
        <v>291</v>
      </c>
      <c r="N368" s="30" t="s">
        <v>262</v>
      </c>
      <c r="O368" s="30" t="s">
        <v>262</v>
      </c>
      <c r="P368" s="37" t="s">
        <v>262</v>
      </c>
      <c r="Q368" s="30" t="s">
        <v>262</v>
      </c>
      <c r="R368" s="30" t="s">
        <v>262</v>
      </c>
      <c r="S368" s="30" t="s">
        <v>291</v>
      </c>
      <c r="T368" s="30" t="s">
        <v>262</v>
      </c>
      <c r="U368" s="30" t="s">
        <v>262</v>
      </c>
      <c r="V368" s="7"/>
      <c r="W368" s="7"/>
      <c r="X368" s="7"/>
      <c r="Y368" s="7"/>
      <c r="Z368" s="7"/>
      <c r="AA368" s="7"/>
      <c r="AB368" s="7"/>
    </row>
    <row r="369" spans="1:28" ht="15.75" x14ac:dyDescent="0.25">
      <c r="A369" s="14"/>
      <c r="B369" s="34"/>
      <c r="C369" s="41" t="s">
        <v>435</v>
      </c>
      <c r="D369" s="38"/>
      <c r="E369" s="39">
        <v>3</v>
      </c>
      <c r="F369" s="40" t="s">
        <v>88</v>
      </c>
      <c r="G369" s="31">
        <v>600</v>
      </c>
      <c r="H369" s="52">
        <f t="shared" si="18"/>
        <v>1800</v>
      </c>
      <c r="I369" s="40"/>
      <c r="J369" s="30">
        <v>3</v>
      </c>
      <c r="K369" s="37" t="s">
        <v>262</v>
      </c>
      <c r="L369" s="30" t="s">
        <v>262</v>
      </c>
      <c r="M369" s="30" t="s">
        <v>262</v>
      </c>
      <c r="N369" s="30" t="s">
        <v>262</v>
      </c>
      <c r="O369" s="30" t="s">
        <v>262</v>
      </c>
      <c r="P369" s="37" t="s">
        <v>262</v>
      </c>
      <c r="Q369" s="30" t="s">
        <v>262</v>
      </c>
      <c r="R369" s="30" t="s">
        <v>262</v>
      </c>
      <c r="S369" s="30" t="s">
        <v>262</v>
      </c>
      <c r="T369" s="30" t="s">
        <v>262</v>
      </c>
      <c r="U369" s="30" t="s">
        <v>262</v>
      </c>
      <c r="V369" s="7"/>
      <c r="W369" s="7"/>
      <c r="X369" s="7"/>
      <c r="Y369" s="7"/>
      <c r="Z369" s="7"/>
      <c r="AA369" s="7"/>
      <c r="AB369" s="7"/>
    </row>
    <row r="370" spans="1:28" ht="15.75" x14ac:dyDescent="0.25">
      <c r="A370" s="14"/>
      <c r="B370" s="34"/>
      <c r="C370" s="41" t="s">
        <v>436</v>
      </c>
      <c r="D370" s="38"/>
      <c r="E370" s="39">
        <v>1500</v>
      </c>
      <c r="F370" s="40" t="s">
        <v>88</v>
      </c>
      <c r="G370" s="31">
        <v>550</v>
      </c>
      <c r="H370" s="52">
        <f t="shared" si="18"/>
        <v>825000</v>
      </c>
      <c r="I370" s="40"/>
      <c r="J370" s="30" t="s">
        <v>410</v>
      </c>
      <c r="K370" s="37" t="s">
        <v>262</v>
      </c>
      <c r="L370" s="30" t="s">
        <v>262</v>
      </c>
      <c r="M370" s="30" t="s">
        <v>289</v>
      </c>
      <c r="N370" s="30" t="s">
        <v>262</v>
      </c>
      <c r="O370" s="30" t="s">
        <v>262</v>
      </c>
      <c r="P370" s="37" t="s">
        <v>289</v>
      </c>
      <c r="Q370" s="30" t="s">
        <v>262</v>
      </c>
      <c r="R370" s="30" t="s">
        <v>262</v>
      </c>
      <c r="S370" s="30" t="s">
        <v>410</v>
      </c>
      <c r="T370" s="30" t="s">
        <v>262</v>
      </c>
      <c r="U370" s="30" t="s">
        <v>262</v>
      </c>
      <c r="V370" s="7"/>
      <c r="W370" s="7"/>
      <c r="X370" s="7"/>
      <c r="Y370" s="7"/>
      <c r="Z370" s="7"/>
      <c r="AA370" s="7"/>
      <c r="AB370" s="7"/>
    </row>
    <row r="371" spans="1:28" ht="15.75" x14ac:dyDescent="0.25">
      <c r="A371" s="14"/>
      <c r="B371" s="34"/>
      <c r="C371" s="41" t="s">
        <v>437</v>
      </c>
      <c r="D371" s="38"/>
      <c r="E371" s="39">
        <v>144</v>
      </c>
      <c r="F371" s="40" t="s">
        <v>178</v>
      </c>
      <c r="G371" s="31">
        <v>47.5</v>
      </c>
      <c r="H371" s="52">
        <f t="shared" si="18"/>
        <v>6840</v>
      </c>
      <c r="I371" s="40"/>
      <c r="J371" s="30">
        <v>144</v>
      </c>
      <c r="K371" s="37" t="s">
        <v>262</v>
      </c>
      <c r="L371" s="30" t="s">
        <v>262</v>
      </c>
      <c r="M371" s="30" t="s">
        <v>262</v>
      </c>
      <c r="N371" s="30" t="s">
        <v>262</v>
      </c>
      <c r="O371" s="30" t="s">
        <v>262</v>
      </c>
      <c r="P371" s="37" t="s">
        <v>262</v>
      </c>
      <c r="Q371" s="30" t="s">
        <v>262</v>
      </c>
      <c r="R371" s="30" t="s">
        <v>262</v>
      </c>
      <c r="S371" s="30" t="s">
        <v>262</v>
      </c>
      <c r="T371" s="30" t="s">
        <v>262</v>
      </c>
      <c r="U371" s="30" t="s">
        <v>262</v>
      </c>
      <c r="V371" s="7"/>
      <c r="W371" s="7"/>
      <c r="X371" s="7"/>
      <c r="Y371" s="7"/>
      <c r="Z371" s="7"/>
      <c r="AA371" s="7"/>
      <c r="AB371" s="7"/>
    </row>
    <row r="372" spans="1:28" ht="15.75" x14ac:dyDescent="0.25">
      <c r="A372" s="14"/>
      <c r="B372" s="34"/>
      <c r="C372" s="41"/>
      <c r="D372" s="38"/>
      <c r="E372" s="39"/>
      <c r="F372" s="40"/>
      <c r="G372" s="31"/>
      <c r="H372" s="52"/>
      <c r="I372" s="40"/>
      <c r="J372" s="30" t="s">
        <v>262</v>
      </c>
      <c r="K372" s="37" t="s">
        <v>262</v>
      </c>
      <c r="L372" s="30" t="s">
        <v>262</v>
      </c>
      <c r="M372" s="30" t="s">
        <v>262</v>
      </c>
      <c r="N372" s="30" t="s">
        <v>262</v>
      </c>
      <c r="O372" s="30" t="s">
        <v>262</v>
      </c>
      <c r="P372" s="37" t="s">
        <v>262</v>
      </c>
      <c r="Q372" s="30" t="s">
        <v>262</v>
      </c>
      <c r="R372" s="30" t="s">
        <v>262</v>
      </c>
      <c r="S372" s="30" t="s">
        <v>262</v>
      </c>
      <c r="T372" s="30" t="s">
        <v>262</v>
      </c>
      <c r="U372" s="30" t="s">
        <v>262</v>
      </c>
      <c r="V372" s="7"/>
      <c r="W372" s="7"/>
      <c r="X372" s="7"/>
      <c r="Y372" s="7"/>
      <c r="Z372" s="7"/>
      <c r="AA372" s="7"/>
      <c r="AB372" s="7"/>
    </row>
    <row r="373" spans="1:28" ht="15.75" x14ac:dyDescent="0.25">
      <c r="A373" s="14"/>
      <c r="B373" s="34"/>
      <c r="C373" s="35" t="s">
        <v>438</v>
      </c>
      <c r="D373" s="38"/>
      <c r="E373" s="39"/>
      <c r="F373" s="40"/>
      <c r="G373" s="31"/>
      <c r="H373" s="52"/>
      <c r="I373" s="40"/>
      <c r="J373" s="30" t="s">
        <v>262</v>
      </c>
      <c r="K373" s="37" t="s">
        <v>262</v>
      </c>
      <c r="L373" s="30" t="s">
        <v>262</v>
      </c>
      <c r="M373" s="30" t="s">
        <v>262</v>
      </c>
      <c r="N373" s="30" t="s">
        <v>262</v>
      </c>
      <c r="O373" s="30" t="s">
        <v>262</v>
      </c>
      <c r="P373" s="37" t="s">
        <v>262</v>
      </c>
      <c r="Q373" s="30" t="s">
        <v>262</v>
      </c>
      <c r="R373" s="30" t="s">
        <v>262</v>
      </c>
      <c r="S373" s="30" t="s">
        <v>262</v>
      </c>
      <c r="T373" s="30" t="s">
        <v>262</v>
      </c>
      <c r="U373" s="30" t="s">
        <v>262</v>
      </c>
      <c r="V373" s="7"/>
      <c r="W373" s="7"/>
      <c r="X373" s="7"/>
      <c r="Y373" s="7"/>
      <c r="Z373" s="7"/>
      <c r="AA373" s="7"/>
      <c r="AB373" s="7"/>
    </row>
    <row r="374" spans="1:28" ht="15.75" x14ac:dyDescent="0.25">
      <c r="A374" s="14"/>
      <c r="B374" s="34"/>
      <c r="C374" s="41"/>
      <c r="D374" s="38"/>
      <c r="E374" s="39"/>
      <c r="F374" s="40"/>
      <c r="G374" s="31"/>
      <c r="H374" s="52"/>
      <c r="I374" s="40"/>
      <c r="J374" s="30" t="s">
        <v>262</v>
      </c>
      <c r="K374" s="37" t="s">
        <v>262</v>
      </c>
      <c r="L374" s="30" t="s">
        <v>262</v>
      </c>
      <c r="M374" s="30" t="s">
        <v>262</v>
      </c>
      <c r="N374" s="30" t="s">
        <v>262</v>
      </c>
      <c r="O374" s="30" t="s">
        <v>262</v>
      </c>
      <c r="P374" s="37" t="s">
        <v>262</v>
      </c>
      <c r="Q374" s="30" t="s">
        <v>262</v>
      </c>
      <c r="R374" s="30" t="s">
        <v>262</v>
      </c>
      <c r="S374" s="30" t="s">
        <v>262</v>
      </c>
      <c r="T374" s="30" t="s">
        <v>262</v>
      </c>
      <c r="U374" s="30" t="s">
        <v>262</v>
      </c>
      <c r="V374" s="7"/>
      <c r="W374" s="7"/>
      <c r="X374" s="7"/>
      <c r="Y374" s="7"/>
      <c r="Z374" s="7"/>
      <c r="AA374" s="7"/>
      <c r="AB374" s="7"/>
    </row>
    <row r="375" spans="1:28" ht="15.75" x14ac:dyDescent="0.25">
      <c r="A375" s="14"/>
      <c r="B375" s="34"/>
      <c r="C375" s="41" t="s">
        <v>439</v>
      </c>
      <c r="D375" s="38"/>
      <c r="E375" s="39">
        <v>300</v>
      </c>
      <c r="F375" s="40" t="s">
        <v>440</v>
      </c>
      <c r="G375" s="31">
        <v>45</v>
      </c>
      <c r="H375" s="52">
        <f t="shared" ref="H375:H401" si="19">E375*G375</f>
        <v>13500</v>
      </c>
      <c r="I375" s="40"/>
      <c r="J375" s="30">
        <v>75</v>
      </c>
      <c r="K375" s="37" t="s">
        <v>262</v>
      </c>
      <c r="L375" s="30" t="s">
        <v>262</v>
      </c>
      <c r="M375" s="30">
        <v>75</v>
      </c>
      <c r="N375" s="30" t="s">
        <v>262</v>
      </c>
      <c r="O375" s="30" t="s">
        <v>262</v>
      </c>
      <c r="P375" s="37">
        <v>75</v>
      </c>
      <c r="Q375" s="30" t="s">
        <v>262</v>
      </c>
      <c r="R375" s="30" t="s">
        <v>262</v>
      </c>
      <c r="S375" s="30">
        <v>75</v>
      </c>
      <c r="T375" s="30" t="s">
        <v>262</v>
      </c>
      <c r="U375" s="30" t="s">
        <v>262</v>
      </c>
      <c r="V375" s="7"/>
      <c r="W375" s="7"/>
      <c r="X375" s="7"/>
      <c r="Y375" s="7"/>
      <c r="Z375" s="7"/>
      <c r="AA375" s="7"/>
      <c r="AB375" s="7"/>
    </row>
    <row r="376" spans="1:28" ht="15.75" x14ac:dyDescent="0.25">
      <c r="A376" s="14"/>
      <c r="B376" s="34"/>
      <c r="C376" s="41" t="s">
        <v>441</v>
      </c>
      <c r="D376" s="38"/>
      <c r="E376" s="39">
        <v>2500</v>
      </c>
      <c r="F376" s="40" t="s">
        <v>442</v>
      </c>
      <c r="G376" s="31">
        <v>2800</v>
      </c>
      <c r="H376" s="52">
        <f t="shared" si="19"/>
        <v>7000000</v>
      </c>
      <c r="I376" s="40"/>
      <c r="J376" s="30" t="s">
        <v>443</v>
      </c>
      <c r="K376" s="37" t="s">
        <v>262</v>
      </c>
      <c r="L376" s="30" t="s">
        <v>262</v>
      </c>
      <c r="M376" s="30" t="s">
        <v>280</v>
      </c>
      <c r="N376" s="30" t="s">
        <v>262</v>
      </c>
      <c r="O376" s="30" t="s">
        <v>262</v>
      </c>
      <c r="P376" s="37" t="s">
        <v>262</v>
      </c>
      <c r="Q376" s="30" t="s">
        <v>262</v>
      </c>
      <c r="R376" s="30" t="s">
        <v>262</v>
      </c>
      <c r="S376" s="30" t="s">
        <v>443</v>
      </c>
      <c r="T376" s="30" t="s">
        <v>262</v>
      </c>
      <c r="U376" s="30" t="s">
        <v>262</v>
      </c>
      <c r="V376" s="7"/>
      <c r="W376" s="7"/>
      <c r="X376" s="7"/>
      <c r="Y376" s="7"/>
      <c r="Z376" s="7"/>
      <c r="AA376" s="7"/>
      <c r="AB376" s="7"/>
    </row>
    <row r="377" spans="1:28" ht="15.75" x14ac:dyDescent="0.25">
      <c r="A377" s="14"/>
      <c r="B377" s="34"/>
      <c r="C377" s="41" t="s">
        <v>444</v>
      </c>
      <c r="D377" s="38"/>
      <c r="E377" s="39">
        <v>50000</v>
      </c>
      <c r="F377" s="40" t="s">
        <v>374</v>
      </c>
      <c r="G377" s="31">
        <v>12</v>
      </c>
      <c r="H377" s="52">
        <f t="shared" si="19"/>
        <v>600000</v>
      </c>
      <c r="I377" s="40"/>
      <c r="J377" s="30" t="s">
        <v>445</v>
      </c>
      <c r="K377" s="37" t="s">
        <v>262</v>
      </c>
      <c r="L377" s="30" t="s">
        <v>262</v>
      </c>
      <c r="M377" s="30" t="s">
        <v>445</v>
      </c>
      <c r="N377" s="30" t="s">
        <v>262</v>
      </c>
      <c r="O377" s="30" t="s">
        <v>262</v>
      </c>
      <c r="P377" s="37" t="s">
        <v>445</v>
      </c>
      <c r="Q377" s="30" t="s">
        <v>262</v>
      </c>
      <c r="R377" s="30" t="s">
        <v>262</v>
      </c>
      <c r="S377" s="30" t="s">
        <v>445</v>
      </c>
      <c r="T377" s="30" t="s">
        <v>262</v>
      </c>
      <c r="U377" s="30" t="s">
        <v>262</v>
      </c>
      <c r="V377" s="7"/>
      <c r="W377" s="7"/>
      <c r="X377" s="7"/>
      <c r="Y377" s="7"/>
      <c r="Z377" s="7"/>
      <c r="AA377" s="7"/>
      <c r="AB377" s="7"/>
    </row>
    <row r="378" spans="1:28" ht="15.75" x14ac:dyDescent="0.25">
      <c r="A378" s="14"/>
      <c r="B378" s="34"/>
      <c r="C378" s="41" t="s">
        <v>446</v>
      </c>
      <c r="D378" s="38"/>
      <c r="E378" s="39">
        <v>72</v>
      </c>
      <c r="F378" s="40" t="s">
        <v>178</v>
      </c>
      <c r="G378" s="31">
        <v>200</v>
      </c>
      <c r="H378" s="52">
        <f t="shared" si="19"/>
        <v>14400</v>
      </c>
      <c r="I378" s="40"/>
      <c r="J378" s="30">
        <v>72</v>
      </c>
      <c r="K378" s="37" t="s">
        <v>262</v>
      </c>
      <c r="L378" s="30" t="s">
        <v>262</v>
      </c>
      <c r="M378" s="30" t="s">
        <v>262</v>
      </c>
      <c r="N378" s="30" t="s">
        <v>262</v>
      </c>
      <c r="O378" s="30" t="s">
        <v>262</v>
      </c>
      <c r="P378" s="37" t="s">
        <v>262</v>
      </c>
      <c r="Q378" s="30" t="s">
        <v>262</v>
      </c>
      <c r="R378" s="30" t="s">
        <v>262</v>
      </c>
      <c r="S378" s="30" t="s">
        <v>262</v>
      </c>
      <c r="T378" s="30" t="s">
        <v>262</v>
      </c>
      <c r="U378" s="30" t="s">
        <v>262</v>
      </c>
      <c r="V378" s="7"/>
      <c r="W378" s="7"/>
      <c r="X378" s="7"/>
      <c r="Y378" s="7"/>
      <c r="Z378" s="7"/>
      <c r="AA378" s="7"/>
      <c r="AB378" s="7"/>
    </row>
    <row r="379" spans="1:28" ht="15.75" x14ac:dyDescent="0.25">
      <c r="A379" s="14"/>
      <c r="B379" s="34"/>
      <c r="C379" s="41" t="s">
        <v>447</v>
      </c>
      <c r="D379" s="38"/>
      <c r="E379" s="39">
        <v>500</v>
      </c>
      <c r="F379" s="40" t="s">
        <v>307</v>
      </c>
      <c r="G379" s="31">
        <v>28</v>
      </c>
      <c r="H379" s="52">
        <f t="shared" si="19"/>
        <v>14000</v>
      </c>
      <c r="I379" s="40"/>
      <c r="J379" s="30">
        <v>250</v>
      </c>
      <c r="K379" s="37" t="s">
        <v>262</v>
      </c>
      <c r="L379" s="30" t="s">
        <v>262</v>
      </c>
      <c r="M379" s="30" t="s">
        <v>262</v>
      </c>
      <c r="N379" s="30" t="s">
        <v>262</v>
      </c>
      <c r="O379" s="30" t="s">
        <v>262</v>
      </c>
      <c r="P379" s="37">
        <v>250</v>
      </c>
      <c r="Q379" s="30" t="s">
        <v>262</v>
      </c>
      <c r="R379" s="30" t="s">
        <v>262</v>
      </c>
      <c r="S379" s="30" t="s">
        <v>262</v>
      </c>
      <c r="T379" s="30" t="s">
        <v>262</v>
      </c>
      <c r="U379" s="30" t="s">
        <v>262</v>
      </c>
      <c r="V379" s="7"/>
      <c r="W379" s="7"/>
      <c r="X379" s="7"/>
      <c r="Y379" s="7"/>
      <c r="Z379" s="7"/>
      <c r="AA379" s="7"/>
      <c r="AB379" s="7"/>
    </row>
    <row r="380" spans="1:28" ht="15.75" x14ac:dyDescent="0.25">
      <c r="A380" s="14"/>
      <c r="B380" s="34"/>
      <c r="C380" s="41" t="s">
        <v>448</v>
      </c>
      <c r="D380" s="38"/>
      <c r="E380" s="39">
        <v>300</v>
      </c>
      <c r="F380" s="40" t="s">
        <v>440</v>
      </c>
      <c r="G380" s="31">
        <v>15</v>
      </c>
      <c r="H380" s="52">
        <f t="shared" si="19"/>
        <v>4500</v>
      </c>
      <c r="I380" s="40"/>
      <c r="J380" s="30">
        <v>150</v>
      </c>
      <c r="K380" s="37" t="s">
        <v>262</v>
      </c>
      <c r="L380" s="30" t="s">
        <v>262</v>
      </c>
      <c r="M380" s="30" t="s">
        <v>262</v>
      </c>
      <c r="N380" s="30" t="s">
        <v>262</v>
      </c>
      <c r="O380" s="30" t="s">
        <v>262</v>
      </c>
      <c r="P380" s="37">
        <v>150</v>
      </c>
      <c r="Q380" s="30" t="s">
        <v>262</v>
      </c>
      <c r="R380" s="30" t="s">
        <v>262</v>
      </c>
      <c r="S380" s="30" t="s">
        <v>262</v>
      </c>
      <c r="T380" s="30" t="s">
        <v>262</v>
      </c>
      <c r="U380" s="30" t="s">
        <v>262</v>
      </c>
      <c r="V380" s="7"/>
      <c r="W380" s="7"/>
      <c r="X380" s="7"/>
      <c r="Y380" s="7"/>
      <c r="Z380" s="7"/>
      <c r="AA380" s="7"/>
      <c r="AB380" s="7"/>
    </row>
    <row r="381" spans="1:28" ht="15.75" x14ac:dyDescent="0.25">
      <c r="A381" s="14"/>
      <c r="B381" s="34"/>
      <c r="C381" s="41" t="s">
        <v>449</v>
      </c>
      <c r="D381" s="38"/>
      <c r="E381" s="39">
        <v>1000</v>
      </c>
      <c r="F381" s="40" t="s">
        <v>374</v>
      </c>
      <c r="G381" s="31">
        <v>40</v>
      </c>
      <c r="H381" s="52">
        <f t="shared" si="19"/>
        <v>40000</v>
      </c>
      <c r="I381" s="40"/>
      <c r="J381" s="30">
        <v>250</v>
      </c>
      <c r="K381" s="37" t="s">
        <v>262</v>
      </c>
      <c r="L381" s="30" t="s">
        <v>262</v>
      </c>
      <c r="M381" s="30">
        <v>250</v>
      </c>
      <c r="N381" s="30" t="s">
        <v>262</v>
      </c>
      <c r="O381" s="30" t="s">
        <v>262</v>
      </c>
      <c r="P381" s="37">
        <v>250</v>
      </c>
      <c r="Q381" s="30" t="s">
        <v>262</v>
      </c>
      <c r="R381" s="30" t="s">
        <v>262</v>
      </c>
      <c r="S381" s="30">
        <v>250</v>
      </c>
      <c r="T381" s="30" t="s">
        <v>262</v>
      </c>
      <c r="U381" s="30" t="s">
        <v>262</v>
      </c>
      <c r="V381" s="7"/>
      <c r="W381" s="7"/>
      <c r="X381" s="7"/>
      <c r="Y381" s="7"/>
      <c r="Z381" s="7"/>
      <c r="AA381" s="7"/>
      <c r="AB381" s="7"/>
    </row>
    <row r="382" spans="1:28" ht="15.75" x14ac:dyDescent="0.25">
      <c r="A382" s="14"/>
      <c r="B382" s="34"/>
      <c r="C382" s="41" t="s">
        <v>450</v>
      </c>
      <c r="D382" s="38"/>
      <c r="E382" s="39">
        <v>72</v>
      </c>
      <c r="F382" s="40" t="s">
        <v>451</v>
      </c>
      <c r="G382" s="31">
        <v>350</v>
      </c>
      <c r="H382" s="52">
        <f t="shared" si="19"/>
        <v>25200</v>
      </c>
      <c r="I382" s="40"/>
      <c r="J382" s="30">
        <v>72</v>
      </c>
      <c r="K382" s="37" t="s">
        <v>262</v>
      </c>
      <c r="L382" s="30" t="s">
        <v>262</v>
      </c>
      <c r="M382" s="30" t="s">
        <v>262</v>
      </c>
      <c r="N382" s="30" t="s">
        <v>262</v>
      </c>
      <c r="O382" s="30" t="s">
        <v>262</v>
      </c>
      <c r="P382" s="37" t="s">
        <v>262</v>
      </c>
      <c r="Q382" s="30" t="s">
        <v>262</v>
      </c>
      <c r="R382" s="30" t="s">
        <v>262</v>
      </c>
      <c r="S382" s="30" t="s">
        <v>262</v>
      </c>
      <c r="T382" s="30" t="s">
        <v>262</v>
      </c>
      <c r="U382" s="30" t="s">
        <v>262</v>
      </c>
      <c r="V382" s="7"/>
      <c r="W382" s="7"/>
      <c r="X382" s="7"/>
      <c r="Y382" s="7"/>
      <c r="Z382" s="7"/>
      <c r="AA382" s="7"/>
      <c r="AB382" s="7"/>
    </row>
    <row r="383" spans="1:28" ht="15.75" x14ac:dyDescent="0.25">
      <c r="A383" s="14"/>
      <c r="B383" s="34"/>
      <c r="C383" s="41" t="s">
        <v>452</v>
      </c>
      <c r="D383" s="38"/>
      <c r="E383" s="39">
        <v>100</v>
      </c>
      <c r="F383" s="40" t="s">
        <v>453</v>
      </c>
      <c r="G383" s="31">
        <v>140</v>
      </c>
      <c r="H383" s="52">
        <f t="shared" si="19"/>
        <v>14000</v>
      </c>
      <c r="I383" s="40"/>
      <c r="J383" s="30">
        <v>100</v>
      </c>
      <c r="K383" s="37" t="s">
        <v>262</v>
      </c>
      <c r="L383" s="30" t="s">
        <v>262</v>
      </c>
      <c r="M383" s="30" t="s">
        <v>262</v>
      </c>
      <c r="N383" s="30" t="s">
        <v>262</v>
      </c>
      <c r="O383" s="30" t="s">
        <v>262</v>
      </c>
      <c r="P383" s="37" t="s">
        <v>262</v>
      </c>
      <c r="Q383" s="30" t="s">
        <v>262</v>
      </c>
      <c r="R383" s="30" t="s">
        <v>262</v>
      </c>
      <c r="S383" s="30" t="s">
        <v>262</v>
      </c>
      <c r="T383" s="30" t="s">
        <v>262</v>
      </c>
      <c r="U383" s="30" t="s">
        <v>262</v>
      </c>
      <c r="V383" s="7"/>
      <c r="W383" s="7"/>
      <c r="X383" s="7"/>
      <c r="Y383" s="7"/>
      <c r="Z383" s="7"/>
      <c r="AA383" s="7"/>
      <c r="AB383" s="7"/>
    </row>
    <row r="384" spans="1:28" ht="15.75" x14ac:dyDescent="0.25">
      <c r="A384" s="14"/>
      <c r="B384" s="34"/>
      <c r="C384" s="41" t="s">
        <v>454</v>
      </c>
      <c r="D384" s="38"/>
      <c r="E384" s="39">
        <v>3000</v>
      </c>
      <c r="F384" s="40" t="s">
        <v>374</v>
      </c>
      <c r="G384" s="31">
        <v>40</v>
      </c>
      <c r="H384" s="52">
        <f t="shared" si="19"/>
        <v>120000</v>
      </c>
      <c r="I384" s="40"/>
      <c r="J384" s="30" t="s">
        <v>443</v>
      </c>
      <c r="K384" s="37" t="s">
        <v>262</v>
      </c>
      <c r="L384" s="30" t="s">
        <v>262</v>
      </c>
      <c r="M384" s="30" t="s">
        <v>443</v>
      </c>
      <c r="N384" s="30" t="s">
        <v>262</v>
      </c>
      <c r="O384" s="30" t="s">
        <v>262</v>
      </c>
      <c r="P384" s="37" t="s">
        <v>262</v>
      </c>
      <c r="Q384" s="30" t="s">
        <v>262</v>
      </c>
      <c r="R384" s="30" t="s">
        <v>262</v>
      </c>
      <c r="S384" s="30" t="s">
        <v>443</v>
      </c>
      <c r="T384" s="30" t="s">
        <v>262</v>
      </c>
      <c r="U384" s="30" t="s">
        <v>262</v>
      </c>
      <c r="V384" s="7"/>
      <c r="W384" s="7"/>
      <c r="X384" s="7"/>
      <c r="Y384" s="7"/>
      <c r="Z384" s="7"/>
      <c r="AA384" s="7"/>
      <c r="AB384" s="7"/>
    </row>
    <row r="385" spans="1:28" ht="15.75" x14ac:dyDescent="0.25">
      <c r="A385" s="14"/>
      <c r="B385" s="34"/>
      <c r="C385" s="41" t="s">
        <v>455</v>
      </c>
      <c r="D385" s="38"/>
      <c r="E385" s="39">
        <v>2500</v>
      </c>
      <c r="F385" s="40" t="s">
        <v>456</v>
      </c>
      <c r="G385" s="31">
        <v>10</v>
      </c>
      <c r="H385" s="52">
        <f t="shared" si="19"/>
        <v>25000</v>
      </c>
      <c r="I385" s="40"/>
      <c r="J385" s="30" t="s">
        <v>457</v>
      </c>
      <c r="K385" s="37" t="s">
        <v>262</v>
      </c>
      <c r="L385" s="30" t="s">
        <v>262</v>
      </c>
      <c r="M385" s="30" t="s">
        <v>262</v>
      </c>
      <c r="N385" s="30" t="s">
        <v>262</v>
      </c>
      <c r="O385" s="30" t="s">
        <v>262</v>
      </c>
      <c r="P385" s="37" t="s">
        <v>262</v>
      </c>
      <c r="Q385" s="30" t="s">
        <v>262</v>
      </c>
      <c r="R385" s="30" t="s">
        <v>262</v>
      </c>
      <c r="S385" s="30" t="s">
        <v>457</v>
      </c>
      <c r="T385" s="30" t="s">
        <v>262</v>
      </c>
      <c r="U385" s="30" t="s">
        <v>262</v>
      </c>
      <c r="V385" s="7"/>
      <c r="W385" s="7"/>
      <c r="X385" s="7"/>
      <c r="Y385" s="7"/>
      <c r="Z385" s="7"/>
      <c r="AA385" s="7"/>
      <c r="AB385" s="7"/>
    </row>
    <row r="386" spans="1:28" ht="15.75" x14ac:dyDescent="0.25">
      <c r="A386" s="14"/>
      <c r="B386" s="34"/>
      <c r="C386" s="41" t="s">
        <v>458</v>
      </c>
      <c r="D386" s="38"/>
      <c r="E386" s="39">
        <v>300</v>
      </c>
      <c r="F386" s="40" t="s">
        <v>440</v>
      </c>
      <c r="G386" s="31">
        <v>55</v>
      </c>
      <c r="H386" s="52">
        <f t="shared" si="19"/>
        <v>16500</v>
      </c>
      <c r="I386" s="40"/>
      <c r="J386" s="30">
        <v>150</v>
      </c>
      <c r="K386" s="37" t="s">
        <v>262</v>
      </c>
      <c r="L386" s="30" t="s">
        <v>262</v>
      </c>
      <c r="M386" s="30" t="s">
        <v>262</v>
      </c>
      <c r="N386" s="30" t="s">
        <v>262</v>
      </c>
      <c r="O386" s="30" t="s">
        <v>262</v>
      </c>
      <c r="P386" s="37">
        <v>150</v>
      </c>
      <c r="Q386" s="30" t="s">
        <v>262</v>
      </c>
      <c r="R386" s="30" t="s">
        <v>262</v>
      </c>
      <c r="S386" s="30" t="s">
        <v>262</v>
      </c>
      <c r="T386" s="30" t="s">
        <v>262</v>
      </c>
      <c r="U386" s="30" t="s">
        <v>262</v>
      </c>
      <c r="V386" s="7"/>
      <c r="W386" s="7"/>
      <c r="X386" s="7"/>
      <c r="Y386" s="7"/>
      <c r="Z386" s="7"/>
      <c r="AA386" s="7"/>
      <c r="AB386" s="7"/>
    </row>
    <row r="387" spans="1:28" ht="15.75" x14ac:dyDescent="0.25">
      <c r="A387" s="14"/>
      <c r="B387" s="34"/>
      <c r="C387" s="41" t="s">
        <v>459</v>
      </c>
      <c r="D387" s="38"/>
      <c r="E387" s="39">
        <v>280</v>
      </c>
      <c r="F387" s="40" t="s">
        <v>307</v>
      </c>
      <c r="G387" s="31">
        <v>90</v>
      </c>
      <c r="H387" s="52">
        <f t="shared" si="19"/>
        <v>25200</v>
      </c>
      <c r="I387" s="40"/>
      <c r="J387" s="30">
        <v>140</v>
      </c>
      <c r="K387" s="37" t="s">
        <v>262</v>
      </c>
      <c r="L387" s="30" t="s">
        <v>262</v>
      </c>
      <c r="M387" s="30" t="s">
        <v>262</v>
      </c>
      <c r="N387" s="30" t="s">
        <v>262</v>
      </c>
      <c r="O387" s="30" t="s">
        <v>262</v>
      </c>
      <c r="P387" s="37">
        <v>140</v>
      </c>
      <c r="Q387" s="30" t="s">
        <v>262</v>
      </c>
      <c r="R387" s="30" t="s">
        <v>262</v>
      </c>
      <c r="S387" s="30" t="s">
        <v>262</v>
      </c>
      <c r="T387" s="30" t="s">
        <v>262</v>
      </c>
      <c r="U387" s="30" t="s">
        <v>262</v>
      </c>
      <c r="V387" s="7"/>
      <c r="W387" s="7"/>
      <c r="X387" s="7"/>
      <c r="Y387" s="7"/>
      <c r="Z387" s="7"/>
      <c r="AA387" s="7"/>
      <c r="AB387" s="7"/>
    </row>
    <row r="388" spans="1:28" ht="15.75" x14ac:dyDescent="0.25">
      <c r="A388" s="14"/>
      <c r="B388" s="34"/>
      <c r="C388" s="41" t="s">
        <v>460</v>
      </c>
      <c r="D388" s="38"/>
      <c r="E388" s="39">
        <v>150</v>
      </c>
      <c r="F388" s="40" t="s">
        <v>442</v>
      </c>
      <c r="G388" s="31">
        <v>3600</v>
      </c>
      <c r="H388" s="52">
        <f t="shared" si="19"/>
        <v>540000</v>
      </c>
      <c r="I388" s="40"/>
      <c r="J388" s="30">
        <v>75</v>
      </c>
      <c r="K388" s="37" t="s">
        <v>262</v>
      </c>
      <c r="L388" s="30" t="s">
        <v>262</v>
      </c>
      <c r="M388" s="30" t="s">
        <v>262</v>
      </c>
      <c r="N388" s="30" t="s">
        <v>262</v>
      </c>
      <c r="O388" s="30" t="s">
        <v>262</v>
      </c>
      <c r="P388" s="37">
        <v>75</v>
      </c>
      <c r="Q388" s="30" t="s">
        <v>262</v>
      </c>
      <c r="R388" s="30" t="s">
        <v>262</v>
      </c>
      <c r="S388" s="30" t="s">
        <v>262</v>
      </c>
      <c r="T388" s="30" t="s">
        <v>262</v>
      </c>
      <c r="U388" s="30" t="s">
        <v>262</v>
      </c>
      <c r="V388" s="7"/>
      <c r="W388" s="7"/>
      <c r="X388" s="7"/>
      <c r="Y388" s="7"/>
      <c r="Z388" s="7"/>
      <c r="AA388" s="7"/>
      <c r="AB388" s="7"/>
    </row>
    <row r="389" spans="1:28" ht="15.75" x14ac:dyDescent="0.25">
      <c r="A389" s="14"/>
      <c r="B389" s="34"/>
      <c r="C389" s="41" t="s">
        <v>461</v>
      </c>
      <c r="D389" s="38"/>
      <c r="E389" s="39">
        <v>1500</v>
      </c>
      <c r="F389" s="40" t="s">
        <v>440</v>
      </c>
      <c r="G389" s="31">
        <v>28</v>
      </c>
      <c r="H389" s="52">
        <f t="shared" si="19"/>
        <v>42000</v>
      </c>
      <c r="I389" s="40"/>
      <c r="J389" s="30">
        <v>750</v>
      </c>
      <c r="K389" s="37" t="s">
        <v>262</v>
      </c>
      <c r="L389" s="30" t="s">
        <v>262</v>
      </c>
      <c r="M389" s="30" t="s">
        <v>262</v>
      </c>
      <c r="N389" s="30" t="s">
        <v>262</v>
      </c>
      <c r="O389" s="30" t="s">
        <v>262</v>
      </c>
      <c r="P389" s="37">
        <v>750</v>
      </c>
      <c r="Q389" s="30" t="s">
        <v>262</v>
      </c>
      <c r="R389" s="30" t="s">
        <v>262</v>
      </c>
      <c r="S389" s="30" t="s">
        <v>262</v>
      </c>
      <c r="T389" s="30" t="s">
        <v>262</v>
      </c>
      <c r="U389" s="30" t="s">
        <v>262</v>
      </c>
      <c r="V389" s="7"/>
      <c r="W389" s="7"/>
      <c r="X389" s="7"/>
      <c r="Y389" s="7"/>
      <c r="Z389" s="7"/>
      <c r="AA389" s="7"/>
      <c r="AB389" s="7"/>
    </row>
    <row r="390" spans="1:28" ht="15.75" x14ac:dyDescent="0.25">
      <c r="A390" s="14"/>
      <c r="B390" s="34"/>
      <c r="C390" s="41" t="s">
        <v>462</v>
      </c>
      <c r="D390" s="38"/>
      <c r="E390" s="39">
        <v>1000</v>
      </c>
      <c r="F390" s="40" t="s">
        <v>379</v>
      </c>
      <c r="G390" s="31">
        <v>1400</v>
      </c>
      <c r="H390" s="52">
        <f t="shared" si="19"/>
        <v>1400000</v>
      </c>
      <c r="I390" s="40"/>
      <c r="J390" s="30">
        <v>500</v>
      </c>
      <c r="K390" s="37" t="s">
        <v>262</v>
      </c>
      <c r="L390" s="30" t="s">
        <v>262</v>
      </c>
      <c r="M390" s="30" t="s">
        <v>262</v>
      </c>
      <c r="N390" s="30" t="s">
        <v>262</v>
      </c>
      <c r="O390" s="30" t="s">
        <v>262</v>
      </c>
      <c r="P390" s="37">
        <v>500</v>
      </c>
      <c r="Q390" s="30" t="s">
        <v>262</v>
      </c>
      <c r="R390" s="30" t="s">
        <v>262</v>
      </c>
      <c r="S390" s="30" t="s">
        <v>262</v>
      </c>
      <c r="T390" s="30" t="s">
        <v>262</v>
      </c>
      <c r="U390" s="30" t="s">
        <v>262</v>
      </c>
      <c r="V390" s="7"/>
      <c r="W390" s="7"/>
      <c r="X390" s="7"/>
      <c r="Y390" s="7"/>
      <c r="Z390" s="7"/>
      <c r="AA390" s="7"/>
      <c r="AB390" s="7"/>
    </row>
    <row r="391" spans="1:28" ht="30.75" customHeight="1" x14ac:dyDescent="0.25">
      <c r="A391" s="14"/>
      <c r="B391" s="34"/>
      <c r="C391" s="301" t="s">
        <v>463</v>
      </c>
      <c r="D391" s="302"/>
      <c r="E391" s="39">
        <v>1000</v>
      </c>
      <c r="F391" s="40" t="s">
        <v>379</v>
      </c>
      <c r="G391" s="31">
        <v>1960</v>
      </c>
      <c r="H391" s="52">
        <f t="shared" si="19"/>
        <v>1960000</v>
      </c>
      <c r="I391" s="40"/>
      <c r="J391" s="30">
        <v>500</v>
      </c>
      <c r="K391" s="37" t="s">
        <v>262</v>
      </c>
      <c r="L391" s="30" t="s">
        <v>262</v>
      </c>
      <c r="M391" s="30" t="s">
        <v>262</v>
      </c>
      <c r="N391" s="30" t="s">
        <v>262</v>
      </c>
      <c r="O391" s="30" t="s">
        <v>262</v>
      </c>
      <c r="P391" s="37">
        <v>500</v>
      </c>
      <c r="Q391" s="30" t="s">
        <v>262</v>
      </c>
      <c r="R391" s="30" t="s">
        <v>262</v>
      </c>
      <c r="S391" s="30" t="s">
        <v>262</v>
      </c>
      <c r="T391" s="30" t="s">
        <v>262</v>
      </c>
      <c r="U391" s="30" t="s">
        <v>262</v>
      </c>
      <c r="V391" s="7"/>
      <c r="W391" s="7"/>
      <c r="X391" s="7"/>
      <c r="Y391" s="7"/>
      <c r="Z391" s="7"/>
      <c r="AA391" s="7"/>
      <c r="AB391" s="7"/>
    </row>
    <row r="392" spans="1:28" ht="15.75" x14ac:dyDescent="0.25">
      <c r="A392" s="14"/>
      <c r="B392" s="34"/>
      <c r="C392" s="41" t="s">
        <v>464</v>
      </c>
      <c r="D392" s="38"/>
      <c r="E392" s="39">
        <v>500</v>
      </c>
      <c r="F392" s="40" t="s">
        <v>307</v>
      </c>
      <c r="G392" s="31">
        <v>42</v>
      </c>
      <c r="H392" s="52">
        <f t="shared" si="19"/>
        <v>21000</v>
      </c>
      <c r="I392" s="40"/>
      <c r="J392" s="30">
        <v>250</v>
      </c>
      <c r="K392" s="37" t="s">
        <v>262</v>
      </c>
      <c r="L392" s="30" t="s">
        <v>262</v>
      </c>
      <c r="M392" s="30" t="s">
        <v>262</v>
      </c>
      <c r="N392" s="30" t="s">
        <v>262</v>
      </c>
      <c r="O392" s="30" t="s">
        <v>262</v>
      </c>
      <c r="P392" s="37">
        <v>250</v>
      </c>
      <c r="Q392" s="30" t="s">
        <v>262</v>
      </c>
      <c r="R392" s="30" t="s">
        <v>262</v>
      </c>
      <c r="S392" s="30" t="s">
        <v>262</v>
      </c>
      <c r="T392" s="30" t="s">
        <v>262</v>
      </c>
      <c r="U392" s="30" t="s">
        <v>262</v>
      </c>
      <c r="V392" s="7"/>
      <c r="W392" s="7"/>
      <c r="X392" s="7"/>
      <c r="Y392" s="7"/>
      <c r="Z392" s="7"/>
      <c r="AA392" s="7"/>
      <c r="AB392" s="7"/>
    </row>
    <row r="393" spans="1:28" ht="15.75" x14ac:dyDescent="0.25">
      <c r="A393" s="14"/>
      <c r="B393" s="34"/>
      <c r="C393" s="41" t="s">
        <v>465</v>
      </c>
      <c r="D393" s="38"/>
      <c r="E393" s="39">
        <v>300</v>
      </c>
      <c r="F393" s="40" t="s">
        <v>374</v>
      </c>
      <c r="G393" s="31">
        <v>40</v>
      </c>
      <c r="H393" s="52">
        <f t="shared" si="19"/>
        <v>12000</v>
      </c>
      <c r="I393" s="40"/>
      <c r="J393" s="30">
        <v>150</v>
      </c>
      <c r="K393" s="37" t="s">
        <v>262</v>
      </c>
      <c r="L393" s="30" t="s">
        <v>262</v>
      </c>
      <c r="M393" s="30" t="s">
        <v>262</v>
      </c>
      <c r="N393" s="30" t="s">
        <v>262</v>
      </c>
      <c r="O393" s="30" t="s">
        <v>262</v>
      </c>
      <c r="P393" s="37">
        <v>150</v>
      </c>
      <c r="Q393" s="30" t="s">
        <v>262</v>
      </c>
      <c r="R393" s="30" t="s">
        <v>262</v>
      </c>
      <c r="S393" s="30" t="s">
        <v>262</v>
      </c>
      <c r="T393" s="30" t="s">
        <v>262</v>
      </c>
      <c r="U393" s="30" t="s">
        <v>262</v>
      </c>
      <c r="V393" s="7"/>
      <c r="W393" s="7"/>
      <c r="X393" s="7"/>
      <c r="Y393" s="7"/>
      <c r="Z393" s="7"/>
      <c r="AA393" s="7"/>
      <c r="AB393" s="7"/>
    </row>
    <row r="394" spans="1:28" ht="15.75" x14ac:dyDescent="0.25">
      <c r="A394" s="14"/>
      <c r="B394" s="34"/>
      <c r="C394" s="41" t="s">
        <v>466</v>
      </c>
      <c r="D394" s="38"/>
      <c r="E394" s="39">
        <v>500</v>
      </c>
      <c r="F394" s="40" t="s">
        <v>362</v>
      </c>
      <c r="G394" s="52">
        <v>40</v>
      </c>
      <c r="H394" s="31">
        <f t="shared" si="19"/>
        <v>20000</v>
      </c>
      <c r="I394" s="40"/>
      <c r="J394" s="30">
        <v>250</v>
      </c>
      <c r="K394" s="37" t="s">
        <v>262</v>
      </c>
      <c r="L394" s="30" t="s">
        <v>262</v>
      </c>
      <c r="M394" s="30" t="s">
        <v>262</v>
      </c>
      <c r="N394" s="30" t="s">
        <v>262</v>
      </c>
      <c r="O394" s="30" t="s">
        <v>262</v>
      </c>
      <c r="P394" s="37">
        <v>250</v>
      </c>
      <c r="Q394" s="30" t="s">
        <v>262</v>
      </c>
      <c r="R394" s="30" t="s">
        <v>262</v>
      </c>
      <c r="S394" s="30" t="s">
        <v>262</v>
      </c>
      <c r="T394" s="30" t="s">
        <v>262</v>
      </c>
      <c r="U394" s="30" t="s">
        <v>262</v>
      </c>
      <c r="V394" s="7"/>
      <c r="W394" s="7"/>
      <c r="X394" s="7"/>
      <c r="Y394" s="7"/>
      <c r="Z394" s="7"/>
      <c r="AA394" s="7"/>
      <c r="AB394" s="7"/>
    </row>
    <row r="395" spans="1:28" ht="15.75" x14ac:dyDescent="0.25">
      <c r="A395" s="14"/>
      <c r="B395" s="34"/>
      <c r="C395" s="41" t="s">
        <v>467</v>
      </c>
      <c r="D395" s="38"/>
      <c r="E395" s="39">
        <v>60</v>
      </c>
      <c r="F395" s="40" t="s">
        <v>168</v>
      </c>
      <c r="G395" s="52">
        <v>480</v>
      </c>
      <c r="H395" s="31">
        <f t="shared" si="19"/>
        <v>28800</v>
      </c>
      <c r="I395" s="40"/>
      <c r="J395" s="30">
        <v>60</v>
      </c>
      <c r="K395" s="37" t="s">
        <v>262</v>
      </c>
      <c r="L395" s="30" t="s">
        <v>262</v>
      </c>
      <c r="M395" s="30" t="s">
        <v>262</v>
      </c>
      <c r="N395" s="30" t="s">
        <v>262</v>
      </c>
      <c r="O395" s="30" t="s">
        <v>262</v>
      </c>
      <c r="P395" s="37" t="s">
        <v>262</v>
      </c>
      <c r="Q395" s="30" t="s">
        <v>262</v>
      </c>
      <c r="R395" s="30" t="s">
        <v>262</v>
      </c>
      <c r="S395" s="30" t="s">
        <v>262</v>
      </c>
      <c r="T395" s="30" t="s">
        <v>262</v>
      </c>
      <c r="U395" s="30" t="s">
        <v>262</v>
      </c>
      <c r="V395" s="7"/>
      <c r="W395" s="7"/>
      <c r="X395" s="7"/>
      <c r="Y395" s="7"/>
      <c r="Z395" s="7"/>
      <c r="AA395" s="7"/>
      <c r="AB395" s="7"/>
    </row>
    <row r="396" spans="1:28" ht="21" customHeight="1" x14ac:dyDescent="0.25">
      <c r="A396" s="14"/>
      <c r="B396" s="34"/>
      <c r="C396" s="41" t="s">
        <v>468</v>
      </c>
      <c r="D396" s="38"/>
      <c r="E396" s="39">
        <v>200</v>
      </c>
      <c r="F396" s="40" t="s">
        <v>469</v>
      </c>
      <c r="G396" s="52">
        <v>2900</v>
      </c>
      <c r="H396" s="31">
        <f t="shared" si="19"/>
        <v>580000</v>
      </c>
      <c r="I396" s="40"/>
      <c r="J396" s="30">
        <v>200</v>
      </c>
      <c r="K396" s="37" t="s">
        <v>262</v>
      </c>
      <c r="L396" s="30" t="s">
        <v>262</v>
      </c>
      <c r="M396" s="30" t="s">
        <v>262</v>
      </c>
      <c r="N396" s="30" t="s">
        <v>262</v>
      </c>
      <c r="O396" s="30" t="s">
        <v>262</v>
      </c>
      <c r="P396" s="37" t="s">
        <v>262</v>
      </c>
      <c r="Q396" s="30" t="s">
        <v>262</v>
      </c>
      <c r="R396" s="30" t="s">
        <v>262</v>
      </c>
      <c r="S396" s="30" t="s">
        <v>262</v>
      </c>
      <c r="T396" s="30" t="s">
        <v>262</v>
      </c>
      <c r="U396" s="30" t="s">
        <v>262</v>
      </c>
      <c r="V396" s="7"/>
      <c r="W396" s="7"/>
      <c r="X396" s="7"/>
      <c r="Y396" s="7"/>
      <c r="Z396" s="7"/>
      <c r="AA396" s="7"/>
      <c r="AB396" s="7"/>
    </row>
    <row r="397" spans="1:28" ht="15.75" x14ac:dyDescent="0.25">
      <c r="A397" s="14"/>
      <c r="B397" s="34"/>
      <c r="C397" s="41" t="s">
        <v>470</v>
      </c>
      <c r="D397" s="38"/>
      <c r="E397" s="39">
        <v>3000</v>
      </c>
      <c r="F397" s="40" t="s">
        <v>442</v>
      </c>
      <c r="G397" s="52">
        <v>1800</v>
      </c>
      <c r="H397" s="31">
        <f t="shared" si="19"/>
        <v>5400000</v>
      </c>
      <c r="I397" s="40"/>
      <c r="J397" s="30" t="s">
        <v>262</v>
      </c>
      <c r="K397" s="37" t="s">
        <v>262</v>
      </c>
      <c r="L397" s="30" t="s">
        <v>262</v>
      </c>
      <c r="M397" s="30" t="s">
        <v>471</v>
      </c>
      <c r="N397" s="30" t="s">
        <v>262</v>
      </c>
      <c r="O397" s="30" t="s">
        <v>262</v>
      </c>
      <c r="P397" s="37" t="s">
        <v>262</v>
      </c>
      <c r="Q397" s="30" t="s">
        <v>262</v>
      </c>
      <c r="R397" s="30" t="s">
        <v>262</v>
      </c>
      <c r="S397" s="30" t="s">
        <v>262</v>
      </c>
      <c r="T397" s="30" t="s">
        <v>262</v>
      </c>
      <c r="U397" s="30" t="s">
        <v>262</v>
      </c>
      <c r="V397" s="7"/>
      <c r="W397" s="7"/>
      <c r="X397" s="7"/>
      <c r="Y397" s="7"/>
      <c r="Z397" s="7"/>
      <c r="AA397" s="7"/>
      <c r="AB397" s="7"/>
    </row>
    <row r="398" spans="1:28" ht="21" customHeight="1" x14ac:dyDescent="0.25">
      <c r="A398" s="14"/>
      <c r="B398" s="34"/>
      <c r="C398" s="56" t="s">
        <v>472</v>
      </c>
      <c r="D398" s="68"/>
      <c r="E398" s="39">
        <v>3670</v>
      </c>
      <c r="F398" s="40" t="s">
        <v>473</v>
      </c>
      <c r="G398" s="52">
        <v>1500</v>
      </c>
      <c r="H398" s="31">
        <f t="shared" si="19"/>
        <v>5505000</v>
      </c>
      <c r="I398" s="40"/>
      <c r="J398" s="30">
        <v>3670</v>
      </c>
      <c r="K398" s="37" t="s">
        <v>262</v>
      </c>
      <c r="L398" s="30" t="s">
        <v>262</v>
      </c>
      <c r="M398" s="30" t="s">
        <v>262</v>
      </c>
      <c r="N398" s="30" t="s">
        <v>262</v>
      </c>
      <c r="O398" s="30" t="s">
        <v>262</v>
      </c>
      <c r="P398" s="37" t="s">
        <v>262</v>
      </c>
      <c r="Q398" s="30" t="s">
        <v>262</v>
      </c>
      <c r="R398" s="30" t="s">
        <v>262</v>
      </c>
      <c r="S398" s="30" t="s">
        <v>262</v>
      </c>
      <c r="T398" s="30" t="s">
        <v>262</v>
      </c>
      <c r="U398" s="30" t="s">
        <v>262</v>
      </c>
      <c r="V398" s="7"/>
      <c r="W398" s="7"/>
      <c r="X398" s="7"/>
      <c r="Y398" s="7"/>
      <c r="Z398" s="7"/>
      <c r="AA398" s="7"/>
      <c r="AB398" s="7"/>
    </row>
    <row r="399" spans="1:28" ht="22.5" customHeight="1" x14ac:dyDescent="0.25">
      <c r="A399" s="14"/>
      <c r="B399" s="34"/>
      <c r="C399" s="41" t="s">
        <v>474</v>
      </c>
      <c r="D399" s="38"/>
      <c r="E399" s="39">
        <v>200</v>
      </c>
      <c r="F399" s="40" t="s">
        <v>473</v>
      </c>
      <c r="G399" s="52">
        <v>1500</v>
      </c>
      <c r="H399" s="31">
        <f t="shared" si="19"/>
        <v>300000</v>
      </c>
      <c r="I399" s="40"/>
      <c r="J399" s="30">
        <v>200</v>
      </c>
      <c r="K399" s="37" t="s">
        <v>262</v>
      </c>
      <c r="L399" s="30" t="s">
        <v>262</v>
      </c>
      <c r="M399" s="30" t="s">
        <v>262</v>
      </c>
      <c r="N399" s="30" t="s">
        <v>262</v>
      </c>
      <c r="O399" s="30" t="s">
        <v>262</v>
      </c>
      <c r="P399" s="37" t="s">
        <v>262</v>
      </c>
      <c r="Q399" s="30" t="s">
        <v>262</v>
      </c>
      <c r="R399" s="30" t="s">
        <v>262</v>
      </c>
      <c r="S399" s="30" t="s">
        <v>262</v>
      </c>
      <c r="T399" s="30" t="s">
        <v>262</v>
      </c>
      <c r="U399" s="30" t="s">
        <v>262</v>
      </c>
      <c r="V399" s="7"/>
      <c r="W399" s="7"/>
      <c r="X399" s="7"/>
      <c r="Y399" s="7"/>
      <c r="Z399" s="7"/>
      <c r="AA399" s="7"/>
      <c r="AB399" s="7"/>
    </row>
    <row r="400" spans="1:28" ht="15.75" x14ac:dyDescent="0.25">
      <c r="A400" s="14"/>
      <c r="B400" s="34"/>
      <c r="C400" s="41" t="s">
        <v>475</v>
      </c>
      <c r="D400" s="38"/>
      <c r="E400" s="39">
        <v>100</v>
      </c>
      <c r="F400" s="40" t="s">
        <v>442</v>
      </c>
      <c r="G400" s="52">
        <v>1450</v>
      </c>
      <c r="H400" s="31">
        <f t="shared" si="19"/>
        <v>145000</v>
      </c>
      <c r="I400" s="40"/>
      <c r="J400" s="30">
        <v>100</v>
      </c>
      <c r="K400" s="37" t="s">
        <v>262</v>
      </c>
      <c r="L400" s="30" t="s">
        <v>262</v>
      </c>
      <c r="M400" s="30" t="s">
        <v>262</v>
      </c>
      <c r="N400" s="30" t="s">
        <v>262</v>
      </c>
      <c r="O400" s="30" t="s">
        <v>262</v>
      </c>
      <c r="P400" s="37" t="s">
        <v>262</v>
      </c>
      <c r="Q400" s="30" t="s">
        <v>262</v>
      </c>
      <c r="R400" s="30" t="s">
        <v>262</v>
      </c>
      <c r="S400" s="30" t="s">
        <v>262</v>
      </c>
      <c r="T400" s="30" t="s">
        <v>262</v>
      </c>
      <c r="U400" s="30" t="s">
        <v>262</v>
      </c>
      <c r="V400" s="7"/>
      <c r="W400" s="7"/>
      <c r="X400" s="7"/>
      <c r="Y400" s="7"/>
      <c r="Z400" s="7"/>
      <c r="AA400" s="7"/>
      <c r="AB400" s="7"/>
    </row>
    <row r="401" spans="1:28" ht="15.75" x14ac:dyDescent="0.25">
      <c r="A401" s="14"/>
      <c r="B401" s="34"/>
      <c r="C401" s="41" t="s">
        <v>436</v>
      </c>
      <c r="D401" s="38"/>
      <c r="E401" s="39">
        <v>50</v>
      </c>
      <c r="F401" s="40" t="s">
        <v>88</v>
      </c>
      <c r="G401" s="52">
        <v>3000</v>
      </c>
      <c r="H401" s="31">
        <f t="shared" si="19"/>
        <v>150000</v>
      </c>
      <c r="I401" s="40"/>
      <c r="J401" s="30">
        <v>50</v>
      </c>
      <c r="K401" s="37" t="s">
        <v>262</v>
      </c>
      <c r="L401" s="30" t="s">
        <v>262</v>
      </c>
      <c r="M401" s="30" t="s">
        <v>262</v>
      </c>
      <c r="N401" s="30" t="s">
        <v>262</v>
      </c>
      <c r="O401" s="30" t="s">
        <v>262</v>
      </c>
      <c r="P401" s="37" t="s">
        <v>262</v>
      </c>
      <c r="Q401" s="30" t="s">
        <v>262</v>
      </c>
      <c r="R401" s="30" t="s">
        <v>262</v>
      </c>
      <c r="S401" s="30" t="s">
        <v>262</v>
      </c>
      <c r="T401" s="30" t="s">
        <v>262</v>
      </c>
      <c r="U401" s="30" t="s">
        <v>262</v>
      </c>
      <c r="V401" s="7"/>
      <c r="W401" s="7"/>
      <c r="X401" s="7"/>
      <c r="Y401" s="7"/>
      <c r="Z401" s="7"/>
      <c r="AA401" s="7"/>
      <c r="AB401" s="7"/>
    </row>
    <row r="402" spans="1:28" ht="15.75" x14ac:dyDescent="0.25">
      <c r="A402" s="14"/>
      <c r="B402" s="34"/>
      <c r="C402" s="35" t="s">
        <v>256</v>
      </c>
      <c r="D402" s="38"/>
      <c r="E402" s="39"/>
      <c r="F402" s="40"/>
      <c r="G402" s="52"/>
      <c r="H402" s="66">
        <f>SUM(H234:H401)</f>
        <v>34998389.200000003</v>
      </c>
      <c r="I402" s="40"/>
      <c r="J402" s="30" t="s">
        <v>262</v>
      </c>
      <c r="K402" s="37" t="s">
        <v>262</v>
      </c>
      <c r="L402" s="30" t="s">
        <v>262</v>
      </c>
      <c r="M402" s="30" t="s">
        <v>262</v>
      </c>
      <c r="N402" s="30" t="s">
        <v>262</v>
      </c>
      <c r="O402" s="30" t="s">
        <v>262</v>
      </c>
      <c r="P402" s="37" t="s">
        <v>262</v>
      </c>
      <c r="Q402" s="30" t="s">
        <v>262</v>
      </c>
      <c r="R402" s="30" t="s">
        <v>262</v>
      </c>
      <c r="S402" s="30" t="s">
        <v>262</v>
      </c>
      <c r="T402" s="30" t="s">
        <v>262</v>
      </c>
      <c r="U402" s="30" t="s">
        <v>262</v>
      </c>
      <c r="V402" s="7"/>
      <c r="W402" s="7"/>
      <c r="X402" s="7"/>
      <c r="Y402" s="7"/>
      <c r="Z402" s="7"/>
      <c r="AA402" s="7"/>
      <c r="AB402" s="7"/>
    </row>
    <row r="403" spans="1:28" ht="15.75" x14ac:dyDescent="0.25">
      <c r="A403" s="14"/>
      <c r="B403" s="34"/>
      <c r="C403" s="35"/>
      <c r="D403" s="38"/>
      <c r="E403" s="39"/>
      <c r="F403" s="40"/>
      <c r="G403" s="52"/>
      <c r="H403" s="66"/>
      <c r="I403" s="40"/>
      <c r="J403" s="30" t="s">
        <v>262</v>
      </c>
      <c r="K403" s="37" t="s">
        <v>262</v>
      </c>
      <c r="L403" s="30" t="s">
        <v>262</v>
      </c>
      <c r="M403" s="30" t="s">
        <v>262</v>
      </c>
      <c r="N403" s="30" t="s">
        <v>262</v>
      </c>
      <c r="O403" s="30" t="s">
        <v>262</v>
      </c>
      <c r="P403" s="37" t="s">
        <v>262</v>
      </c>
      <c r="Q403" s="30" t="s">
        <v>262</v>
      </c>
      <c r="R403" s="30" t="s">
        <v>262</v>
      </c>
      <c r="S403" s="30" t="s">
        <v>262</v>
      </c>
      <c r="T403" s="30" t="s">
        <v>262</v>
      </c>
      <c r="U403" s="30" t="s">
        <v>262</v>
      </c>
      <c r="V403" s="7"/>
      <c r="W403" s="7"/>
      <c r="X403" s="7"/>
      <c r="Y403" s="7"/>
      <c r="Z403" s="7"/>
      <c r="AA403" s="7"/>
      <c r="AB403" s="7"/>
    </row>
    <row r="404" spans="1:28" ht="15.75" x14ac:dyDescent="0.25">
      <c r="A404" s="34"/>
      <c r="B404" s="34"/>
      <c r="C404" s="41"/>
      <c r="D404" s="38"/>
      <c r="E404" s="39"/>
      <c r="F404" s="40"/>
      <c r="G404" s="52"/>
      <c r="H404" s="31"/>
      <c r="I404" s="40"/>
      <c r="J404" s="30" t="s">
        <v>262</v>
      </c>
      <c r="K404" s="37" t="s">
        <v>262</v>
      </c>
      <c r="L404" s="30" t="s">
        <v>262</v>
      </c>
      <c r="M404" s="55" t="s">
        <v>262</v>
      </c>
      <c r="N404" s="30" t="s">
        <v>262</v>
      </c>
      <c r="O404" s="30" t="s">
        <v>262</v>
      </c>
      <c r="P404" s="37" t="s">
        <v>262</v>
      </c>
      <c r="Q404" s="30" t="s">
        <v>262</v>
      </c>
      <c r="R404" s="30" t="s">
        <v>262</v>
      </c>
      <c r="S404" s="30" t="s">
        <v>262</v>
      </c>
      <c r="T404" s="30" t="s">
        <v>262</v>
      </c>
      <c r="U404" s="30" t="s">
        <v>262</v>
      </c>
      <c r="V404" s="7"/>
      <c r="W404" s="7"/>
      <c r="X404" s="7"/>
      <c r="Y404" s="7"/>
      <c r="Z404" s="7"/>
      <c r="AA404" s="7"/>
      <c r="AB404" s="7"/>
    </row>
    <row r="405" spans="1:28" ht="34.5" customHeight="1" x14ac:dyDescent="0.25">
      <c r="A405" s="14" t="s">
        <v>9</v>
      </c>
      <c r="B405" s="14"/>
      <c r="C405" s="35" t="s">
        <v>476</v>
      </c>
      <c r="D405" s="36"/>
      <c r="E405" s="69"/>
      <c r="F405" s="40"/>
      <c r="G405" s="52"/>
      <c r="H405" s="66">
        <v>23000000</v>
      </c>
      <c r="I405" s="40" t="s">
        <v>258</v>
      </c>
      <c r="J405" s="30" t="s">
        <v>262</v>
      </c>
      <c r="K405" s="37" t="s">
        <v>262</v>
      </c>
      <c r="L405" s="30" t="s">
        <v>262</v>
      </c>
      <c r="M405" s="55" t="s">
        <v>262</v>
      </c>
      <c r="N405" s="30" t="s">
        <v>262</v>
      </c>
      <c r="O405" s="30" t="s">
        <v>262</v>
      </c>
      <c r="P405" s="37" t="s">
        <v>262</v>
      </c>
      <c r="Q405" s="30" t="s">
        <v>262</v>
      </c>
      <c r="R405" s="30" t="s">
        <v>262</v>
      </c>
      <c r="S405" s="30" t="s">
        <v>262</v>
      </c>
      <c r="T405" s="30" t="s">
        <v>262</v>
      </c>
      <c r="U405" s="30" t="s">
        <v>262</v>
      </c>
      <c r="V405" s="7"/>
      <c r="W405" s="7"/>
      <c r="X405" s="7"/>
      <c r="Y405" s="7"/>
      <c r="Z405" s="7"/>
      <c r="AA405" s="7"/>
      <c r="AB405" s="7"/>
    </row>
    <row r="406" spans="1:28" ht="15.75" x14ac:dyDescent="0.25">
      <c r="A406" s="34"/>
      <c r="B406" s="34"/>
      <c r="C406" s="35" t="s">
        <v>477</v>
      </c>
      <c r="D406" s="38"/>
      <c r="E406" s="39"/>
      <c r="F406" s="40"/>
      <c r="G406" s="52"/>
      <c r="H406" s="31"/>
      <c r="I406" s="40"/>
      <c r="J406" s="30"/>
      <c r="K406" s="37"/>
      <c r="L406" s="30"/>
      <c r="M406" s="55"/>
      <c r="N406" s="30"/>
      <c r="O406" s="30"/>
      <c r="P406" s="37"/>
      <c r="Q406" s="30"/>
      <c r="R406" s="30"/>
      <c r="S406" s="30"/>
      <c r="T406" s="30"/>
      <c r="U406" s="30"/>
      <c r="V406" s="7"/>
      <c r="W406" s="7"/>
      <c r="X406" s="7"/>
      <c r="Y406" s="7"/>
      <c r="Z406" s="7"/>
      <c r="AA406" s="7"/>
      <c r="AB406" s="7"/>
    </row>
    <row r="407" spans="1:28" ht="15.75" x14ac:dyDescent="0.25">
      <c r="A407" s="34"/>
      <c r="B407" s="34"/>
      <c r="C407" s="41" t="s">
        <v>478</v>
      </c>
      <c r="D407" s="38"/>
      <c r="E407" s="39">
        <v>2000</v>
      </c>
      <c r="F407" s="40" t="s">
        <v>178</v>
      </c>
      <c r="G407" s="52">
        <v>214.5</v>
      </c>
      <c r="H407" s="31">
        <f t="shared" ref="H407:H488" si="20">E407*G407</f>
        <v>429000</v>
      </c>
      <c r="I407" s="40"/>
      <c r="J407" s="30"/>
      <c r="K407" s="37">
        <v>1000</v>
      </c>
      <c r="L407" s="30"/>
      <c r="M407" s="55"/>
      <c r="N407" s="30"/>
      <c r="O407" s="30"/>
      <c r="P407" s="37">
        <v>1000</v>
      </c>
      <c r="Q407" s="30"/>
      <c r="R407" s="30"/>
      <c r="S407" s="30"/>
      <c r="T407" s="30"/>
      <c r="U407" s="30"/>
      <c r="V407" s="7"/>
      <c r="W407" s="7"/>
      <c r="X407" s="7"/>
      <c r="Y407" s="7"/>
      <c r="Z407" s="7"/>
      <c r="AA407" s="7"/>
      <c r="AB407" s="7"/>
    </row>
    <row r="408" spans="1:28" ht="15.75" x14ac:dyDescent="0.25">
      <c r="A408" s="34"/>
      <c r="B408" s="34"/>
      <c r="C408" s="41" t="s">
        <v>479</v>
      </c>
      <c r="D408" s="38"/>
      <c r="E408" s="70">
        <v>60</v>
      </c>
      <c r="F408" s="71" t="s">
        <v>77</v>
      </c>
      <c r="G408" s="72">
        <v>1500</v>
      </c>
      <c r="H408" s="31">
        <f t="shared" si="20"/>
        <v>90000</v>
      </c>
      <c r="I408" s="73"/>
      <c r="J408" s="30"/>
      <c r="K408" s="37">
        <v>30</v>
      </c>
      <c r="L408" s="30"/>
      <c r="M408" s="55"/>
      <c r="N408" s="30"/>
      <c r="O408" s="30"/>
      <c r="P408" s="37">
        <v>30</v>
      </c>
      <c r="Q408" s="30"/>
      <c r="R408" s="30"/>
      <c r="S408" s="30"/>
      <c r="T408" s="30"/>
      <c r="U408" s="30"/>
      <c r="V408" s="7"/>
      <c r="W408" s="7"/>
      <c r="X408" s="7"/>
      <c r="Y408" s="7"/>
      <c r="Z408" s="7"/>
      <c r="AA408" s="7"/>
      <c r="AB408" s="7"/>
    </row>
    <row r="409" spans="1:28" ht="15.75" x14ac:dyDescent="0.25">
      <c r="A409" s="34"/>
      <c r="B409" s="34"/>
      <c r="C409" s="41" t="s">
        <v>480</v>
      </c>
      <c r="D409" s="38"/>
      <c r="E409" s="70">
        <v>36</v>
      </c>
      <c r="F409" s="71" t="s">
        <v>77</v>
      </c>
      <c r="G409" s="72">
        <v>454.5</v>
      </c>
      <c r="H409" s="31">
        <f t="shared" si="20"/>
        <v>16362</v>
      </c>
      <c r="I409" s="73"/>
      <c r="J409" s="30"/>
      <c r="K409" s="37">
        <v>36</v>
      </c>
      <c r="L409" s="30"/>
      <c r="M409" s="55"/>
      <c r="N409" s="30"/>
      <c r="O409" s="30"/>
      <c r="P409" s="37"/>
      <c r="Q409" s="30"/>
      <c r="R409" s="30"/>
      <c r="S409" s="30"/>
      <c r="T409" s="30"/>
      <c r="U409" s="30"/>
      <c r="V409" s="7"/>
      <c r="W409" s="7"/>
      <c r="X409" s="7"/>
      <c r="Y409" s="7"/>
      <c r="Z409" s="7"/>
      <c r="AA409" s="7"/>
      <c r="AB409" s="7"/>
    </row>
    <row r="410" spans="1:28" ht="15.75" x14ac:dyDescent="0.25">
      <c r="A410" s="34"/>
      <c r="B410" s="34"/>
      <c r="C410" s="41" t="s">
        <v>481</v>
      </c>
      <c r="D410" s="38"/>
      <c r="E410" s="39">
        <v>60</v>
      </c>
      <c r="F410" s="40" t="s">
        <v>88</v>
      </c>
      <c r="G410" s="52">
        <f>150</f>
        <v>150</v>
      </c>
      <c r="H410" s="31">
        <f t="shared" si="20"/>
        <v>9000</v>
      </c>
      <c r="I410" s="40"/>
      <c r="J410" s="30"/>
      <c r="K410" s="37">
        <v>30</v>
      </c>
      <c r="L410" s="30"/>
      <c r="M410" s="55"/>
      <c r="N410" s="30"/>
      <c r="O410" s="30"/>
      <c r="P410" s="37">
        <v>30</v>
      </c>
      <c r="Q410" s="30"/>
      <c r="R410" s="30"/>
      <c r="S410" s="30"/>
      <c r="T410" s="30"/>
      <c r="U410" s="30"/>
      <c r="V410" s="7"/>
      <c r="W410" s="7"/>
      <c r="X410" s="7"/>
      <c r="Y410" s="7"/>
      <c r="Z410" s="7"/>
      <c r="AA410" s="7"/>
      <c r="AB410" s="7"/>
    </row>
    <row r="411" spans="1:28" ht="15.75" x14ac:dyDescent="0.25">
      <c r="A411" s="34"/>
      <c r="B411" s="34"/>
      <c r="C411" s="41" t="s">
        <v>482</v>
      </c>
      <c r="D411" s="38"/>
      <c r="E411" s="70">
        <v>36</v>
      </c>
      <c r="F411" s="71" t="s">
        <v>77</v>
      </c>
      <c r="G411" s="72">
        <v>360</v>
      </c>
      <c r="H411" s="31">
        <f t="shared" si="20"/>
        <v>12960</v>
      </c>
      <c r="I411" s="73"/>
      <c r="J411" s="30"/>
      <c r="K411" s="37">
        <v>36</v>
      </c>
      <c r="L411" s="30"/>
      <c r="M411" s="55"/>
      <c r="N411" s="30"/>
      <c r="O411" s="30"/>
      <c r="P411" s="37"/>
      <c r="Q411" s="30"/>
      <c r="R411" s="30"/>
      <c r="S411" s="30"/>
      <c r="T411" s="30"/>
      <c r="U411" s="30"/>
      <c r="V411" s="7"/>
      <c r="W411" s="7"/>
      <c r="X411" s="7"/>
      <c r="Y411" s="7"/>
      <c r="Z411" s="7"/>
      <c r="AA411" s="7"/>
      <c r="AB411" s="7"/>
    </row>
    <row r="412" spans="1:28" ht="15.75" x14ac:dyDescent="0.25">
      <c r="A412" s="34"/>
      <c r="B412" s="34"/>
      <c r="C412" s="41" t="s">
        <v>483</v>
      </c>
      <c r="D412" s="74"/>
      <c r="E412" s="70">
        <v>4500</v>
      </c>
      <c r="F412" s="71" t="s">
        <v>77</v>
      </c>
      <c r="G412" s="72">
        <v>481.5</v>
      </c>
      <c r="H412" s="31">
        <f t="shared" si="20"/>
        <v>2166750</v>
      </c>
      <c r="I412" s="73"/>
      <c r="J412" s="30"/>
      <c r="K412" s="37">
        <v>4500</v>
      </c>
      <c r="L412" s="30"/>
      <c r="M412" s="55"/>
      <c r="N412" s="30"/>
      <c r="O412" s="30"/>
      <c r="P412" s="37"/>
      <c r="Q412" s="30"/>
      <c r="R412" s="55"/>
      <c r="S412" s="30"/>
      <c r="T412" s="30"/>
      <c r="U412" s="30"/>
      <c r="V412" s="7"/>
      <c r="W412" s="7"/>
      <c r="X412" s="7"/>
      <c r="Y412" s="7"/>
      <c r="Z412" s="7"/>
      <c r="AA412" s="7"/>
      <c r="AB412" s="7"/>
    </row>
    <row r="413" spans="1:28" ht="15.75" x14ac:dyDescent="0.25">
      <c r="A413" s="34"/>
      <c r="B413" s="34"/>
      <c r="C413" s="41" t="s">
        <v>484</v>
      </c>
      <c r="D413" s="74"/>
      <c r="E413" s="70">
        <v>60</v>
      </c>
      <c r="F413" s="71" t="s">
        <v>77</v>
      </c>
      <c r="G413" s="72">
        <v>500</v>
      </c>
      <c r="H413" s="31">
        <f t="shared" si="20"/>
        <v>30000</v>
      </c>
      <c r="I413" s="73"/>
      <c r="J413" s="30"/>
      <c r="K413" s="37">
        <v>60</v>
      </c>
      <c r="L413" s="30"/>
      <c r="M413" s="55"/>
      <c r="N413" s="30"/>
      <c r="O413" s="30"/>
      <c r="P413" s="37"/>
      <c r="Q413" s="30"/>
      <c r="R413" s="55"/>
      <c r="S413" s="30"/>
      <c r="T413" s="30"/>
      <c r="U413" s="30"/>
      <c r="V413" s="7"/>
      <c r="W413" s="7"/>
      <c r="X413" s="7"/>
      <c r="Y413" s="7"/>
      <c r="Z413" s="7"/>
      <c r="AA413" s="7"/>
      <c r="AB413" s="7"/>
    </row>
    <row r="414" spans="1:28" ht="15.75" x14ac:dyDescent="0.25">
      <c r="A414" s="34"/>
      <c r="B414" s="34"/>
      <c r="C414" s="41" t="s">
        <v>485</v>
      </c>
      <c r="D414" s="74"/>
      <c r="E414" s="70">
        <v>60</v>
      </c>
      <c r="F414" s="71" t="s">
        <v>77</v>
      </c>
      <c r="G414" s="72">
        <v>350</v>
      </c>
      <c r="H414" s="31">
        <f t="shared" si="20"/>
        <v>21000</v>
      </c>
      <c r="I414" s="73"/>
      <c r="J414" s="30"/>
      <c r="K414" s="37">
        <v>60</v>
      </c>
      <c r="L414" s="30"/>
      <c r="M414" s="55"/>
      <c r="N414" s="30"/>
      <c r="O414" s="30"/>
      <c r="P414" s="37"/>
      <c r="Q414" s="30"/>
      <c r="R414" s="55"/>
      <c r="S414" s="30"/>
      <c r="T414" s="30"/>
      <c r="U414" s="30"/>
      <c r="V414" s="7"/>
      <c r="W414" s="7"/>
      <c r="X414" s="7"/>
      <c r="Y414" s="7"/>
      <c r="Z414" s="7"/>
      <c r="AA414" s="7"/>
      <c r="AB414" s="7"/>
    </row>
    <row r="415" spans="1:28" ht="15.75" x14ac:dyDescent="0.25">
      <c r="A415" s="34"/>
      <c r="B415" s="34"/>
      <c r="C415" s="41" t="s">
        <v>486</v>
      </c>
      <c r="D415" s="74"/>
      <c r="E415" s="70">
        <v>60</v>
      </c>
      <c r="F415" s="71" t="s">
        <v>77</v>
      </c>
      <c r="G415" s="72">
        <v>280</v>
      </c>
      <c r="H415" s="31">
        <f t="shared" si="20"/>
        <v>16800</v>
      </c>
      <c r="I415" s="73"/>
      <c r="J415" s="30"/>
      <c r="K415" s="37">
        <v>60</v>
      </c>
      <c r="L415" s="30"/>
      <c r="M415" s="55"/>
      <c r="N415" s="30"/>
      <c r="O415" s="30"/>
      <c r="P415" s="37"/>
      <c r="Q415" s="30"/>
      <c r="R415" s="55"/>
      <c r="S415" s="30"/>
      <c r="T415" s="30"/>
      <c r="U415" s="30"/>
      <c r="V415" s="7"/>
      <c r="W415" s="7"/>
      <c r="X415" s="7"/>
      <c r="Y415" s="7"/>
      <c r="Z415" s="7"/>
      <c r="AA415" s="7"/>
      <c r="AB415" s="7"/>
    </row>
    <row r="416" spans="1:28" ht="15.75" x14ac:dyDescent="0.25">
      <c r="A416" s="34"/>
      <c r="B416" s="34"/>
      <c r="C416" s="41" t="s">
        <v>487</v>
      </c>
      <c r="D416" s="74"/>
      <c r="E416" s="70">
        <v>60</v>
      </c>
      <c r="F416" s="71" t="s">
        <v>77</v>
      </c>
      <c r="G416" s="72">
        <v>300</v>
      </c>
      <c r="H416" s="31">
        <f t="shared" si="20"/>
        <v>18000</v>
      </c>
      <c r="I416" s="73"/>
      <c r="J416" s="30"/>
      <c r="K416" s="37">
        <v>60</v>
      </c>
      <c r="L416" s="30"/>
      <c r="M416" s="55"/>
      <c r="N416" s="30"/>
      <c r="O416" s="30"/>
      <c r="P416" s="37"/>
      <c r="Q416" s="30"/>
      <c r="R416" s="55"/>
      <c r="S416" s="30"/>
      <c r="T416" s="30"/>
      <c r="U416" s="30"/>
      <c r="V416" s="7"/>
      <c r="W416" s="7"/>
      <c r="X416" s="7"/>
      <c r="Y416" s="7"/>
      <c r="Z416" s="7"/>
      <c r="AA416" s="7"/>
      <c r="AB416" s="7"/>
    </row>
    <row r="417" spans="1:28" ht="15.75" x14ac:dyDescent="0.25">
      <c r="A417" s="34"/>
      <c r="B417" s="34"/>
      <c r="C417" s="41" t="s">
        <v>488</v>
      </c>
      <c r="D417" s="74"/>
      <c r="E417" s="70">
        <v>60</v>
      </c>
      <c r="F417" s="71" t="s">
        <v>77</v>
      </c>
      <c r="G417" s="72">
        <v>750</v>
      </c>
      <c r="H417" s="31">
        <f t="shared" si="20"/>
        <v>45000</v>
      </c>
      <c r="I417" s="73"/>
      <c r="J417" s="30"/>
      <c r="K417" s="37">
        <v>60</v>
      </c>
      <c r="L417" s="30"/>
      <c r="M417" s="55"/>
      <c r="N417" s="30"/>
      <c r="O417" s="30"/>
      <c r="P417" s="37"/>
      <c r="Q417" s="30"/>
      <c r="R417" s="55"/>
      <c r="S417" s="30"/>
      <c r="T417" s="30"/>
      <c r="U417" s="30"/>
      <c r="V417" s="7"/>
      <c r="W417" s="7"/>
      <c r="X417" s="7"/>
      <c r="Y417" s="7"/>
      <c r="Z417" s="7"/>
      <c r="AA417" s="7"/>
      <c r="AB417" s="7"/>
    </row>
    <row r="418" spans="1:28" ht="15.75" x14ac:dyDescent="0.25">
      <c r="A418" s="34"/>
      <c r="B418" s="34"/>
      <c r="C418" s="41" t="s">
        <v>489</v>
      </c>
      <c r="D418" s="38"/>
      <c r="E418" s="39">
        <v>500</v>
      </c>
      <c r="F418" s="40" t="s">
        <v>114</v>
      </c>
      <c r="G418" s="52">
        <v>280.5</v>
      </c>
      <c r="H418" s="31">
        <f t="shared" si="20"/>
        <v>140250</v>
      </c>
      <c r="I418" s="40"/>
      <c r="J418" s="30"/>
      <c r="K418" s="37">
        <v>250</v>
      </c>
      <c r="L418" s="30"/>
      <c r="M418" s="55"/>
      <c r="N418" s="30"/>
      <c r="O418" s="30"/>
      <c r="P418" s="37">
        <v>250</v>
      </c>
      <c r="Q418" s="30"/>
      <c r="R418" s="30"/>
      <c r="S418" s="30"/>
      <c r="T418" s="30"/>
      <c r="U418" s="30"/>
      <c r="V418" s="7"/>
      <c r="W418" s="7"/>
      <c r="X418" s="7"/>
      <c r="Y418" s="7"/>
      <c r="Z418" s="7"/>
      <c r="AA418" s="7"/>
      <c r="AB418" s="7"/>
    </row>
    <row r="419" spans="1:28" ht="15.75" x14ac:dyDescent="0.25">
      <c r="A419" s="34"/>
      <c r="B419" s="34"/>
      <c r="C419" s="41" t="s">
        <v>490</v>
      </c>
      <c r="D419" s="38"/>
      <c r="E419" s="70">
        <v>1000</v>
      </c>
      <c r="F419" s="71" t="s">
        <v>75</v>
      </c>
      <c r="G419" s="72">
        <v>150</v>
      </c>
      <c r="H419" s="31">
        <f t="shared" si="20"/>
        <v>150000</v>
      </c>
      <c r="I419" s="73"/>
      <c r="J419" s="30"/>
      <c r="K419" s="37">
        <v>500</v>
      </c>
      <c r="L419" s="30"/>
      <c r="M419" s="55"/>
      <c r="N419" s="30"/>
      <c r="O419" s="30"/>
      <c r="P419" s="37">
        <v>500</v>
      </c>
      <c r="Q419" s="30"/>
      <c r="R419" s="30"/>
      <c r="S419" s="30"/>
      <c r="T419" s="30"/>
      <c r="U419" s="30"/>
      <c r="V419" s="7"/>
      <c r="W419" s="7"/>
      <c r="X419" s="7"/>
      <c r="Y419" s="7"/>
      <c r="Z419" s="7"/>
      <c r="AA419" s="7"/>
      <c r="AB419" s="7"/>
    </row>
    <row r="420" spans="1:28" ht="15.75" x14ac:dyDescent="0.25">
      <c r="A420" s="34"/>
      <c r="B420" s="34"/>
      <c r="C420" s="41" t="s">
        <v>491</v>
      </c>
      <c r="D420" s="38"/>
      <c r="E420" s="39">
        <v>1000</v>
      </c>
      <c r="F420" s="40" t="s">
        <v>75</v>
      </c>
      <c r="G420" s="52">
        <v>300</v>
      </c>
      <c r="H420" s="31">
        <f t="shared" si="20"/>
        <v>300000</v>
      </c>
      <c r="I420" s="40"/>
      <c r="J420" s="30"/>
      <c r="K420" s="37">
        <v>500</v>
      </c>
      <c r="L420" s="30"/>
      <c r="M420" s="55"/>
      <c r="N420" s="30"/>
      <c r="O420" s="30"/>
      <c r="P420" s="37">
        <v>500</v>
      </c>
      <c r="Q420" s="30"/>
      <c r="R420" s="30"/>
      <c r="S420" s="30"/>
      <c r="T420" s="30"/>
      <c r="U420" s="30"/>
      <c r="V420" s="7"/>
      <c r="W420" s="7"/>
      <c r="X420" s="7"/>
      <c r="Y420" s="7"/>
      <c r="Z420" s="7"/>
      <c r="AA420" s="7"/>
      <c r="AB420" s="7"/>
    </row>
    <row r="421" spans="1:28" ht="15.75" x14ac:dyDescent="0.25">
      <c r="A421" s="34"/>
      <c r="B421" s="34"/>
      <c r="C421" s="41" t="s">
        <v>492</v>
      </c>
      <c r="D421" s="38"/>
      <c r="E421" s="39">
        <v>30</v>
      </c>
      <c r="F421" s="40" t="s">
        <v>77</v>
      </c>
      <c r="G421" s="52">
        <f>500*1.4</f>
        <v>700</v>
      </c>
      <c r="H421" s="31">
        <f t="shared" si="20"/>
        <v>21000</v>
      </c>
      <c r="I421" s="40"/>
      <c r="J421" s="30"/>
      <c r="K421" s="37">
        <v>20</v>
      </c>
      <c r="L421" s="30"/>
      <c r="M421" s="55"/>
      <c r="N421" s="30"/>
      <c r="O421" s="30"/>
      <c r="P421" s="37"/>
      <c r="Q421" s="30"/>
      <c r="R421" s="30"/>
      <c r="S421" s="30"/>
      <c r="T421" s="30"/>
      <c r="U421" s="30"/>
      <c r="V421" s="7"/>
      <c r="W421" s="7"/>
      <c r="X421" s="7"/>
      <c r="Y421" s="7"/>
      <c r="Z421" s="7"/>
      <c r="AA421" s="7"/>
      <c r="AB421" s="7"/>
    </row>
    <row r="422" spans="1:28" ht="15.75" x14ac:dyDescent="0.25">
      <c r="A422" s="34"/>
      <c r="B422" s="34"/>
      <c r="C422" s="41" t="s">
        <v>493</v>
      </c>
      <c r="D422" s="38"/>
      <c r="E422" s="70">
        <v>13</v>
      </c>
      <c r="F422" s="71" t="s">
        <v>88</v>
      </c>
      <c r="G422" s="72">
        <v>225</v>
      </c>
      <c r="H422" s="31">
        <f t="shared" si="20"/>
        <v>2925</v>
      </c>
      <c r="I422" s="73"/>
      <c r="J422" s="30"/>
      <c r="K422" s="37">
        <v>13</v>
      </c>
      <c r="L422" s="30"/>
      <c r="M422" s="55"/>
      <c r="N422" s="30"/>
      <c r="O422" s="30"/>
      <c r="P422" s="37"/>
      <c r="Q422" s="30"/>
      <c r="R422" s="30"/>
      <c r="S422" s="30"/>
      <c r="T422" s="30"/>
      <c r="U422" s="30"/>
      <c r="V422" s="7"/>
      <c r="W422" s="7"/>
      <c r="X422" s="7"/>
      <c r="Y422" s="7"/>
      <c r="Z422" s="7"/>
      <c r="AA422" s="7"/>
      <c r="AB422" s="7"/>
    </row>
    <row r="423" spans="1:28" ht="15.75" x14ac:dyDescent="0.25">
      <c r="A423" s="34"/>
      <c r="B423" s="34"/>
      <c r="C423" s="64" t="s">
        <v>494</v>
      </c>
      <c r="D423" s="38"/>
      <c r="E423" s="70">
        <v>10</v>
      </c>
      <c r="F423" s="75" t="s">
        <v>88</v>
      </c>
      <c r="G423" s="72">
        <v>3450</v>
      </c>
      <c r="H423" s="31">
        <f t="shared" si="20"/>
        <v>34500</v>
      </c>
      <c r="I423" s="73"/>
      <c r="J423" s="30"/>
      <c r="K423" s="37">
        <v>10</v>
      </c>
      <c r="L423" s="30"/>
      <c r="M423" s="55"/>
      <c r="N423" s="30"/>
      <c r="O423" s="30"/>
      <c r="P423" s="37"/>
      <c r="Q423" s="30"/>
      <c r="R423" s="30"/>
      <c r="S423" s="30"/>
      <c r="T423" s="30"/>
      <c r="U423" s="30"/>
      <c r="V423" s="7"/>
      <c r="W423" s="7"/>
      <c r="X423" s="7"/>
      <c r="Y423" s="7"/>
      <c r="Z423" s="7"/>
      <c r="AA423" s="7"/>
      <c r="AB423" s="7"/>
    </row>
    <row r="424" spans="1:28" ht="15.75" x14ac:dyDescent="0.25">
      <c r="A424" s="34"/>
      <c r="B424" s="34"/>
      <c r="C424" s="41" t="s">
        <v>495</v>
      </c>
      <c r="D424" s="38"/>
      <c r="E424" s="70">
        <v>100</v>
      </c>
      <c r="F424" s="71" t="s">
        <v>88</v>
      </c>
      <c r="G424" s="72">
        <v>5000</v>
      </c>
      <c r="H424" s="31">
        <f t="shared" si="20"/>
        <v>500000</v>
      </c>
      <c r="I424" s="73"/>
      <c r="J424" s="30"/>
      <c r="K424" s="37">
        <v>100</v>
      </c>
      <c r="L424" s="30"/>
      <c r="M424" s="55"/>
      <c r="N424" s="30"/>
      <c r="O424" s="30"/>
      <c r="P424" s="37"/>
      <c r="Q424" s="30"/>
      <c r="R424" s="30"/>
      <c r="S424" s="30"/>
      <c r="T424" s="30"/>
      <c r="U424" s="30"/>
      <c r="V424" s="7"/>
      <c r="W424" s="7"/>
      <c r="X424" s="7"/>
      <c r="Y424" s="7"/>
      <c r="Z424" s="7"/>
      <c r="AA424" s="7"/>
      <c r="AB424" s="7"/>
    </row>
    <row r="425" spans="1:28" ht="15.75" x14ac:dyDescent="0.25">
      <c r="A425" s="34"/>
      <c r="B425" s="34"/>
      <c r="C425" s="41" t="s">
        <v>496</v>
      </c>
      <c r="D425" s="38"/>
      <c r="E425" s="70">
        <v>100</v>
      </c>
      <c r="F425" s="71" t="s">
        <v>88</v>
      </c>
      <c r="G425" s="72">
        <v>15950</v>
      </c>
      <c r="H425" s="31">
        <f t="shared" si="20"/>
        <v>1595000</v>
      </c>
      <c r="I425" s="73"/>
      <c r="J425" s="30"/>
      <c r="K425" s="37">
        <v>100</v>
      </c>
      <c r="L425" s="30"/>
      <c r="M425" s="55"/>
      <c r="N425" s="30"/>
      <c r="O425" s="30"/>
      <c r="P425" s="37"/>
      <c r="Q425" s="30"/>
      <c r="R425" s="30"/>
      <c r="S425" s="30"/>
      <c r="T425" s="30"/>
      <c r="U425" s="30"/>
      <c r="V425" s="7"/>
      <c r="W425" s="7"/>
      <c r="X425" s="7"/>
      <c r="Y425" s="7"/>
      <c r="Z425" s="7"/>
      <c r="AA425" s="7"/>
      <c r="AB425" s="7"/>
    </row>
    <row r="426" spans="1:28" ht="15.75" x14ac:dyDescent="0.25">
      <c r="A426" s="34"/>
      <c r="B426" s="34"/>
      <c r="C426" s="41" t="s">
        <v>497</v>
      </c>
      <c r="D426" s="38"/>
      <c r="E426" s="70">
        <v>50000</v>
      </c>
      <c r="F426" s="71" t="s">
        <v>77</v>
      </c>
      <c r="G426" s="72">
        <v>3</v>
      </c>
      <c r="H426" s="31">
        <f t="shared" si="20"/>
        <v>150000</v>
      </c>
      <c r="I426" s="73"/>
      <c r="J426" s="30"/>
      <c r="K426" s="37">
        <v>25000</v>
      </c>
      <c r="L426" s="30"/>
      <c r="M426" s="55"/>
      <c r="N426" s="30"/>
      <c r="O426" s="30"/>
      <c r="P426" s="37">
        <v>25000</v>
      </c>
      <c r="Q426" s="30"/>
      <c r="R426" s="30"/>
      <c r="S426" s="30"/>
      <c r="T426" s="30"/>
      <c r="U426" s="30"/>
      <c r="V426" s="7"/>
      <c r="W426" s="7"/>
      <c r="X426" s="7"/>
      <c r="Y426" s="7"/>
      <c r="Z426" s="7"/>
      <c r="AA426" s="7"/>
      <c r="AB426" s="7"/>
    </row>
    <row r="427" spans="1:28" ht="15.75" x14ac:dyDescent="0.25">
      <c r="A427" s="34"/>
      <c r="B427" s="34"/>
      <c r="C427" s="41" t="s">
        <v>498</v>
      </c>
      <c r="D427" s="38"/>
      <c r="E427" s="39">
        <v>1600</v>
      </c>
      <c r="F427" s="40" t="s">
        <v>77</v>
      </c>
      <c r="G427" s="52">
        <v>14.99</v>
      </c>
      <c r="H427" s="31">
        <f t="shared" si="20"/>
        <v>23984</v>
      </c>
      <c r="I427" s="40"/>
      <c r="J427" s="30"/>
      <c r="K427" s="37">
        <v>800</v>
      </c>
      <c r="L427" s="30"/>
      <c r="M427" s="55"/>
      <c r="N427" s="30"/>
      <c r="O427" s="30"/>
      <c r="P427" s="37">
        <v>800</v>
      </c>
      <c r="Q427" s="30"/>
      <c r="R427" s="30"/>
      <c r="S427" s="30"/>
      <c r="T427" s="30"/>
      <c r="U427" s="30"/>
      <c r="V427" s="7"/>
      <c r="W427" s="7"/>
      <c r="X427" s="7"/>
      <c r="Y427" s="7"/>
      <c r="Z427" s="7"/>
      <c r="AA427" s="7"/>
      <c r="AB427" s="7"/>
    </row>
    <row r="428" spans="1:28" ht="15.75" x14ac:dyDescent="0.25">
      <c r="A428" s="34"/>
      <c r="B428" s="34"/>
      <c r="C428" s="41" t="s">
        <v>499</v>
      </c>
      <c r="D428" s="38"/>
      <c r="E428" s="70">
        <v>40000</v>
      </c>
      <c r="F428" s="71" t="s">
        <v>77</v>
      </c>
      <c r="G428" s="72">
        <v>14.99</v>
      </c>
      <c r="H428" s="31">
        <f t="shared" si="20"/>
        <v>599600</v>
      </c>
      <c r="I428" s="73"/>
      <c r="J428" s="30"/>
      <c r="K428" s="37">
        <v>20000</v>
      </c>
      <c r="L428" s="30"/>
      <c r="M428" s="55"/>
      <c r="N428" s="30"/>
      <c r="O428" s="30"/>
      <c r="P428" s="37">
        <v>20000</v>
      </c>
      <c r="Q428" s="30"/>
      <c r="R428" s="30"/>
      <c r="S428" s="30"/>
      <c r="T428" s="30"/>
      <c r="U428" s="30"/>
      <c r="V428" s="7"/>
      <c r="W428" s="7"/>
      <c r="X428" s="7"/>
      <c r="Y428" s="7"/>
      <c r="Z428" s="7"/>
      <c r="AA428" s="7"/>
      <c r="AB428" s="7"/>
    </row>
    <row r="429" spans="1:28" ht="15.75" x14ac:dyDescent="0.25">
      <c r="A429" s="34"/>
      <c r="B429" s="34"/>
      <c r="C429" s="41" t="s">
        <v>500</v>
      </c>
      <c r="D429" s="38"/>
      <c r="E429" s="39">
        <v>40000</v>
      </c>
      <c r="F429" s="40" t="s">
        <v>77</v>
      </c>
      <c r="G429" s="52">
        <v>14.99</v>
      </c>
      <c r="H429" s="31">
        <f t="shared" si="20"/>
        <v>599600</v>
      </c>
      <c r="I429" s="40"/>
      <c r="J429" s="30"/>
      <c r="K429" s="37">
        <v>20000</v>
      </c>
      <c r="L429" s="30"/>
      <c r="M429" s="55"/>
      <c r="N429" s="30"/>
      <c r="O429" s="30"/>
      <c r="P429" s="37">
        <v>20000</v>
      </c>
      <c r="Q429" s="30"/>
      <c r="R429" s="30"/>
      <c r="S429" s="30"/>
      <c r="T429" s="30"/>
      <c r="U429" s="30"/>
      <c r="V429" s="7"/>
      <c r="W429" s="7"/>
      <c r="X429" s="7"/>
      <c r="Y429" s="7"/>
      <c r="Z429" s="7"/>
      <c r="AA429" s="7"/>
      <c r="AB429" s="7"/>
    </row>
    <row r="430" spans="1:28" ht="15.75" x14ac:dyDescent="0.25">
      <c r="A430" s="34"/>
      <c r="B430" s="34"/>
      <c r="C430" s="41" t="s">
        <v>501</v>
      </c>
      <c r="D430" s="38"/>
      <c r="E430" s="39">
        <v>40000</v>
      </c>
      <c r="F430" s="40" t="s">
        <v>77</v>
      </c>
      <c r="G430" s="52">
        <v>14.99</v>
      </c>
      <c r="H430" s="31">
        <f t="shared" si="20"/>
        <v>599600</v>
      </c>
      <c r="I430" s="40"/>
      <c r="J430" s="30"/>
      <c r="K430" s="37">
        <v>20000</v>
      </c>
      <c r="L430" s="30"/>
      <c r="M430" s="55"/>
      <c r="N430" s="30"/>
      <c r="O430" s="30"/>
      <c r="P430" s="37">
        <v>20000</v>
      </c>
      <c r="Q430" s="30"/>
      <c r="R430" s="30"/>
      <c r="S430" s="30"/>
      <c r="T430" s="30"/>
      <c r="U430" s="30"/>
      <c r="V430" s="7"/>
      <c r="W430" s="7"/>
      <c r="X430" s="7"/>
      <c r="Y430" s="7"/>
      <c r="Z430" s="7"/>
      <c r="AA430" s="7"/>
      <c r="AB430" s="7"/>
    </row>
    <row r="431" spans="1:28" ht="15.75" x14ac:dyDescent="0.25">
      <c r="A431" s="34"/>
      <c r="B431" s="34"/>
      <c r="C431" s="41" t="s">
        <v>502</v>
      </c>
      <c r="D431" s="38"/>
      <c r="E431" s="39">
        <v>4100</v>
      </c>
      <c r="F431" s="40" t="s">
        <v>77</v>
      </c>
      <c r="G431" s="52">
        <v>18</v>
      </c>
      <c r="H431" s="31">
        <f t="shared" si="20"/>
        <v>73800</v>
      </c>
      <c r="I431" s="40"/>
      <c r="J431" s="30"/>
      <c r="K431" s="37">
        <v>2050</v>
      </c>
      <c r="L431" s="30"/>
      <c r="M431" s="55"/>
      <c r="N431" s="30"/>
      <c r="O431" s="30"/>
      <c r="P431" s="37">
        <v>2050</v>
      </c>
      <c r="Q431" s="30"/>
      <c r="R431" s="30"/>
      <c r="S431" s="30"/>
      <c r="T431" s="30"/>
      <c r="U431" s="30"/>
      <c r="V431" s="7"/>
      <c r="W431" s="7"/>
      <c r="X431" s="7"/>
      <c r="Y431" s="7"/>
      <c r="Z431" s="7"/>
      <c r="AA431" s="7"/>
      <c r="AB431" s="7"/>
    </row>
    <row r="432" spans="1:28" ht="15.75" x14ac:dyDescent="0.25">
      <c r="A432" s="34"/>
      <c r="B432" s="34"/>
      <c r="C432" s="41" t="s">
        <v>503</v>
      </c>
      <c r="D432" s="38"/>
      <c r="E432" s="70">
        <v>2400</v>
      </c>
      <c r="F432" s="71" t="s">
        <v>77</v>
      </c>
      <c r="G432" s="72">
        <v>20</v>
      </c>
      <c r="H432" s="31">
        <f t="shared" si="20"/>
        <v>48000</v>
      </c>
      <c r="I432" s="73"/>
      <c r="J432" s="30"/>
      <c r="K432" s="37">
        <v>1200</v>
      </c>
      <c r="L432" s="30"/>
      <c r="M432" s="55"/>
      <c r="N432" s="30"/>
      <c r="O432" s="30"/>
      <c r="P432" s="37">
        <v>1200</v>
      </c>
      <c r="Q432" s="30"/>
      <c r="R432" s="30"/>
      <c r="S432" s="30"/>
      <c r="T432" s="30"/>
      <c r="U432" s="30"/>
      <c r="V432" s="7"/>
      <c r="W432" s="7"/>
      <c r="X432" s="7"/>
      <c r="Y432" s="7"/>
      <c r="Z432" s="7"/>
      <c r="AA432" s="7"/>
      <c r="AB432" s="7"/>
    </row>
    <row r="433" spans="1:28" ht="15.75" x14ac:dyDescent="0.25">
      <c r="A433" s="34"/>
      <c r="B433" s="34"/>
      <c r="C433" s="64" t="s">
        <v>504</v>
      </c>
      <c r="D433" s="38"/>
      <c r="E433" s="70">
        <v>500</v>
      </c>
      <c r="F433" s="75" t="s">
        <v>77</v>
      </c>
      <c r="G433" s="72">
        <v>15</v>
      </c>
      <c r="H433" s="31">
        <f t="shared" si="20"/>
        <v>7500</v>
      </c>
      <c r="I433" s="73"/>
      <c r="J433" s="30"/>
      <c r="K433" s="37">
        <v>250</v>
      </c>
      <c r="L433" s="30"/>
      <c r="M433" s="55"/>
      <c r="N433" s="30"/>
      <c r="O433" s="30"/>
      <c r="P433" s="37">
        <v>250</v>
      </c>
      <c r="Q433" s="30"/>
      <c r="R433" s="30"/>
      <c r="S433" s="30"/>
      <c r="T433" s="30"/>
      <c r="U433" s="30"/>
      <c r="V433" s="7"/>
      <c r="W433" s="7"/>
      <c r="X433" s="7"/>
      <c r="Y433" s="7"/>
      <c r="Z433" s="7"/>
      <c r="AA433" s="7"/>
      <c r="AB433" s="7"/>
    </row>
    <row r="434" spans="1:28" ht="15.75" x14ac:dyDescent="0.25">
      <c r="A434" s="34"/>
      <c r="B434" s="34"/>
      <c r="C434" s="41" t="s">
        <v>505</v>
      </c>
      <c r="D434" s="38"/>
      <c r="E434" s="39">
        <v>360</v>
      </c>
      <c r="F434" s="40" t="s">
        <v>114</v>
      </c>
      <c r="G434" s="52">
        <v>560</v>
      </c>
      <c r="H434" s="31">
        <f t="shared" si="20"/>
        <v>201600</v>
      </c>
      <c r="I434" s="40"/>
      <c r="J434" s="30"/>
      <c r="K434" s="37">
        <v>200</v>
      </c>
      <c r="L434" s="30"/>
      <c r="M434" s="55"/>
      <c r="N434" s="30"/>
      <c r="O434" s="30"/>
      <c r="P434" s="37">
        <v>160</v>
      </c>
      <c r="Q434" s="30"/>
      <c r="R434" s="30"/>
      <c r="S434" s="30"/>
      <c r="T434" s="30"/>
      <c r="U434" s="30"/>
      <c r="V434" s="7"/>
      <c r="W434" s="7"/>
      <c r="X434" s="7"/>
      <c r="Y434" s="7"/>
      <c r="Z434" s="7"/>
      <c r="AA434" s="7"/>
      <c r="AB434" s="7"/>
    </row>
    <row r="435" spans="1:28" ht="15.75" x14ac:dyDescent="0.25">
      <c r="A435" s="34"/>
      <c r="B435" s="34"/>
      <c r="C435" s="41" t="s">
        <v>506</v>
      </c>
      <c r="D435" s="38"/>
      <c r="E435" s="70">
        <v>240</v>
      </c>
      <c r="F435" s="71" t="s">
        <v>77</v>
      </c>
      <c r="G435" s="72">
        <v>46.5</v>
      </c>
      <c r="H435" s="31">
        <f t="shared" si="20"/>
        <v>11160</v>
      </c>
      <c r="I435" s="73"/>
      <c r="J435" s="30"/>
      <c r="K435" s="37">
        <v>120</v>
      </c>
      <c r="L435" s="30"/>
      <c r="M435" s="55"/>
      <c r="N435" s="30"/>
      <c r="O435" s="30"/>
      <c r="P435" s="37">
        <v>120</v>
      </c>
      <c r="Q435" s="30"/>
      <c r="R435" s="30"/>
      <c r="S435" s="30"/>
      <c r="T435" s="30"/>
      <c r="U435" s="30"/>
      <c r="V435" s="7"/>
      <c r="W435" s="7"/>
      <c r="X435" s="7"/>
      <c r="Y435" s="7"/>
      <c r="Z435" s="7"/>
      <c r="AA435" s="7"/>
      <c r="AB435" s="7"/>
    </row>
    <row r="436" spans="1:28" ht="15.75" x14ac:dyDescent="0.25">
      <c r="A436" s="34"/>
      <c r="B436" s="34"/>
      <c r="C436" s="41" t="s">
        <v>507</v>
      </c>
      <c r="D436" s="38"/>
      <c r="E436" s="70">
        <v>240</v>
      </c>
      <c r="F436" s="71" t="s">
        <v>77</v>
      </c>
      <c r="G436" s="72">
        <v>52.5</v>
      </c>
      <c r="H436" s="31">
        <f t="shared" si="20"/>
        <v>12600</v>
      </c>
      <c r="I436" s="73"/>
      <c r="J436" s="30"/>
      <c r="K436" s="37">
        <v>120</v>
      </c>
      <c r="L436" s="30"/>
      <c r="M436" s="55"/>
      <c r="N436" s="30"/>
      <c r="O436" s="30"/>
      <c r="P436" s="37">
        <v>120</v>
      </c>
      <c r="Q436" s="30"/>
      <c r="R436" s="30"/>
      <c r="S436" s="30"/>
      <c r="T436" s="30"/>
      <c r="U436" s="30"/>
      <c r="V436" s="7"/>
      <c r="W436" s="7"/>
      <c r="X436" s="7"/>
      <c r="Y436" s="7"/>
      <c r="Z436" s="7"/>
      <c r="AA436" s="7"/>
      <c r="AB436" s="7"/>
    </row>
    <row r="437" spans="1:28" ht="15.75" x14ac:dyDescent="0.25">
      <c r="A437" s="34"/>
      <c r="B437" s="34"/>
      <c r="C437" s="41" t="s">
        <v>508</v>
      </c>
      <c r="D437" s="38"/>
      <c r="E437" s="70">
        <v>240</v>
      </c>
      <c r="F437" s="71" t="s">
        <v>77</v>
      </c>
      <c r="G437" s="72">
        <v>63</v>
      </c>
      <c r="H437" s="31">
        <f t="shared" si="20"/>
        <v>15120</v>
      </c>
      <c r="I437" s="73"/>
      <c r="J437" s="30"/>
      <c r="K437" s="37">
        <v>120</v>
      </c>
      <c r="L437" s="30"/>
      <c r="M437" s="55"/>
      <c r="N437" s="30"/>
      <c r="O437" s="30"/>
      <c r="P437" s="37">
        <v>120</v>
      </c>
      <c r="Q437" s="30"/>
      <c r="R437" s="30"/>
      <c r="S437" s="30"/>
      <c r="T437" s="30"/>
      <c r="U437" s="30"/>
      <c r="V437" s="7"/>
      <c r="W437" s="7"/>
      <c r="X437" s="7"/>
      <c r="Y437" s="7"/>
      <c r="Z437" s="7"/>
      <c r="AA437" s="7"/>
      <c r="AB437" s="7"/>
    </row>
    <row r="438" spans="1:28" ht="15.75" x14ac:dyDescent="0.25">
      <c r="A438" s="34"/>
      <c r="B438" s="34"/>
      <c r="C438" s="41" t="s">
        <v>509</v>
      </c>
      <c r="D438" s="38"/>
      <c r="E438" s="39">
        <v>500</v>
      </c>
      <c r="F438" s="40" t="s">
        <v>88</v>
      </c>
      <c r="G438" s="52">
        <v>565</v>
      </c>
      <c r="H438" s="31">
        <f t="shared" si="20"/>
        <v>282500</v>
      </c>
      <c r="I438" s="40"/>
      <c r="J438" s="30"/>
      <c r="K438" s="37">
        <v>250</v>
      </c>
      <c r="L438" s="30"/>
      <c r="M438" s="55"/>
      <c r="N438" s="30"/>
      <c r="O438" s="30"/>
      <c r="P438" s="37">
        <v>250</v>
      </c>
      <c r="Q438" s="30"/>
      <c r="R438" s="30"/>
      <c r="S438" s="30"/>
      <c r="T438" s="30"/>
      <c r="U438" s="30"/>
      <c r="V438" s="7"/>
      <c r="W438" s="7"/>
      <c r="X438" s="7"/>
      <c r="Y438" s="7"/>
      <c r="Z438" s="7"/>
      <c r="AA438" s="7"/>
      <c r="AB438" s="7"/>
    </row>
    <row r="439" spans="1:28" ht="15.75" x14ac:dyDescent="0.25">
      <c r="A439" s="34"/>
      <c r="B439" s="34"/>
      <c r="C439" s="41" t="s">
        <v>510</v>
      </c>
      <c r="D439" s="38"/>
      <c r="E439" s="39">
        <v>600</v>
      </c>
      <c r="F439" s="40" t="s">
        <v>88</v>
      </c>
      <c r="G439" s="52">
        <v>565</v>
      </c>
      <c r="H439" s="31">
        <f t="shared" si="20"/>
        <v>339000</v>
      </c>
      <c r="I439" s="40"/>
      <c r="J439" s="30"/>
      <c r="K439" s="37">
        <v>300</v>
      </c>
      <c r="L439" s="30"/>
      <c r="M439" s="55"/>
      <c r="N439" s="30"/>
      <c r="O439" s="30"/>
      <c r="P439" s="37">
        <v>300</v>
      </c>
      <c r="Q439" s="30"/>
      <c r="R439" s="30"/>
      <c r="S439" s="30"/>
      <c r="T439" s="30"/>
      <c r="U439" s="30"/>
      <c r="V439" s="7"/>
      <c r="W439" s="7"/>
      <c r="X439" s="7"/>
      <c r="Y439" s="7"/>
      <c r="Z439" s="7"/>
      <c r="AA439" s="7"/>
      <c r="AB439" s="7"/>
    </row>
    <row r="440" spans="1:28" ht="15.75" x14ac:dyDescent="0.25">
      <c r="A440" s="34"/>
      <c r="B440" s="34"/>
      <c r="C440" s="41" t="s">
        <v>511</v>
      </c>
      <c r="D440" s="38"/>
      <c r="E440" s="39">
        <v>500</v>
      </c>
      <c r="F440" s="40" t="s">
        <v>88</v>
      </c>
      <c r="G440" s="52">
        <v>565</v>
      </c>
      <c r="H440" s="31">
        <f t="shared" si="20"/>
        <v>282500</v>
      </c>
      <c r="I440" s="40"/>
      <c r="J440" s="30"/>
      <c r="K440" s="37">
        <v>250</v>
      </c>
      <c r="L440" s="30"/>
      <c r="M440" s="55"/>
      <c r="N440" s="30"/>
      <c r="O440" s="30"/>
      <c r="P440" s="37">
        <v>250</v>
      </c>
      <c r="Q440" s="30"/>
      <c r="R440" s="30"/>
      <c r="S440" s="30"/>
      <c r="T440" s="30"/>
      <c r="U440" s="30"/>
      <c r="V440" s="7"/>
      <c r="W440" s="7"/>
      <c r="X440" s="7"/>
      <c r="Y440" s="7"/>
      <c r="Z440" s="7"/>
      <c r="AA440" s="7"/>
      <c r="AB440" s="7"/>
    </row>
    <row r="441" spans="1:28" ht="15.75" x14ac:dyDescent="0.25">
      <c r="A441" s="34"/>
      <c r="B441" s="34"/>
      <c r="C441" s="41" t="s">
        <v>512</v>
      </c>
      <c r="D441" s="38"/>
      <c r="E441" s="39">
        <v>2400</v>
      </c>
      <c r="F441" s="40" t="s">
        <v>88</v>
      </c>
      <c r="G441" s="52">
        <v>250</v>
      </c>
      <c r="H441" s="31">
        <f t="shared" si="20"/>
        <v>600000</v>
      </c>
      <c r="I441" s="40"/>
      <c r="J441" s="30"/>
      <c r="K441" s="37">
        <v>1200</v>
      </c>
      <c r="L441" s="30"/>
      <c r="M441" s="55"/>
      <c r="N441" s="30"/>
      <c r="O441" s="30"/>
      <c r="P441" s="37">
        <v>1200</v>
      </c>
      <c r="Q441" s="30"/>
      <c r="R441" s="30"/>
      <c r="S441" s="30"/>
      <c r="T441" s="30"/>
      <c r="U441" s="30"/>
      <c r="V441" s="7"/>
      <c r="W441" s="7"/>
      <c r="X441" s="7"/>
      <c r="Y441" s="7"/>
      <c r="Z441" s="7"/>
      <c r="AA441" s="7"/>
      <c r="AB441" s="7"/>
    </row>
    <row r="442" spans="1:28" ht="15.75" x14ac:dyDescent="0.25">
      <c r="A442" s="76"/>
      <c r="B442" s="34"/>
      <c r="C442" s="41" t="s">
        <v>513</v>
      </c>
      <c r="D442" s="38"/>
      <c r="E442" s="39">
        <v>210</v>
      </c>
      <c r="F442" s="40" t="s">
        <v>88</v>
      </c>
      <c r="G442" s="52">
        <f>(148.5*50)</f>
        <v>7425</v>
      </c>
      <c r="H442" s="31">
        <f t="shared" si="20"/>
        <v>1559250</v>
      </c>
      <c r="I442" s="40"/>
      <c r="J442" s="30"/>
      <c r="K442" s="37">
        <v>105</v>
      </c>
      <c r="L442" s="30"/>
      <c r="M442" s="55"/>
      <c r="N442" s="30"/>
      <c r="O442" s="30"/>
      <c r="P442" s="37">
        <v>105</v>
      </c>
      <c r="Q442" s="30"/>
      <c r="R442" s="30"/>
      <c r="S442" s="30"/>
      <c r="T442" s="30"/>
      <c r="U442" s="30"/>
      <c r="V442" s="7"/>
      <c r="W442" s="7"/>
      <c r="X442" s="7"/>
      <c r="Y442" s="7"/>
      <c r="Z442" s="7"/>
      <c r="AA442" s="7"/>
      <c r="AB442" s="7"/>
    </row>
    <row r="443" spans="1:28" ht="15.75" x14ac:dyDescent="0.25">
      <c r="A443" s="34"/>
      <c r="B443" s="34"/>
      <c r="C443" s="41" t="s">
        <v>514</v>
      </c>
      <c r="D443" s="38"/>
      <c r="E443" s="70">
        <v>60</v>
      </c>
      <c r="F443" s="71" t="s">
        <v>88</v>
      </c>
      <c r="G443" s="72">
        <v>750</v>
      </c>
      <c r="H443" s="31">
        <f t="shared" si="20"/>
        <v>45000</v>
      </c>
      <c r="I443" s="73"/>
      <c r="J443" s="30"/>
      <c r="K443" s="37">
        <v>30</v>
      </c>
      <c r="L443" s="30"/>
      <c r="M443" s="55"/>
      <c r="N443" s="30"/>
      <c r="O443" s="30"/>
      <c r="P443" s="37">
        <v>30</v>
      </c>
      <c r="Q443" s="30"/>
      <c r="R443" s="30"/>
      <c r="S443" s="30"/>
      <c r="T443" s="30"/>
      <c r="U443" s="30"/>
      <c r="V443" s="7"/>
      <c r="W443" s="7"/>
      <c r="X443" s="7"/>
      <c r="Y443" s="7"/>
      <c r="Z443" s="7"/>
      <c r="AA443" s="7"/>
      <c r="AB443" s="7"/>
    </row>
    <row r="444" spans="1:28" ht="15.75" x14ac:dyDescent="0.25">
      <c r="A444" s="34"/>
      <c r="B444" s="34"/>
      <c r="C444" s="41" t="s">
        <v>515</v>
      </c>
      <c r="D444" s="38"/>
      <c r="E444" s="39">
        <v>60</v>
      </c>
      <c r="F444" s="40" t="s">
        <v>77</v>
      </c>
      <c r="G444" s="52">
        <f>500*1.4</f>
        <v>700</v>
      </c>
      <c r="H444" s="31">
        <f t="shared" si="20"/>
        <v>42000</v>
      </c>
      <c r="I444" s="40"/>
      <c r="J444" s="30"/>
      <c r="K444" s="37">
        <v>60</v>
      </c>
      <c r="L444" s="30"/>
      <c r="M444" s="55"/>
      <c r="N444" s="30"/>
      <c r="O444" s="30"/>
      <c r="P444" s="37"/>
      <c r="Q444" s="30"/>
      <c r="R444" s="30"/>
      <c r="S444" s="30"/>
      <c r="T444" s="30"/>
      <c r="U444" s="30"/>
      <c r="V444" s="7"/>
      <c r="W444" s="7"/>
      <c r="X444" s="7"/>
      <c r="Y444" s="7"/>
      <c r="Z444" s="7"/>
      <c r="AA444" s="7"/>
      <c r="AB444" s="7"/>
    </row>
    <row r="445" spans="1:28" ht="15.75" x14ac:dyDescent="0.25">
      <c r="A445" s="34"/>
      <c r="B445" s="34"/>
      <c r="C445" s="41" t="s">
        <v>516</v>
      </c>
      <c r="D445" s="38"/>
      <c r="E445" s="70">
        <v>120</v>
      </c>
      <c r="F445" s="71" t="s">
        <v>517</v>
      </c>
      <c r="G445" s="72">
        <v>375</v>
      </c>
      <c r="H445" s="31">
        <f t="shared" si="20"/>
        <v>45000</v>
      </c>
      <c r="I445" s="73"/>
      <c r="J445" s="30"/>
      <c r="K445" s="37">
        <v>60</v>
      </c>
      <c r="L445" s="30"/>
      <c r="M445" s="55"/>
      <c r="N445" s="30"/>
      <c r="O445" s="30"/>
      <c r="P445" s="37">
        <v>60</v>
      </c>
      <c r="Q445" s="30"/>
      <c r="R445" s="30"/>
      <c r="S445" s="30"/>
      <c r="T445" s="30"/>
      <c r="U445" s="30"/>
      <c r="V445" s="7"/>
      <c r="W445" s="7"/>
      <c r="X445" s="7"/>
      <c r="Y445" s="7"/>
      <c r="Z445" s="7"/>
      <c r="AA445" s="7"/>
      <c r="AB445" s="7"/>
    </row>
    <row r="446" spans="1:28" ht="15.75" x14ac:dyDescent="0.25">
      <c r="A446" s="34"/>
      <c r="B446" s="34"/>
      <c r="C446" s="41" t="s">
        <v>518</v>
      </c>
      <c r="D446" s="38"/>
      <c r="E446" s="70">
        <v>120</v>
      </c>
      <c r="F446" s="71" t="s">
        <v>178</v>
      </c>
      <c r="G446" s="72">
        <v>180</v>
      </c>
      <c r="H446" s="31">
        <f t="shared" si="20"/>
        <v>21600</v>
      </c>
      <c r="I446" s="73"/>
      <c r="J446" s="30"/>
      <c r="K446" s="37">
        <v>60</v>
      </c>
      <c r="L446" s="30"/>
      <c r="M446" s="55"/>
      <c r="N446" s="30"/>
      <c r="O446" s="30"/>
      <c r="P446" s="37">
        <v>60</v>
      </c>
      <c r="Q446" s="30"/>
      <c r="R446" s="30"/>
      <c r="S446" s="30"/>
      <c r="T446" s="30"/>
      <c r="U446" s="30"/>
      <c r="V446" s="7"/>
      <c r="W446" s="7"/>
      <c r="X446" s="7"/>
      <c r="Y446" s="7"/>
      <c r="Z446" s="7"/>
      <c r="AA446" s="7"/>
      <c r="AB446" s="7"/>
    </row>
    <row r="447" spans="1:28" ht="15.75" x14ac:dyDescent="0.25">
      <c r="A447" s="34"/>
      <c r="B447" s="34"/>
      <c r="C447" s="41" t="s">
        <v>519</v>
      </c>
      <c r="D447" s="38"/>
      <c r="E447" s="70">
        <v>100</v>
      </c>
      <c r="F447" s="71" t="s">
        <v>178</v>
      </c>
      <c r="G447" s="72">
        <v>17452</v>
      </c>
      <c r="H447" s="31">
        <f t="shared" si="20"/>
        <v>1745200</v>
      </c>
      <c r="I447" s="73"/>
      <c r="J447" s="30"/>
      <c r="K447" s="37">
        <v>100</v>
      </c>
      <c r="L447" s="30"/>
      <c r="M447" s="55"/>
      <c r="N447" s="30"/>
      <c r="O447" s="30"/>
      <c r="P447" s="37"/>
      <c r="Q447" s="30"/>
      <c r="R447" s="30"/>
      <c r="S447" s="30"/>
      <c r="T447" s="30"/>
      <c r="U447" s="30"/>
      <c r="V447" s="7"/>
      <c r="W447" s="7"/>
      <c r="X447" s="7"/>
      <c r="Y447" s="7"/>
      <c r="Z447" s="7"/>
      <c r="AA447" s="7"/>
      <c r="AB447" s="7"/>
    </row>
    <row r="448" spans="1:28" ht="15.75" x14ac:dyDescent="0.25">
      <c r="A448" s="34"/>
      <c r="B448" s="34"/>
      <c r="C448" s="41" t="s">
        <v>520</v>
      </c>
      <c r="D448" s="38"/>
      <c r="E448" s="70">
        <v>2000</v>
      </c>
      <c r="F448" s="71" t="s">
        <v>521</v>
      </c>
      <c r="G448" s="72">
        <v>474</v>
      </c>
      <c r="H448" s="31">
        <f t="shared" si="20"/>
        <v>948000</v>
      </c>
      <c r="I448" s="73"/>
      <c r="J448" s="30"/>
      <c r="K448" s="37">
        <v>2000</v>
      </c>
      <c r="L448" s="30"/>
      <c r="M448" s="55"/>
      <c r="N448" s="30"/>
      <c r="O448" s="30"/>
      <c r="P448" s="37"/>
      <c r="Q448" s="30"/>
      <c r="R448" s="30"/>
      <c r="S448" s="30"/>
      <c r="T448" s="30"/>
      <c r="U448" s="30"/>
      <c r="V448" s="7"/>
      <c r="W448" s="7"/>
      <c r="X448" s="7"/>
      <c r="Y448" s="7"/>
      <c r="Z448" s="7"/>
      <c r="AA448" s="7"/>
      <c r="AB448" s="7"/>
    </row>
    <row r="449" spans="1:28" ht="15.75" x14ac:dyDescent="0.25">
      <c r="A449" s="34"/>
      <c r="B449" s="34"/>
      <c r="C449" s="41" t="s">
        <v>522</v>
      </c>
      <c r="D449" s="38"/>
      <c r="E449" s="70">
        <v>60</v>
      </c>
      <c r="F449" s="71" t="s">
        <v>77</v>
      </c>
      <c r="G449" s="72">
        <v>528</v>
      </c>
      <c r="H449" s="31">
        <f t="shared" si="20"/>
        <v>31680</v>
      </c>
      <c r="I449" s="73"/>
      <c r="J449" s="30"/>
      <c r="K449" s="37">
        <v>30</v>
      </c>
      <c r="L449" s="30"/>
      <c r="M449" s="55"/>
      <c r="N449" s="30"/>
      <c r="O449" s="30"/>
      <c r="P449" s="37">
        <v>30</v>
      </c>
      <c r="Q449" s="30"/>
      <c r="R449" s="30"/>
      <c r="S449" s="30"/>
      <c r="T449" s="30"/>
      <c r="U449" s="30"/>
      <c r="V449" s="7"/>
      <c r="W449" s="7"/>
      <c r="X449" s="7"/>
      <c r="Y449" s="7"/>
      <c r="Z449" s="7"/>
      <c r="AA449" s="7"/>
      <c r="AB449" s="7"/>
    </row>
    <row r="450" spans="1:28" ht="15.75" x14ac:dyDescent="0.25">
      <c r="A450" s="34"/>
      <c r="B450" s="34"/>
      <c r="C450" s="41" t="s">
        <v>523</v>
      </c>
      <c r="D450" s="38"/>
      <c r="E450" s="39">
        <v>600</v>
      </c>
      <c r="F450" s="40" t="s">
        <v>88</v>
      </c>
      <c r="G450" s="52">
        <f>118*12</f>
        <v>1416</v>
      </c>
      <c r="H450" s="31">
        <f t="shared" si="20"/>
        <v>849600</v>
      </c>
      <c r="I450" s="40"/>
      <c r="J450" s="30"/>
      <c r="K450" s="37">
        <v>300</v>
      </c>
      <c r="L450" s="30"/>
      <c r="M450" s="55"/>
      <c r="N450" s="30"/>
      <c r="O450" s="30"/>
      <c r="P450" s="37">
        <v>300</v>
      </c>
      <c r="Q450" s="30"/>
      <c r="R450" s="30"/>
      <c r="S450" s="30"/>
      <c r="T450" s="30"/>
      <c r="U450" s="30"/>
      <c r="V450" s="7"/>
      <c r="W450" s="7"/>
      <c r="X450" s="7"/>
      <c r="Y450" s="7"/>
      <c r="Z450" s="7"/>
      <c r="AA450" s="7"/>
      <c r="AB450" s="7"/>
    </row>
    <row r="451" spans="1:28" ht="15.75" x14ac:dyDescent="0.25">
      <c r="A451" s="34"/>
      <c r="B451" s="34"/>
      <c r="C451" s="41" t="s">
        <v>524</v>
      </c>
      <c r="D451" s="38"/>
      <c r="E451" s="39">
        <v>200</v>
      </c>
      <c r="F451" s="40" t="s">
        <v>77</v>
      </c>
      <c r="G451" s="52">
        <f t="shared" ref="G451:G452" si="21">(99)*1.4</f>
        <v>138.6</v>
      </c>
      <c r="H451" s="31">
        <f t="shared" si="20"/>
        <v>27720</v>
      </c>
      <c r="I451" s="40"/>
      <c r="J451" s="30"/>
      <c r="K451" s="37">
        <v>100</v>
      </c>
      <c r="L451" s="30"/>
      <c r="M451" s="55"/>
      <c r="N451" s="30"/>
      <c r="O451" s="30"/>
      <c r="P451" s="37">
        <v>100</v>
      </c>
      <c r="Q451" s="30"/>
      <c r="R451" s="30"/>
      <c r="S451" s="30"/>
      <c r="T451" s="30"/>
      <c r="U451" s="30"/>
      <c r="V451" s="7"/>
      <c r="W451" s="7"/>
      <c r="X451" s="7"/>
      <c r="Y451" s="7"/>
      <c r="Z451" s="7"/>
      <c r="AA451" s="7"/>
      <c r="AB451" s="7"/>
    </row>
    <row r="452" spans="1:28" ht="15.75" x14ac:dyDescent="0.25">
      <c r="A452" s="34"/>
      <c r="B452" s="34"/>
      <c r="C452" s="41" t="s">
        <v>525</v>
      </c>
      <c r="D452" s="38"/>
      <c r="E452" s="39">
        <v>100</v>
      </c>
      <c r="F452" s="40" t="s">
        <v>77</v>
      </c>
      <c r="G452" s="52">
        <f t="shared" si="21"/>
        <v>138.6</v>
      </c>
      <c r="H452" s="31">
        <f t="shared" si="20"/>
        <v>13860</v>
      </c>
      <c r="I452" s="40"/>
      <c r="J452" s="30"/>
      <c r="K452" s="37">
        <v>50</v>
      </c>
      <c r="L452" s="30"/>
      <c r="M452" s="55"/>
      <c r="N452" s="30"/>
      <c r="O452" s="30"/>
      <c r="P452" s="37">
        <v>50</v>
      </c>
      <c r="Q452" s="30"/>
      <c r="R452" s="30"/>
      <c r="S452" s="30"/>
      <c r="T452" s="30"/>
      <c r="U452" s="30"/>
      <c r="V452" s="7"/>
      <c r="W452" s="7"/>
      <c r="X452" s="7"/>
      <c r="Y452" s="7"/>
      <c r="Z452" s="7"/>
      <c r="AA452" s="7"/>
      <c r="AB452" s="7"/>
    </row>
    <row r="453" spans="1:28" ht="15.75" x14ac:dyDescent="0.25">
      <c r="A453" s="34"/>
      <c r="B453" s="34"/>
      <c r="C453" s="41" t="s">
        <v>526</v>
      </c>
      <c r="D453" s="38"/>
      <c r="E453" s="70">
        <v>2400</v>
      </c>
      <c r="F453" s="71" t="s">
        <v>77</v>
      </c>
      <c r="G453" s="72">
        <v>4.5</v>
      </c>
      <c r="H453" s="31">
        <f t="shared" si="20"/>
        <v>10800</v>
      </c>
      <c r="I453" s="73"/>
      <c r="J453" s="30"/>
      <c r="K453" s="37">
        <v>1200</v>
      </c>
      <c r="L453" s="30"/>
      <c r="M453" s="55"/>
      <c r="N453" s="30"/>
      <c r="O453" s="30"/>
      <c r="P453" s="37">
        <v>1200</v>
      </c>
      <c r="Q453" s="30"/>
      <c r="R453" s="30"/>
      <c r="S453" s="30"/>
      <c r="T453" s="30"/>
      <c r="U453" s="30"/>
      <c r="V453" s="7"/>
      <c r="W453" s="7"/>
      <c r="X453" s="7"/>
      <c r="Y453" s="7"/>
      <c r="Z453" s="7"/>
      <c r="AA453" s="7"/>
      <c r="AB453" s="7"/>
    </row>
    <row r="454" spans="1:28" ht="15.75" x14ac:dyDescent="0.25">
      <c r="A454" s="34"/>
      <c r="B454" s="27"/>
      <c r="C454" s="77" t="s">
        <v>527</v>
      </c>
      <c r="D454" s="38"/>
      <c r="E454" s="39">
        <v>400</v>
      </c>
      <c r="F454" s="40" t="s">
        <v>77</v>
      </c>
      <c r="G454" s="52">
        <f>125*1.4</f>
        <v>175</v>
      </c>
      <c r="H454" s="31">
        <f t="shared" si="20"/>
        <v>70000</v>
      </c>
      <c r="I454" s="40"/>
      <c r="J454" s="30"/>
      <c r="K454" s="37">
        <v>200</v>
      </c>
      <c r="L454" s="30"/>
      <c r="M454" s="55"/>
      <c r="N454" s="30"/>
      <c r="O454" s="30"/>
      <c r="P454" s="37">
        <v>200</v>
      </c>
      <c r="Q454" s="30"/>
      <c r="R454" s="30"/>
      <c r="S454" s="30"/>
      <c r="T454" s="30"/>
      <c r="U454" s="30"/>
      <c r="V454" s="7"/>
      <c r="W454" s="7"/>
      <c r="X454" s="7"/>
      <c r="Y454" s="7"/>
      <c r="Z454" s="7"/>
      <c r="AA454" s="7"/>
      <c r="AB454" s="7"/>
    </row>
    <row r="455" spans="1:28" ht="15.75" x14ac:dyDescent="0.25">
      <c r="A455" s="34"/>
      <c r="B455" s="27"/>
      <c r="C455" s="77" t="s">
        <v>528</v>
      </c>
      <c r="D455" s="38"/>
      <c r="E455" s="39">
        <v>300</v>
      </c>
      <c r="F455" s="40" t="s">
        <v>77</v>
      </c>
      <c r="G455" s="52">
        <f>75*1.4</f>
        <v>105</v>
      </c>
      <c r="H455" s="31">
        <f t="shared" si="20"/>
        <v>31500</v>
      </c>
      <c r="I455" s="40"/>
      <c r="J455" s="30"/>
      <c r="K455" s="37">
        <v>150</v>
      </c>
      <c r="L455" s="30"/>
      <c r="M455" s="55"/>
      <c r="N455" s="30"/>
      <c r="O455" s="30"/>
      <c r="P455" s="37">
        <v>150</v>
      </c>
      <c r="Q455" s="30"/>
      <c r="R455" s="30"/>
      <c r="S455" s="30"/>
      <c r="T455" s="30"/>
      <c r="U455" s="30"/>
      <c r="V455" s="7"/>
      <c r="W455" s="7"/>
      <c r="X455" s="7"/>
      <c r="Y455" s="7"/>
      <c r="Z455" s="7"/>
      <c r="AA455" s="7"/>
      <c r="AB455" s="7"/>
    </row>
    <row r="456" spans="1:28" ht="15.75" x14ac:dyDescent="0.25">
      <c r="A456" s="34"/>
      <c r="B456" s="34"/>
      <c r="C456" s="77" t="s">
        <v>529</v>
      </c>
      <c r="D456" s="38"/>
      <c r="E456" s="70">
        <v>150</v>
      </c>
      <c r="F456" s="71" t="s">
        <v>77</v>
      </c>
      <c r="G456" s="72">
        <v>75</v>
      </c>
      <c r="H456" s="31">
        <f t="shared" si="20"/>
        <v>11250</v>
      </c>
      <c r="I456" s="73"/>
      <c r="J456" s="30"/>
      <c r="K456" s="37">
        <v>75</v>
      </c>
      <c r="L456" s="30"/>
      <c r="M456" s="55"/>
      <c r="N456" s="30"/>
      <c r="O456" s="30"/>
      <c r="P456" s="37">
        <v>75</v>
      </c>
      <c r="Q456" s="30"/>
      <c r="R456" s="30"/>
      <c r="S456" s="30"/>
      <c r="T456" s="30"/>
      <c r="U456" s="30"/>
      <c r="V456" s="7"/>
      <c r="W456" s="7"/>
      <c r="X456" s="7"/>
      <c r="Y456" s="7"/>
      <c r="Z456" s="7"/>
      <c r="AA456" s="7"/>
      <c r="AB456" s="7"/>
    </row>
    <row r="457" spans="1:28" ht="15.75" x14ac:dyDescent="0.25">
      <c r="A457" s="34"/>
      <c r="B457" s="34"/>
      <c r="C457" s="41" t="s">
        <v>530</v>
      </c>
      <c r="D457" s="38"/>
      <c r="E457" s="70">
        <v>36</v>
      </c>
      <c r="F457" s="71" t="s">
        <v>77</v>
      </c>
      <c r="G457" s="72">
        <v>7000</v>
      </c>
      <c r="H457" s="31">
        <f t="shared" si="20"/>
        <v>252000</v>
      </c>
      <c r="I457" s="73"/>
      <c r="J457" s="30"/>
      <c r="K457" s="37">
        <v>20</v>
      </c>
      <c r="L457" s="30"/>
      <c r="M457" s="55"/>
      <c r="N457" s="30"/>
      <c r="O457" s="30"/>
      <c r="P457" s="37">
        <v>16</v>
      </c>
      <c r="Q457" s="30"/>
      <c r="R457" s="30"/>
      <c r="S457" s="30"/>
      <c r="T457" s="30"/>
      <c r="U457" s="30"/>
      <c r="V457" s="7"/>
      <c r="W457" s="7"/>
      <c r="X457" s="7"/>
      <c r="Y457" s="7"/>
      <c r="Z457" s="7"/>
      <c r="AA457" s="7"/>
      <c r="AB457" s="7"/>
    </row>
    <row r="458" spans="1:28" ht="15.75" x14ac:dyDescent="0.25">
      <c r="A458" s="34"/>
      <c r="B458" s="27"/>
      <c r="C458" s="77" t="s">
        <v>531</v>
      </c>
      <c r="D458" s="38"/>
      <c r="E458" s="39">
        <v>1000</v>
      </c>
      <c r="F458" s="40" t="s">
        <v>532</v>
      </c>
      <c r="G458" s="52">
        <v>650</v>
      </c>
      <c r="H458" s="31">
        <f t="shared" si="20"/>
        <v>650000</v>
      </c>
      <c r="I458" s="40"/>
      <c r="J458" s="30"/>
      <c r="K458" s="37">
        <v>250</v>
      </c>
      <c r="L458" s="30"/>
      <c r="M458" s="55"/>
      <c r="N458" s="30">
        <v>250</v>
      </c>
      <c r="O458" s="30"/>
      <c r="P458" s="37"/>
      <c r="Q458" s="30">
        <v>250</v>
      </c>
      <c r="R458" s="30"/>
      <c r="S458" s="30"/>
      <c r="T458" s="30">
        <v>250</v>
      </c>
      <c r="U458" s="30"/>
      <c r="V458" s="7"/>
      <c r="W458" s="7"/>
      <c r="X458" s="7"/>
      <c r="Y458" s="7"/>
      <c r="Z458" s="7"/>
      <c r="AA458" s="7"/>
      <c r="AB458" s="7"/>
    </row>
    <row r="459" spans="1:28" ht="15.75" x14ac:dyDescent="0.25">
      <c r="A459" s="34"/>
      <c r="B459" s="34"/>
      <c r="C459" s="41" t="s">
        <v>533</v>
      </c>
      <c r="D459" s="38"/>
      <c r="E459" s="70">
        <v>240</v>
      </c>
      <c r="F459" s="71" t="s">
        <v>77</v>
      </c>
      <c r="G459" s="72">
        <v>90</v>
      </c>
      <c r="H459" s="31">
        <f t="shared" si="20"/>
        <v>21600</v>
      </c>
      <c r="I459" s="73"/>
      <c r="J459" s="30"/>
      <c r="K459" s="37">
        <v>120</v>
      </c>
      <c r="L459" s="30"/>
      <c r="M459" s="55"/>
      <c r="N459" s="30"/>
      <c r="O459" s="30"/>
      <c r="P459" s="37">
        <v>120</v>
      </c>
      <c r="Q459" s="30"/>
      <c r="R459" s="30"/>
      <c r="S459" s="30"/>
      <c r="T459" s="30"/>
      <c r="U459" s="30"/>
      <c r="V459" s="7"/>
      <c r="W459" s="7"/>
      <c r="X459" s="7"/>
      <c r="Y459" s="7"/>
      <c r="Z459" s="7"/>
      <c r="AA459" s="7"/>
      <c r="AB459" s="7"/>
    </row>
    <row r="460" spans="1:28" ht="15.75" x14ac:dyDescent="0.25">
      <c r="A460" s="34"/>
      <c r="B460" s="34"/>
      <c r="C460" s="41" t="s">
        <v>534</v>
      </c>
      <c r="D460" s="38"/>
      <c r="E460" s="70">
        <v>60</v>
      </c>
      <c r="F460" s="71" t="s">
        <v>77</v>
      </c>
      <c r="G460" s="72">
        <v>90</v>
      </c>
      <c r="H460" s="31">
        <f t="shared" si="20"/>
        <v>5400</v>
      </c>
      <c r="I460" s="73"/>
      <c r="J460" s="30"/>
      <c r="K460" s="37">
        <v>30</v>
      </c>
      <c r="L460" s="30"/>
      <c r="M460" s="55"/>
      <c r="N460" s="30"/>
      <c r="O460" s="30"/>
      <c r="P460" s="37">
        <v>30</v>
      </c>
      <c r="Q460" s="30"/>
      <c r="R460" s="30"/>
      <c r="S460" s="30"/>
      <c r="T460" s="30"/>
      <c r="U460" s="30"/>
      <c r="V460" s="7"/>
      <c r="W460" s="7"/>
      <c r="X460" s="7"/>
      <c r="Y460" s="7"/>
      <c r="Z460" s="7"/>
      <c r="AA460" s="7"/>
      <c r="AB460" s="7"/>
    </row>
    <row r="461" spans="1:28" ht="15.75" x14ac:dyDescent="0.25">
      <c r="A461" s="34"/>
      <c r="B461" s="34"/>
      <c r="C461" s="41" t="s">
        <v>535</v>
      </c>
      <c r="D461" s="38"/>
      <c r="E461" s="70">
        <v>60</v>
      </c>
      <c r="F461" s="71" t="s">
        <v>77</v>
      </c>
      <c r="G461" s="72">
        <v>90</v>
      </c>
      <c r="H461" s="31">
        <f t="shared" si="20"/>
        <v>5400</v>
      </c>
      <c r="I461" s="73"/>
      <c r="J461" s="30"/>
      <c r="K461" s="37">
        <v>30</v>
      </c>
      <c r="L461" s="30"/>
      <c r="M461" s="55"/>
      <c r="N461" s="30"/>
      <c r="O461" s="30"/>
      <c r="P461" s="37">
        <v>30</v>
      </c>
      <c r="Q461" s="30"/>
      <c r="R461" s="30"/>
      <c r="S461" s="30"/>
      <c r="T461" s="30"/>
      <c r="U461" s="30"/>
      <c r="V461" s="7"/>
      <c r="W461" s="7"/>
      <c r="X461" s="7"/>
      <c r="Y461" s="7"/>
      <c r="Z461" s="7"/>
      <c r="AA461" s="7"/>
      <c r="AB461" s="7"/>
    </row>
    <row r="462" spans="1:28" ht="15.75" x14ac:dyDescent="0.25">
      <c r="A462" s="34"/>
      <c r="B462" s="34"/>
      <c r="C462" s="41" t="s">
        <v>536</v>
      </c>
      <c r="D462" s="38"/>
      <c r="E462" s="39">
        <v>120</v>
      </c>
      <c r="F462" s="40" t="s">
        <v>178</v>
      </c>
      <c r="G462" s="52">
        <v>499</v>
      </c>
      <c r="H462" s="31">
        <f t="shared" si="20"/>
        <v>59880</v>
      </c>
      <c r="I462" s="40"/>
      <c r="J462" s="30"/>
      <c r="K462" s="37">
        <v>60</v>
      </c>
      <c r="L462" s="30"/>
      <c r="M462" s="55"/>
      <c r="N462" s="30"/>
      <c r="O462" s="30"/>
      <c r="P462" s="37">
        <v>60</v>
      </c>
      <c r="Q462" s="30"/>
      <c r="R462" s="30"/>
      <c r="S462" s="30"/>
      <c r="T462" s="30"/>
      <c r="U462" s="30"/>
      <c r="V462" s="7"/>
      <c r="W462" s="7"/>
      <c r="X462" s="7"/>
      <c r="Y462" s="7"/>
      <c r="Z462" s="7"/>
      <c r="AA462" s="7"/>
      <c r="AB462" s="7"/>
    </row>
    <row r="463" spans="1:28" ht="15.75" x14ac:dyDescent="0.25">
      <c r="A463" s="34"/>
      <c r="B463" s="34"/>
      <c r="C463" s="41" t="s">
        <v>537</v>
      </c>
      <c r="D463" s="38"/>
      <c r="E463" s="70">
        <v>60</v>
      </c>
      <c r="F463" s="71" t="s">
        <v>517</v>
      </c>
      <c r="G463" s="72">
        <v>1500</v>
      </c>
      <c r="H463" s="31">
        <f t="shared" si="20"/>
        <v>90000</v>
      </c>
      <c r="I463" s="73"/>
      <c r="J463" s="30"/>
      <c r="K463" s="37">
        <v>30</v>
      </c>
      <c r="L463" s="30"/>
      <c r="M463" s="55"/>
      <c r="N463" s="30"/>
      <c r="O463" s="30"/>
      <c r="P463" s="37">
        <v>30</v>
      </c>
      <c r="Q463" s="30"/>
      <c r="R463" s="30"/>
      <c r="S463" s="30"/>
      <c r="T463" s="30"/>
      <c r="U463" s="30"/>
      <c r="V463" s="7"/>
      <c r="W463" s="7"/>
      <c r="X463" s="7"/>
      <c r="Y463" s="7"/>
      <c r="Z463" s="7"/>
      <c r="AA463" s="7"/>
      <c r="AB463" s="7"/>
    </row>
    <row r="464" spans="1:28" ht="15.75" x14ac:dyDescent="0.25">
      <c r="A464" s="34"/>
      <c r="B464" s="34"/>
      <c r="C464" s="41" t="s">
        <v>538</v>
      </c>
      <c r="D464" s="38"/>
      <c r="E464" s="70">
        <v>60</v>
      </c>
      <c r="F464" s="71" t="s">
        <v>517</v>
      </c>
      <c r="G464" s="72">
        <v>1450</v>
      </c>
      <c r="H464" s="31">
        <f t="shared" si="20"/>
        <v>87000</v>
      </c>
      <c r="I464" s="73"/>
      <c r="J464" s="30"/>
      <c r="K464" s="37">
        <v>30</v>
      </c>
      <c r="L464" s="30"/>
      <c r="M464" s="55"/>
      <c r="N464" s="30"/>
      <c r="O464" s="30"/>
      <c r="P464" s="37">
        <v>30</v>
      </c>
      <c r="Q464" s="30"/>
      <c r="R464" s="30"/>
      <c r="S464" s="30"/>
      <c r="T464" s="30"/>
      <c r="U464" s="30"/>
      <c r="V464" s="7"/>
      <c r="W464" s="7"/>
      <c r="X464" s="7"/>
      <c r="Y464" s="7"/>
      <c r="Z464" s="7"/>
      <c r="AA464" s="7"/>
      <c r="AB464" s="7"/>
    </row>
    <row r="465" spans="1:28" ht="15.75" x14ac:dyDescent="0.25">
      <c r="A465" s="34"/>
      <c r="B465" s="34"/>
      <c r="C465" s="41" t="s">
        <v>539</v>
      </c>
      <c r="D465" s="38"/>
      <c r="E465" s="70">
        <v>2200</v>
      </c>
      <c r="F465" s="71" t="s">
        <v>77</v>
      </c>
      <c r="G465" s="72">
        <v>50</v>
      </c>
      <c r="H465" s="31">
        <f t="shared" si="20"/>
        <v>110000</v>
      </c>
      <c r="I465" s="73"/>
      <c r="J465" s="30"/>
      <c r="K465" s="37">
        <v>1100</v>
      </c>
      <c r="L465" s="30"/>
      <c r="M465" s="55"/>
      <c r="N465" s="30"/>
      <c r="O465" s="30"/>
      <c r="P465" s="37">
        <v>1100</v>
      </c>
      <c r="Q465" s="30"/>
      <c r="R465" s="30"/>
      <c r="S465" s="30"/>
      <c r="T465" s="30"/>
      <c r="U465" s="30"/>
      <c r="V465" s="7"/>
      <c r="W465" s="7"/>
      <c r="X465" s="7"/>
      <c r="Y465" s="7"/>
      <c r="Z465" s="7"/>
      <c r="AA465" s="7"/>
      <c r="AB465" s="7"/>
    </row>
    <row r="466" spans="1:28" ht="15.75" x14ac:dyDescent="0.25">
      <c r="A466" s="34"/>
      <c r="B466" s="34"/>
      <c r="C466" s="41" t="s">
        <v>540</v>
      </c>
      <c r="D466" s="38"/>
      <c r="E466" s="70">
        <v>120</v>
      </c>
      <c r="F466" s="71" t="s">
        <v>77</v>
      </c>
      <c r="G466" s="72">
        <v>900</v>
      </c>
      <c r="H466" s="31">
        <f t="shared" si="20"/>
        <v>108000</v>
      </c>
      <c r="I466" s="73"/>
      <c r="J466" s="30"/>
      <c r="K466" s="37">
        <v>60</v>
      </c>
      <c r="L466" s="30"/>
      <c r="M466" s="55"/>
      <c r="N466" s="30"/>
      <c r="O466" s="30"/>
      <c r="P466" s="37">
        <v>60</v>
      </c>
      <c r="Q466" s="30"/>
      <c r="R466" s="30"/>
      <c r="S466" s="30"/>
      <c r="T466" s="30"/>
      <c r="U466" s="30"/>
      <c r="V466" s="7"/>
      <c r="W466" s="7"/>
      <c r="X466" s="7"/>
      <c r="Y466" s="7"/>
      <c r="Z466" s="7"/>
      <c r="AA466" s="7"/>
      <c r="AB466" s="7"/>
    </row>
    <row r="467" spans="1:28" ht="15.75" x14ac:dyDescent="0.25">
      <c r="A467" s="34"/>
      <c r="B467" s="34"/>
      <c r="C467" s="41" t="s">
        <v>541</v>
      </c>
      <c r="D467" s="38"/>
      <c r="E467" s="70">
        <v>4500</v>
      </c>
      <c r="F467" s="71" t="s">
        <v>77</v>
      </c>
      <c r="G467" s="72">
        <v>120</v>
      </c>
      <c r="H467" s="31">
        <f t="shared" si="20"/>
        <v>540000</v>
      </c>
      <c r="I467" s="73"/>
      <c r="J467" s="30"/>
      <c r="K467" s="37">
        <v>4500</v>
      </c>
      <c r="L467" s="30"/>
      <c r="M467" s="55"/>
      <c r="N467" s="30"/>
      <c r="O467" s="30"/>
      <c r="P467" s="37"/>
      <c r="Q467" s="30"/>
      <c r="R467" s="30"/>
      <c r="S467" s="30"/>
      <c r="T467" s="30"/>
      <c r="U467" s="30"/>
      <c r="V467" s="7"/>
      <c r="W467" s="7"/>
      <c r="X467" s="7"/>
      <c r="Y467" s="7"/>
      <c r="Z467" s="7"/>
      <c r="AA467" s="7"/>
      <c r="AB467" s="7"/>
    </row>
    <row r="468" spans="1:28" ht="15.75" x14ac:dyDescent="0.25">
      <c r="A468" s="34"/>
      <c r="B468" s="34"/>
      <c r="C468" s="41" t="s">
        <v>542</v>
      </c>
      <c r="D468" s="38"/>
      <c r="E468" s="70">
        <v>30</v>
      </c>
      <c r="F468" s="71" t="s">
        <v>77</v>
      </c>
      <c r="G468" s="72">
        <v>350</v>
      </c>
      <c r="H468" s="31">
        <f t="shared" si="20"/>
        <v>10500</v>
      </c>
      <c r="I468" s="73"/>
      <c r="J468" s="30"/>
      <c r="K468" s="37">
        <v>30</v>
      </c>
      <c r="L468" s="30"/>
      <c r="M468" s="55"/>
      <c r="N468" s="30"/>
      <c r="O468" s="30"/>
      <c r="P468" s="37"/>
      <c r="Q468" s="30"/>
      <c r="R468" s="30"/>
      <c r="S468" s="30"/>
      <c r="T468" s="30"/>
      <c r="U468" s="30"/>
      <c r="V468" s="7"/>
      <c r="W468" s="7"/>
      <c r="X468" s="7"/>
      <c r="Y468" s="7"/>
      <c r="Z468" s="7"/>
      <c r="AA468" s="7"/>
      <c r="AB468" s="7"/>
    </row>
    <row r="469" spans="1:28" ht="15.75" x14ac:dyDescent="0.25">
      <c r="A469" s="34"/>
      <c r="B469" s="34"/>
      <c r="C469" s="41" t="s">
        <v>543</v>
      </c>
      <c r="D469" s="38"/>
      <c r="E469" s="70">
        <v>60</v>
      </c>
      <c r="F469" s="71" t="s">
        <v>77</v>
      </c>
      <c r="G469" s="72">
        <v>375</v>
      </c>
      <c r="H469" s="31">
        <f t="shared" si="20"/>
        <v>22500</v>
      </c>
      <c r="I469" s="73"/>
      <c r="J469" s="30"/>
      <c r="K469" s="37">
        <v>60</v>
      </c>
      <c r="L469" s="30"/>
      <c r="M469" s="55"/>
      <c r="N469" s="30"/>
      <c r="O469" s="30"/>
      <c r="P469" s="37"/>
      <c r="Q469" s="30"/>
      <c r="R469" s="30"/>
      <c r="S469" s="30"/>
      <c r="T469" s="30"/>
      <c r="U469" s="30"/>
      <c r="V469" s="7"/>
      <c r="W469" s="7"/>
      <c r="X469" s="7"/>
      <c r="Y469" s="7"/>
      <c r="Z469" s="7"/>
      <c r="AA469" s="7"/>
      <c r="AB469" s="7"/>
    </row>
    <row r="470" spans="1:28" ht="15.75" x14ac:dyDescent="0.25">
      <c r="A470" s="34"/>
      <c r="B470" s="34"/>
      <c r="C470" s="41" t="s">
        <v>544</v>
      </c>
      <c r="D470" s="38"/>
      <c r="E470" s="70">
        <v>30</v>
      </c>
      <c r="F470" s="71" t="s">
        <v>77</v>
      </c>
      <c r="G470" s="72">
        <v>450</v>
      </c>
      <c r="H470" s="31">
        <f t="shared" si="20"/>
        <v>13500</v>
      </c>
      <c r="I470" s="73"/>
      <c r="J470" s="30"/>
      <c r="K470" s="37">
        <v>30</v>
      </c>
      <c r="L470" s="30"/>
      <c r="M470" s="55"/>
      <c r="N470" s="30"/>
      <c r="O470" s="30"/>
      <c r="P470" s="37"/>
      <c r="Q470" s="30"/>
      <c r="R470" s="30"/>
      <c r="S470" s="30"/>
      <c r="T470" s="30"/>
      <c r="U470" s="30"/>
      <c r="V470" s="7"/>
      <c r="W470" s="7"/>
      <c r="X470" s="7"/>
      <c r="Y470" s="7"/>
      <c r="Z470" s="7"/>
      <c r="AA470" s="7"/>
      <c r="AB470" s="7"/>
    </row>
    <row r="471" spans="1:28" ht="15.75" x14ac:dyDescent="0.25">
      <c r="A471" s="34"/>
      <c r="B471" s="34"/>
      <c r="C471" s="41" t="s">
        <v>545</v>
      </c>
      <c r="D471" s="38"/>
      <c r="E471" s="70">
        <v>30</v>
      </c>
      <c r="F471" s="71" t="s">
        <v>77</v>
      </c>
      <c r="G471" s="72">
        <v>650</v>
      </c>
      <c r="H471" s="31">
        <f t="shared" si="20"/>
        <v>19500</v>
      </c>
      <c r="I471" s="73"/>
      <c r="J471" s="30"/>
      <c r="K471" s="37">
        <v>30</v>
      </c>
      <c r="L471" s="30"/>
      <c r="M471" s="55"/>
      <c r="N471" s="30"/>
      <c r="O471" s="30"/>
      <c r="P471" s="37"/>
      <c r="Q471" s="30"/>
      <c r="R471" s="30"/>
      <c r="S471" s="30"/>
      <c r="T471" s="30"/>
      <c r="U471" s="30"/>
      <c r="V471" s="7"/>
      <c r="W471" s="7"/>
      <c r="X471" s="7"/>
      <c r="Y471" s="7"/>
      <c r="Z471" s="7"/>
      <c r="AA471" s="7"/>
      <c r="AB471" s="7"/>
    </row>
    <row r="472" spans="1:28" ht="15.75" x14ac:dyDescent="0.25">
      <c r="A472" s="34"/>
      <c r="B472" s="34"/>
      <c r="C472" s="41" t="s">
        <v>546</v>
      </c>
      <c r="D472" s="38"/>
      <c r="E472" s="70">
        <v>4500</v>
      </c>
      <c r="F472" s="71" t="s">
        <v>77</v>
      </c>
      <c r="G472" s="72">
        <v>50</v>
      </c>
      <c r="H472" s="31">
        <f t="shared" si="20"/>
        <v>225000</v>
      </c>
      <c r="I472" s="73"/>
      <c r="J472" s="30"/>
      <c r="K472" s="37">
        <v>4500</v>
      </c>
      <c r="L472" s="30"/>
      <c r="M472" s="55"/>
      <c r="N472" s="30"/>
      <c r="O472" s="30"/>
      <c r="P472" s="37"/>
      <c r="Q472" s="30"/>
      <c r="R472" s="30"/>
      <c r="S472" s="30"/>
      <c r="T472" s="30"/>
      <c r="U472" s="30"/>
      <c r="V472" s="7"/>
      <c r="W472" s="7"/>
      <c r="X472" s="7"/>
      <c r="Y472" s="7"/>
      <c r="Z472" s="7"/>
      <c r="AA472" s="7"/>
      <c r="AB472" s="7"/>
    </row>
    <row r="473" spans="1:28" ht="15.75" x14ac:dyDescent="0.25">
      <c r="A473" s="34"/>
      <c r="B473" s="34"/>
      <c r="C473" s="41" t="s">
        <v>547</v>
      </c>
      <c r="D473" s="38"/>
      <c r="E473" s="70">
        <v>30</v>
      </c>
      <c r="F473" s="71" t="s">
        <v>77</v>
      </c>
      <c r="G473" s="72">
        <v>250</v>
      </c>
      <c r="H473" s="31">
        <f t="shared" si="20"/>
        <v>7500</v>
      </c>
      <c r="I473" s="73"/>
      <c r="J473" s="30"/>
      <c r="K473" s="37">
        <v>30</v>
      </c>
      <c r="L473" s="30"/>
      <c r="M473" s="55"/>
      <c r="N473" s="30"/>
      <c r="O473" s="30"/>
      <c r="P473" s="37"/>
      <c r="Q473" s="30"/>
      <c r="R473" s="30"/>
      <c r="S473" s="30"/>
      <c r="T473" s="30"/>
      <c r="U473" s="30"/>
      <c r="V473" s="7"/>
      <c r="W473" s="7"/>
      <c r="X473" s="7"/>
      <c r="Y473" s="7"/>
      <c r="Z473" s="7"/>
      <c r="AA473" s="7"/>
      <c r="AB473" s="7"/>
    </row>
    <row r="474" spans="1:28" ht="15.75" x14ac:dyDescent="0.25">
      <c r="A474" s="34"/>
      <c r="B474" s="34"/>
      <c r="C474" s="41" t="s">
        <v>548</v>
      </c>
      <c r="D474" s="38"/>
      <c r="E474" s="70">
        <v>30</v>
      </c>
      <c r="F474" s="71" t="s">
        <v>77</v>
      </c>
      <c r="G474" s="72">
        <v>370</v>
      </c>
      <c r="H474" s="31">
        <f t="shared" si="20"/>
        <v>11100</v>
      </c>
      <c r="I474" s="73"/>
      <c r="J474" s="30"/>
      <c r="K474" s="37">
        <v>30</v>
      </c>
      <c r="L474" s="30"/>
      <c r="M474" s="55"/>
      <c r="N474" s="30"/>
      <c r="O474" s="30"/>
      <c r="P474" s="37"/>
      <c r="Q474" s="30"/>
      <c r="R474" s="30"/>
      <c r="S474" s="30"/>
      <c r="T474" s="30"/>
      <c r="U474" s="30"/>
      <c r="V474" s="7"/>
      <c r="W474" s="7"/>
      <c r="X474" s="7"/>
      <c r="Y474" s="7"/>
      <c r="Z474" s="7"/>
      <c r="AA474" s="7"/>
      <c r="AB474" s="7"/>
    </row>
    <row r="475" spans="1:28" ht="15.75" x14ac:dyDescent="0.25">
      <c r="A475" s="34"/>
      <c r="B475" s="34"/>
      <c r="C475" s="41" t="s">
        <v>549</v>
      </c>
      <c r="D475" s="38"/>
      <c r="E475" s="70">
        <v>30</v>
      </c>
      <c r="F475" s="71" t="s">
        <v>77</v>
      </c>
      <c r="G475" s="72">
        <v>400</v>
      </c>
      <c r="H475" s="31">
        <f t="shared" si="20"/>
        <v>12000</v>
      </c>
      <c r="I475" s="73"/>
      <c r="J475" s="30"/>
      <c r="K475" s="37">
        <v>30</v>
      </c>
      <c r="L475" s="30"/>
      <c r="M475" s="55"/>
      <c r="N475" s="30"/>
      <c r="O475" s="30"/>
      <c r="P475" s="37"/>
      <c r="Q475" s="30"/>
      <c r="R475" s="30"/>
      <c r="S475" s="30"/>
      <c r="T475" s="30"/>
      <c r="U475" s="30"/>
      <c r="V475" s="7"/>
      <c r="W475" s="7"/>
      <c r="X475" s="7"/>
      <c r="Y475" s="7"/>
      <c r="Z475" s="7"/>
      <c r="AA475" s="7"/>
      <c r="AB475" s="7"/>
    </row>
    <row r="476" spans="1:28" ht="15.75" x14ac:dyDescent="0.25">
      <c r="A476" s="34"/>
      <c r="B476" s="34"/>
      <c r="C476" s="41" t="s">
        <v>550</v>
      </c>
      <c r="D476" s="38"/>
      <c r="E476" s="70">
        <v>120</v>
      </c>
      <c r="F476" s="71" t="s">
        <v>517</v>
      </c>
      <c r="G476" s="72">
        <v>2299</v>
      </c>
      <c r="H476" s="31">
        <f t="shared" si="20"/>
        <v>275880</v>
      </c>
      <c r="I476" s="73"/>
      <c r="J476" s="30"/>
      <c r="K476" s="37">
        <v>60</v>
      </c>
      <c r="L476" s="30"/>
      <c r="M476" s="55"/>
      <c r="N476" s="30"/>
      <c r="O476" s="30"/>
      <c r="P476" s="37">
        <v>60</v>
      </c>
      <c r="Q476" s="30"/>
      <c r="R476" s="30"/>
      <c r="S476" s="30"/>
      <c r="T476" s="30"/>
      <c r="U476" s="30"/>
      <c r="V476" s="7"/>
      <c r="W476" s="7"/>
      <c r="X476" s="7"/>
      <c r="Y476" s="7"/>
      <c r="Z476" s="7"/>
      <c r="AA476" s="7"/>
      <c r="AB476" s="7"/>
    </row>
    <row r="477" spans="1:28" ht="15.75" x14ac:dyDescent="0.25">
      <c r="A477" s="34"/>
      <c r="B477" s="34"/>
      <c r="C477" s="41" t="s">
        <v>551</v>
      </c>
      <c r="D477" s="38"/>
      <c r="E477" s="70">
        <v>120</v>
      </c>
      <c r="F477" s="71" t="s">
        <v>77</v>
      </c>
      <c r="G477" s="72">
        <v>1500</v>
      </c>
      <c r="H477" s="31">
        <f t="shared" si="20"/>
        <v>180000</v>
      </c>
      <c r="I477" s="73"/>
      <c r="J477" s="30"/>
      <c r="K477" s="37">
        <v>60</v>
      </c>
      <c r="L477" s="30"/>
      <c r="M477" s="55"/>
      <c r="N477" s="30"/>
      <c r="O477" s="30"/>
      <c r="P477" s="37">
        <v>60</v>
      </c>
      <c r="Q477" s="30"/>
      <c r="R477" s="30"/>
      <c r="S477" s="30"/>
      <c r="T477" s="30"/>
      <c r="U477" s="30"/>
      <c r="V477" s="7"/>
      <c r="W477" s="7"/>
      <c r="X477" s="7"/>
      <c r="Y477" s="7"/>
      <c r="Z477" s="7"/>
      <c r="AA477" s="7"/>
      <c r="AB477" s="7"/>
    </row>
    <row r="478" spans="1:28" ht="15.75" x14ac:dyDescent="0.25">
      <c r="A478" s="34"/>
      <c r="B478" s="34"/>
      <c r="C478" s="41" t="s">
        <v>552</v>
      </c>
      <c r="D478" s="38"/>
      <c r="E478" s="70">
        <v>60</v>
      </c>
      <c r="F478" s="71" t="s">
        <v>77</v>
      </c>
      <c r="G478" s="72">
        <v>40</v>
      </c>
      <c r="H478" s="31">
        <f t="shared" si="20"/>
        <v>2400</v>
      </c>
      <c r="I478" s="73"/>
      <c r="J478" s="30"/>
      <c r="K478" s="37">
        <v>60</v>
      </c>
      <c r="L478" s="30"/>
      <c r="M478" s="55"/>
      <c r="N478" s="30"/>
      <c r="O478" s="30"/>
      <c r="P478" s="37"/>
      <c r="Q478" s="30"/>
      <c r="R478" s="30"/>
      <c r="S478" s="30"/>
      <c r="T478" s="30"/>
      <c r="U478" s="30"/>
      <c r="V478" s="7"/>
      <c r="W478" s="7"/>
      <c r="X478" s="7"/>
      <c r="Y478" s="7"/>
      <c r="Z478" s="7"/>
      <c r="AA478" s="7"/>
      <c r="AB478" s="7"/>
    </row>
    <row r="479" spans="1:28" ht="15.75" x14ac:dyDescent="0.25">
      <c r="A479" s="34"/>
      <c r="B479" s="34"/>
      <c r="C479" s="41" t="s">
        <v>553</v>
      </c>
      <c r="D479" s="38"/>
      <c r="E479" s="70">
        <v>60</v>
      </c>
      <c r="F479" s="71" t="s">
        <v>77</v>
      </c>
      <c r="G479" s="72">
        <v>40</v>
      </c>
      <c r="H479" s="31">
        <f t="shared" si="20"/>
        <v>2400</v>
      </c>
      <c r="I479" s="73"/>
      <c r="J479" s="30"/>
      <c r="K479" s="37">
        <v>60</v>
      </c>
      <c r="L479" s="30"/>
      <c r="M479" s="55"/>
      <c r="N479" s="30"/>
      <c r="O479" s="30"/>
      <c r="P479" s="37"/>
      <c r="Q479" s="30"/>
      <c r="R479" s="30"/>
      <c r="S479" s="30"/>
      <c r="T479" s="30"/>
      <c r="U479" s="30"/>
      <c r="V479" s="7"/>
      <c r="W479" s="7"/>
      <c r="X479" s="7"/>
      <c r="Y479" s="7"/>
      <c r="Z479" s="7"/>
      <c r="AA479" s="7"/>
      <c r="AB479" s="7"/>
    </row>
    <row r="480" spans="1:28" ht="15.75" x14ac:dyDescent="0.25">
      <c r="A480" s="34"/>
      <c r="B480" s="34"/>
      <c r="C480" s="41" t="s">
        <v>554</v>
      </c>
      <c r="D480" s="38"/>
      <c r="E480" s="70">
        <v>100</v>
      </c>
      <c r="F480" s="71" t="s">
        <v>77</v>
      </c>
      <c r="G480" s="72">
        <v>45</v>
      </c>
      <c r="H480" s="31">
        <f t="shared" si="20"/>
        <v>4500</v>
      </c>
      <c r="I480" s="73"/>
      <c r="J480" s="30"/>
      <c r="K480" s="37">
        <v>100</v>
      </c>
      <c r="L480" s="30"/>
      <c r="M480" s="55"/>
      <c r="N480" s="30"/>
      <c r="O480" s="30"/>
      <c r="P480" s="37"/>
      <c r="Q480" s="30"/>
      <c r="R480" s="30"/>
      <c r="S480" s="30"/>
      <c r="T480" s="30"/>
      <c r="U480" s="30"/>
      <c r="V480" s="7"/>
      <c r="W480" s="7"/>
      <c r="X480" s="7"/>
      <c r="Y480" s="7"/>
      <c r="Z480" s="7"/>
      <c r="AA480" s="7"/>
      <c r="AB480" s="7"/>
    </row>
    <row r="481" spans="1:28" ht="15.75" x14ac:dyDescent="0.25">
      <c r="A481" s="34"/>
      <c r="B481" s="34"/>
      <c r="C481" s="41" t="s">
        <v>555</v>
      </c>
      <c r="D481" s="38"/>
      <c r="E481" s="39">
        <v>600</v>
      </c>
      <c r="F481" s="40" t="s">
        <v>88</v>
      </c>
      <c r="G481" s="52">
        <f>10*(10.5*1.4)</f>
        <v>147</v>
      </c>
      <c r="H481" s="31">
        <f t="shared" si="20"/>
        <v>88200</v>
      </c>
      <c r="I481" s="40"/>
      <c r="J481" s="30"/>
      <c r="K481" s="37">
        <v>600</v>
      </c>
      <c r="L481" s="30"/>
      <c r="M481" s="55"/>
      <c r="N481" s="30"/>
      <c r="O481" s="30"/>
      <c r="P481" s="37"/>
      <c r="Q481" s="30"/>
      <c r="R481" s="30"/>
      <c r="S481" s="30"/>
      <c r="T481" s="30"/>
      <c r="U481" s="30"/>
      <c r="V481" s="7"/>
      <c r="W481" s="7"/>
      <c r="X481" s="7"/>
      <c r="Y481" s="7"/>
      <c r="Z481" s="7"/>
      <c r="AA481" s="7"/>
      <c r="AB481" s="7"/>
    </row>
    <row r="482" spans="1:28" ht="15.75" x14ac:dyDescent="0.25">
      <c r="A482" s="34"/>
      <c r="B482" s="34"/>
      <c r="C482" s="41" t="s">
        <v>556</v>
      </c>
      <c r="D482" s="38"/>
      <c r="E482" s="70">
        <v>36</v>
      </c>
      <c r="F482" s="71" t="s">
        <v>557</v>
      </c>
      <c r="G482" s="72">
        <v>1464</v>
      </c>
      <c r="H482" s="31">
        <f t="shared" si="20"/>
        <v>52704</v>
      </c>
      <c r="I482" s="73"/>
      <c r="J482" s="30"/>
      <c r="K482" s="37">
        <v>36</v>
      </c>
      <c r="L482" s="30"/>
      <c r="M482" s="55"/>
      <c r="N482" s="30"/>
      <c r="O482" s="30"/>
      <c r="P482" s="37"/>
      <c r="Q482" s="30"/>
      <c r="R482" s="30"/>
      <c r="S482" s="30"/>
      <c r="T482" s="30"/>
      <c r="U482" s="30"/>
      <c r="V482" s="7"/>
      <c r="W482" s="7"/>
      <c r="X482" s="7"/>
      <c r="Y482" s="7"/>
      <c r="Z482" s="7"/>
      <c r="AA482" s="7"/>
      <c r="AB482" s="7"/>
    </row>
    <row r="483" spans="1:28" ht="15.75" x14ac:dyDescent="0.25">
      <c r="A483" s="34"/>
      <c r="B483" s="34"/>
      <c r="C483" s="41" t="s">
        <v>558</v>
      </c>
      <c r="D483" s="38"/>
      <c r="E483" s="70">
        <v>5000</v>
      </c>
      <c r="F483" s="71" t="s">
        <v>77</v>
      </c>
      <c r="G483" s="72">
        <v>47.09</v>
      </c>
      <c r="H483" s="31">
        <f t="shared" si="20"/>
        <v>235450.00000000003</v>
      </c>
      <c r="I483" s="73"/>
      <c r="J483" s="30"/>
      <c r="K483" s="37">
        <v>5000</v>
      </c>
      <c r="L483" s="30"/>
      <c r="M483" s="55"/>
      <c r="N483" s="30"/>
      <c r="O483" s="30"/>
      <c r="P483" s="37"/>
      <c r="Q483" s="30"/>
      <c r="R483" s="30"/>
      <c r="S483" s="30"/>
      <c r="T483" s="30"/>
      <c r="U483" s="30"/>
      <c r="V483" s="7"/>
      <c r="W483" s="7"/>
      <c r="X483" s="7"/>
      <c r="Y483" s="7"/>
      <c r="Z483" s="7"/>
      <c r="AA483" s="7"/>
      <c r="AB483" s="7"/>
    </row>
    <row r="484" spans="1:28" ht="15.75" x14ac:dyDescent="0.25">
      <c r="A484" s="34"/>
      <c r="B484" s="34"/>
      <c r="C484" s="41" t="s">
        <v>559</v>
      </c>
      <c r="D484" s="38"/>
      <c r="E484" s="70">
        <v>5000</v>
      </c>
      <c r="F484" s="71" t="s">
        <v>77</v>
      </c>
      <c r="G484" s="72">
        <v>64.5</v>
      </c>
      <c r="H484" s="31">
        <f t="shared" si="20"/>
        <v>322500</v>
      </c>
      <c r="I484" s="73"/>
      <c r="J484" s="30"/>
      <c r="K484" s="37">
        <v>5000</v>
      </c>
      <c r="L484" s="30"/>
      <c r="M484" s="55"/>
      <c r="N484" s="30"/>
      <c r="O484" s="30"/>
      <c r="P484" s="37"/>
      <c r="Q484" s="30"/>
      <c r="R484" s="30"/>
      <c r="S484" s="30"/>
      <c r="T484" s="30"/>
      <c r="U484" s="30"/>
      <c r="V484" s="7"/>
      <c r="W484" s="7"/>
      <c r="X484" s="7"/>
      <c r="Y484" s="7"/>
      <c r="Z484" s="7"/>
      <c r="AA484" s="7"/>
      <c r="AB484" s="7"/>
    </row>
    <row r="485" spans="1:28" ht="15.75" x14ac:dyDescent="0.25">
      <c r="A485" s="34"/>
      <c r="B485" s="34"/>
      <c r="C485" s="41" t="s">
        <v>560</v>
      </c>
      <c r="D485" s="38"/>
      <c r="E485" s="70">
        <v>10</v>
      </c>
      <c r="F485" s="75" t="s">
        <v>75</v>
      </c>
      <c r="G485" s="72">
        <v>10000</v>
      </c>
      <c r="H485" s="31">
        <f t="shared" si="20"/>
        <v>100000</v>
      </c>
      <c r="I485" s="73"/>
      <c r="J485" s="30"/>
      <c r="K485" s="37">
        <v>10</v>
      </c>
      <c r="L485" s="30"/>
      <c r="M485" s="55"/>
      <c r="N485" s="30"/>
      <c r="O485" s="30"/>
      <c r="P485" s="37"/>
      <c r="Q485" s="30"/>
      <c r="R485" s="30"/>
      <c r="S485" s="30"/>
      <c r="T485" s="30"/>
      <c r="U485" s="30"/>
      <c r="V485" s="7"/>
      <c r="W485" s="7"/>
      <c r="X485" s="7"/>
      <c r="Y485" s="7"/>
      <c r="Z485" s="7"/>
      <c r="AA485" s="7"/>
      <c r="AB485" s="7"/>
    </row>
    <row r="486" spans="1:28" ht="15.75" x14ac:dyDescent="0.25">
      <c r="A486" s="34"/>
      <c r="B486" s="34"/>
      <c r="C486" s="41" t="s">
        <v>561</v>
      </c>
      <c r="D486" s="38"/>
      <c r="E486" s="70">
        <v>360</v>
      </c>
      <c r="F486" s="71" t="s">
        <v>77</v>
      </c>
      <c r="G486" s="72">
        <v>230</v>
      </c>
      <c r="H486" s="31">
        <f t="shared" si="20"/>
        <v>82800</v>
      </c>
      <c r="I486" s="73"/>
      <c r="J486" s="30"/>
      <c r="K486" s="37">
        <v>360</v>
      </c>
      <c r="L486" s="30"/>
      <c r="M486" s="55"/>
      <c r="N486" s="30"/>
      <c r="O486" s="30"/>
      <c r="P486" s="37"/>
      <c r="Q486" s="30"/>
      <c r="R486" s="30"/>
      <c r="S486" s="30"/>
      <c r="T486" s="30"/>
      <c r="U486" s="30"/>
      <c r="V486" s="7"/>
      <c r="W486" s="7"/>
      <c r="X486" s="7"/>
      <c r="Y486" s="7"/>
      <c r="Z486" s="7"/>
      <c r="AA486" s="7"/>
      <c r="AB486" s="7"/>
    </row>
    <row r="487" spans="1:28" ht="15.75" x14ac:dyDescent="0.25">
      <c r="A487" s="34"/>
      <c r="B487" s="34"/>
      <c r="C487" s="41" t="s">
        <v>562</v>
      </c>
      <c r="D487" s="38"/>
      <c r="E487" s="70">
        <v>360</v>
      </c>
      <c r="F487" s="71" t="s">
        <v>77</v>
      </c>
      <c r="G487" s="72">
        <v>38</v>
      </c>
      <c r="H487" s="31">
        <f t="shared" si="20"/>
        <v>13680</v>
      </c>
      <c r="I487" s="73"/>
      <c r="J487" s="30"/>
      <c r="K487" s="37">
        <v>360</v>
      </c>
      <c r="L487" s="30"/>
      <c r="M487" s="55"/>
      <c r="N487" s="30"/>
      <c r="O487" s="30"/>
      <c r="P487" s="37"/>
      <c r="Q487" s="30"/>
      <c r="R487" s="30"/>
      <c r="S487" s="30"/>
      <c r="T487" s="30"/>
      <c r="U487" s="30"/>
      <c r="V487" s="7"/>
      <c r="W487" s="7"/>
      <c r="X487" s="7"/>
      <c r="Y487" s="7"/>
      <c r="Z487" s="7"/>
      <c r="AA487" s="7"/>
      <c r="AB487" s="7"/>
    </row>
    <row r="488" spans="1:28" ht="15.75" x14ac:dyDescent="0.25">
      <c r="A488" s="34"/>
      <c r="B488" s="34"/>
      <c r="C488" s="41" t="s">
        <v>563</v>
      </c>
      <c r="D488" s="38"/>
      <c r="E488" s="70">
        <v>120</v>
      </c>
      <c r="F488" s="71" t="s">
        <v>77</v>
      </c>
      <c r="G488" s="72">
        <v>150</v>
      </c>
      <c r="H488" s="31">
        <f t="shared" si="20"/>
        <v>18000</v>
      </c>
      <c r="I488" s="73"/>
      <c r="J488" s="30"/>
      <c r="K488" s="37">
        <v>120</v>
      </c>
      <c r="L488" s="30"/>
      <c r="M488" s="55"/>
      <c r="N488" s="30"/>
      <c r="O488" s="30"/>
      <c r="P488" s="37"/>
      <c r="Q488" s="30"/>
      <c r="R488" s="30"/>
      <c r="S488" s="30"/>
      <c r="T488" s="30"/>
      <c r="U488" s="30"/>
      <c r="V488" s="7"/>
      <c r="W488" s="7"/>
      <c r="X488" s="7"/>
      <c r="Y488" s="7"/>
      <c r="Z488" s="7"/>
      <c r="AA488" s="7"/>
      <c r="AB488" s="7"/>
    </row>
    <row r="489" spans="1:28" ht="15.75" x14ac:dyDescent="0.25">
      <c r="A489" s="34"/>
      <c r="B489" s="34"/>
      <c r="C489" s="41"/>
      <c r="D489" s="38"/>
      <c r="E489" s="39"/>
      <c r="F489" s="40"/>
      <c r="G489" s="52"/>
      <c r="H489" s="31"/>
      <c r="I489" s="40"/>
      <c r="J489" s="30"/>
      <c r="K489" s="37"/>
      <c r="L489" s="30"/>
      <c r="M489" s="55"/>
      <c r="N489" s="30"/>
      <c r="O489" s="30"/>
      <c r="P489" s="37"/>
      <c r="Q489" s="30"/>
      <c r="R489" s="30"/>
      <c r="S489" s="30"/>
      <c r="T489" s="30"/>
      <c r="U489" s="30"/>
      <c r="V489" s="7"/>
      <c r="W489" s="7"/>
      <c r="X489" s="7"/>
      <c r="Y489" s="7"/>
      <c r="Z489" s="7"/>
      <c r="AA489" s="7"/>
      <c r="AB489" s="7"/>
    </row>
    <row r="490" spans="1:28" ht="15.75" x14ac:dyDescent="0.25">
      <c r="A490" s="34"/>
      <c r="B490" s="34"/>
      <c r="C490" s="35" t="s">
        <v>564</v>
      </c>
      <c r="D490" s="38"/>
      <c r="E490" s="39"/>
      <c r="F490" s="40"/>
      <c r="G490" s="52"/>
      <c r="H490" s="31"/>
      <c r="I490" s="40"/>
      <c r="J490" s="30"/>
      <c r="K490" s="37"/>
      <c r="L490" s="30"/>
      <c r="M490" s="55"/>
      <c r="N490" s="30"/>
      <c r="O490" s="30"/>
      <c r="P490" s="37"/>
      <c r="Q490" s="30"/>
      <c r="R490" s="30"/>
      <c r="S490" s="30"/>
      <c r="T490" s="30"/>
      <c r="U490" s="30"/>
      <c r="V490" s="7"/>
      <c r="W490" s="7"/>
      <c r="X490" s="7"/>
      <c r="Y490" s="7"/>
      <c r="Z490" s="7"/>
      <c r="AA490" s="7"/>
      <c r="AB490" s="7"/>
    </row>
    <row r="491" spans="1:28" ht="15.75" x14ac:dyDescent="0.25">
      <c r="A491" s="34"/>
      <c r="B491" s="34"/>
      <c r="C491" s="41" t="s">
        <v>565</v>
      </c>
      <c r="D491" s="38"/>
      <c r="E491" s="39">
        <v>30</v>
      </c>
      <c r="F491" s="40" t="s">
        <v>88</v>
      </c>
      <c r="G491" s="52">
        <v>650</v>
      </c>
      <c r="H491" s="31">
        <f t="shared" ref="H491:H504" si="22">E491*G491</f>
        <v>19500</v>
      </c>
      <c r="I491" s="40"/>
      <c r="J491" s="30"/>
      <c r="K491" s="39">
        <v>30</v>
      </c>
      <c r="L491" s="30"/>
      <c r="M491" s="55"/>
      <c r="N491" s="30"/>
      <c r="O491" s="30"/>
      <c r="P491" s="37"/>
      <c r="Q491" s="30"/>
      <c r="R491" s="30"/>
      <c r="S491" s="30"/>
      <c r="T491" s="30"/>
      <c r="U491" s="30"/>
      <c r="V491" s="7"/>
      <c r="W491" s="7"/>
      <c r="X491" s="7"/>
      <c r="Y491" s="7"/>
      <c r="Z491" s="7"/>
      <c r="AA491" s="7"/>
      <c r="AB491" s="7"/>
    </row>
    <row r="492" spans="1:28" ht="15.75" x14ac:dyDescent="0.25">
      <c r="A492" s="34"/>
      <c r="B492" s="34"/>
      <c r="C492" s="41" t="s">
        <v>566</v>
      </c>
      <c r="D492" s="38"/>
      <c r="E492" s="39">
        <v>30</v>
      </c>
      <c r="F492" s="40" t="s">
        <v>88</v>
      </c>
      <c r="G492" s="52">
        <v>630</v>
      </c>
      <c r="H492" s="31">
        <f t="shared" si="22"/>
        <v>18900</v>
      </c>
      <c r="I492" s="40"/>
      <c r="J492" s="30"/>
      <c r="K492" s="39">
        <v>30</v>
      </c>
      <c r="L492" s="30"/>
      <c r="M492" s="55"/>
      <c r="N492" s="30"/>
      <c r="O492" s="30"/>
      <c r="P492" s="37"/>
      <c r="Q492" s="30"/>
      <c r="R492" s="30"/>
      <c r="S492" s="30"/>
      <c r="T492" s="30"/>
      <c r="U492" s="30"/>
      <c r="V492" s="7"/>
      <c r="W492" s="7"/>
      <c r="X492" s="7"/>
      <c r="Y492" s="7"/>
      <c r="Z492" s="7"/>
      <c r="AA492" s="7"/>
      <c r="AB492" s="7"/>
    </row>
    <row r="493" spans="1:28" ht="15.75" x14ac:dyDescent="0.25">
      <c r="A493" s="34"/>
      <c r="B493" s="34"/>
      <c r="C493" s="64" t="s">
        <v>567</v>
      </c>
      <c r="D493" s="38"/>
      <c r="E493" s="39">
        <v>30</v>
      </c>
      <c r="F493" s="40" t="s">
        <v>88</v>
      </c>
      <c r="G493" s="52">
        <v>5880</v>
      </c>
      <c r="H493" s="31">
        <f t="shared" si="22"/>
        <v>176400</v>
      </c>
      <c r="I493" s="40"/>
      <c r="J493" s="30"/>
      <c r="K493" s="39">
        <v>30</v>
      </c>
      <c r="L493" s="30"/>
      <c r="M493" s="55"/>
      <c r="N493" s="30"/>
      <c r="O493" s="30"/>
      <c r="P493" s="37"/>
      <c r="Q493" s="30"/>
      <c r="R493" s="30"/>
      <c r="S493" s="30"/>
      <c r="T493" s="30"/>
      <c r="U493" s="30"/>
      <c r="V493" s="7"/>
      <c r="W493" s="7"/>
      <c r="X493" s="7"/>
      <c r="Y493" s="7"/>
      <c r="Z493" s="7"/>
      <c r="AA493" s="7"/>
      <c r="AB493" s="7"/>
    </row>
    <row r="494" spans="1:28" ht="15.75" x14ac:dyDescent="0.25">
      <c r="A494" s="34"/>
      <c r="B494" s="34"/>
      <c r="C494" s="41" t="s">
        <v>568</v>
      </c>
      <c r="D494" s="38"/>
      <c r="E494" s="39">
        <v>30</v>
      </c>
      <c r="F494" s="40" t="s">
        <v>88</v>
      </c>
      <c r="G494" s="52">
        <v>840</v>
      </c>
      <c r="H494" s="31">
        <f t="shared" si="22"/>
        <v>25200</v>
      </c>
      <c r="I494" s="40"/>
      <c r="J494" s="30"/>
      <c r="K494" s="39">
        <v>30</v>
      </c>
      <c r="L494" s="30"/>
      <c r="M494" s="55"/>
      <c r="N494" s="30"/>
      <c r="O494" s="30"/>
      <c r="P494" s="37"/>
      <c r="Q494" s="30"/>
      <c r="R494" s="30"/>
      <c r="S494" s="30"/>
      <c r="T494" s="30"/>
      <c r="U494" s="30"/>
      <c r="V494" s="7"/>
      <c r="W494" s="7"/>
      <c r="X494" s="7"/>
      <c r="Y494" s="7"/>
      <c r="Z494" s="7"/>
      <c r="AA494" s="7"/>
      <c r="AB494" s="7"/>
    </row>
    <row r="495" spans="1:28" ht="15.75" x14ac:dyDescent="0.25">
      <c r="A495" s="34"/>
      <c r="B495" s="34"/>
      <c r="C495" s="41" t="s">
        <v>569</v>
      </c>
      <c r="D495" s="38"/>
      <c r="E495" s="39">
        <v>30</v>
      </c>
      <c r="F495" s="40" t="s">
        <v>88</v>
      </c>
      <c r="G495" s="52">
        <v>420</v>
      </c>
      <c r="H495" s="31">
        <f t="shared" si="22"/>
        <v>12600</v>
      </c>
      <c r="I495" s="40"/>
      <c r="J495" s="30"/>
      <c r="K495" s="39">
        <v>30</v>
      </c>
      <c r="L495" s="30"/>
      <c r="M495" s="55"/>
      <c r="N495" s="30"/>
      <c r="O495" s="30"/>
      <c r="P495" s="37"/>
      <c r="Q495" s="30"/>
      <c r="R495" s="30"/>
      <c r="S495" s="30"/>
      <c r="T495" s="30"/>
      <c r="U495" s="30"/>
      <c r="V495" s="7"/>
      <c r="W495" s="7"/>
      <c r="X495" s="7"/>
      <c r="Y495" s="7"/>
      <c r="Z495" s="7"/>
      <c r="AA495" s="7"/>
      <c r="AB495" s="7"/>
    </row>
    <row r="496" spans="1:28" ht="15.75" x14ac:dyDescent="0.25">
      <c r="A496" s="34"/>
      <c r="B496" s="34"/>
      <c r="C496" s="41" t="s">
        <v>570</v>
      </c>
      <c r="D496" s="38"/>
      <c r="E496" s="39">
        <v>160</v>
      </c>
      <c r="F496" s="40" t="s">
        <v>88</v>
      </c>
      <c r="G496" s="52">
        <v>2500</v>
      </c>
      <c r="H496" s="31">
        <f t="shared" si="22"/>
        <v>400000</v>
      </c>
      <c r="I496" s="40"/>
      <c r="J496" s="30"/>
      <c r="K496" s="39">
        <v>160</v>
      </c>
      <c r="L496" s="30"/>
      <c r="M496" s="55"/>
      <c r="N496" s="30"/>
      <c r="O496" s="30"/>
      <c r="P496" s="37"/>
      <c r="Q496" s="30"/>
      <c r="R496" s="30"/>
      <c r="S496" s="30"/>
      <c r="T496" s="30"/>
      <c r="U496" s="30"/>
      <c r="V496" s="7"/>
      <c r="W496" s="7"/>
      <c r="X496" s="7"/>
      <c r="Y496" s="7"/>
      <c r="Z496" s="7"/>
      <c r="AA496" s="7"/>
      <c r="AB496" s="7"/>
    </row>
    <row r="497" spans="1:28" ht="15.75" x14ac:dyDescent="0.25">
      <c r="A497" s="34"/>
      <c r="B497" s="34"/>
      <c r="C497" s="41" t="s">
        <v>571</v>
      </c>
      <c r="D497" s="38"/>
      <c r="E497" s="39">
        <v>160</v>
      </c>
      <c r="F497" s="40" t="s">
        <v>168</v>
      </c>
      <c r="G497" s="52">
        <f>900*1.4</f>
        <v>1260</v>
      </c>
      <c r="H497" s="31">
        <f t="shared" si="22"/>
        <v>201600</v>
      </c>
      <c r="I497" s="40"/>
      <c r="J497" s="30"/>
      <c r="K497" s="39">
        <v>160</v>
      </c>
      <c r="L497" s="30"/>
      <c r="M497" s="55"/>
      <c r="N497" s="30"/>
      <c r="O497" s="30"/>
      <c r="P497" s="37"/>
      <c r="Q497" s="30"/>
      <c r="R497" s="30"/>
      <c r="S497" s="30"/>
      <c r="T497" s="30"/>
      <c r="U497" s="30"/>
      <c r="V497" s="7"/>
      <c r="W497" s="7"/>
      <c r="X497" s="7"/>
      <c r="Y497" s="7"/>
      <c r="Z497" s="7"/>
      <c r="AA497" s="7"/>
      <c r="AB497" s="7"/>
    </row>
    <row r="498" spans="1:28" ht="15.75" x14ac:dyDescent="0.25">
      <c r="A498" s="34"/>
      <c r="B498" s="34"/>
      <c r="C498" s="41" t="s">
        <v>572</v>
      </c>
      <c r="D498" s="38"/>
      <c r="E498" s="39">
        <v>20</v>
      </c>
      <c r="F498" s="40" t="s">
        <v>178</v>
      </c>
      <c r="G498" s="52">
        <f>100*1.4</f>
        <v>140</v>
      </c>
      <c r="H498" s="31">
        <f t="shared" si="22"/>
        <v>2800</v>
      </c>
      <c r="I498" s="40"/>
      <c r="J498" s="30"/>
      <c r="K498" s="39">
        <v>20</v>
      </c>
      <c r="L498" s="30"/>
      <c r="M498" s="55"/>
      <c r="N498" s="30"/>
      <c r="O498" s="30"/>
      <c r="P498" s="37"/>
      <c r="Q498" s="30"/>
      <c r="R498" s="30"/>
      <c r="S498" s="30"/>
      <c r="T498" s="30"/>
      <c r="U498" s="30"/>
      <c r="V498" s="7"/>
      <c r="W498" s="7"/>
      <c r="X498" s="7"/>
      <c r="Y498" s="7"/>
      <c r="Z498" s="7"/>
      <c r="AA498" s="7"/>
      <c r="AB498" s="7"/>
    </row>
    <row r="499" spans="1:28" ht="15.75" x14ac:dyDescent="0.25">
      <c r="A499" s="34"/>
      <c r="B499" s="34"/>
      <c r="C499" s="41" t="s">
        <v>573</v>
      </c>
      <c r="D499" s="38"/>
      <c r="E499" s="39">
        <v>6</v>
      </c>
      <c r="F499" s="40" t="s">
        <v>75</v>
      </c>
      <c r="G499" s="52">
        <f>450*1.4</f>
        <v>630</v>
      </c>
      <c r="H499" s="31">
        <f t="shared" si="22"/>
        <v>3780</v>
      </c>
      <c r="I499" s="40"/>
      <c r="J499" s="30"/>
      <c r="K499" s="39">
        <v>6</v>
      </c>
      <c r="L499" s="30"/>
      <c r="M499" s="55"/>
      <c r="N499" s="30"/>
      <c r="O499" s="30"/>
      <c r="P499" s="37"/>
      <c r="Q499" s="30"/>
      <c r="R499" s="30"/>
      <c r="S499" s="30"/>
      <c r="T499" s="30"/>
      <c r="U499" s="30"/>
      <c r="V499" s="7"/>
      <c r="W499" s="7"/>
      <c r="X499" s="7"/>
      <c r="Y499" s="7"/>
      <c r="Z499" s="7"/>
      <c r="AA499" s="7"/>
      <c r="AB499" s="7"/>
    </row>
    <row r="500" spans="1:28" ht="15.75" x14ac:dyDescent="0.25">
      <c r="A500" s="34"/>
      <c r="B500" s="34"/>
      <c r="C500" s="41" t="s">
        <v>574</v>
      </c>
      <c r="D500" s="38"/>
      <c r="E500" s="39">
        <v>200</v>
      </c>
      <c r="F500" s="40" t="s">
        <v>75</v>
      </c>
      <c r="G500" s="52">
        <f>170*1.4</f>
        <v>237.99999999999997</v>
      </c>
      <c r="H500" s="31">
        <f t="shared" si="22"/>
        <v>47599.999999999993</v>
      </c>
      <c r="I500" s="40"/>
      <c r="J500" s="30"/>
      <c r="K500" s="39">
        <v>200</v>
      </c>
      <c r="L500" s="30"/>
      <c r="M500" s="55"/>
      <c r="N500" s="30"/>
      <c r="O500" s="30"/>
      <c r="P500" s="37"/>
      <c r="Q500" s="30"/>
      <c r="R500" s="30"/>
      <c r="S500" s="30"/>
      <c r="T500" s="30"/>
      <c r="U500" s="30"/>
      <c r="V500" s="7"/>
      <c r="W500" s="7"/>
      <c r="X500" s="7"/>
      <c r="Y500" s="7"/>
      <c r="Z500" s="7"/>
      <c r="AA500" s="7"/>
      <c r="AB500" s="7"/>
    </row>
    <row r="501" spans="1:28" ht="15.75" x14ac:dyDescent="0.25">
      <c r="A501" s="34"/>
      <c r="B501" s="34"/>
      <c r="C501" s="41" t="s">
        <v>575</v>
      </c>
      <c r="D501" s="38"/>
      <c r="E501" s="39">
        <v>30</v>
      </c>
      <c r="F501" s="40" t="s">
        <v>77</v>
      </c>
      <c r="G501" s="52">
        <f>250*1.4</f>
        <v>350</v>
      </c>
      <c r="H501" s="31">
        <f t="shared" si="22"/>
        <v>10500</v>
      </c>
      <c r="I501" s="40"/>
      <c r="J501" s="30"/>
      <c r="K501" s="39">
        <v>30</v>
      </c>
      <c r="L501" s="30"/>
      <c r="M501" s="55"/>
      <c r="N501" s="30"/>
      <c r="O501" s="30"/>
      <c r="P501" s="37"/>
      <c r="Q501" s="30"/>
      <c r="R501" s="30"/>
      <c r="S501" s="30"/>
      <c r="T501" s="30"/>
      <c r="U501" s="30"/>
      <c r="V501" s="7"/>
      <c r="W501" s="7"/>
      <c r="X501" s="7"/>
      <c r="Y501" s="7"/>
      <c r="Z501" s="7"/>
      <c r="AA501" s="7"/>
      <c r="AB501" s="7"/>
    </row>
    <row r="502" spans="1:28" ht="15.75" x14ac:dyDescent="0.25">
      <c r="A502" s="34"/>
      <c r="B502" s="34"/>
      <c r="C502" s="41" t="s">
        <v>576</v>
      </c>
      <c r="D502" s="38"/>
      <c r="E502" s="39">
        <v>30</v>
      </c>
      <c r="F502" s="40" t="s">
        <v>88</v>
      </c>
      <c r="G502" s="52">
        <f>630</f>
        <v>630</v>
      </c>
      <c r="H502" s="31">
        <f t="shared" si="22"/>
        <v>18900</v>
      </c>
      <c r="I502" s="40"/>
      <c r="J502" s="30"/>
      <c r="K502" s="39">
        <v>30</v>
      </c>
      <c r="L502" s="30"/>
      <c r="M502" s="55"/>
      <c r="N502" s="30"/>
      <c r="O502" s="30"/>
      <c r="P502" s="37"/>
      <c r="Q502" s="30"/>
      <c r="R502" s="30"/>
      <c r="S502" s="30"/>
      <c r="T502" s="30"/>
      <c r="U502" s="30"/>
      <c r="V502" s="7"/>
      <c r="W502" s="7"/>
      <c r="X502" s="7"/>
      <c r="Y502" s="7"/>
      <c r="Z502" s="7"/>
      <c r="AA502" s="7"/>
      <c r="AB502" s="7"/>
    </row>
    <row r="503" spans="1:28" ht="15.75" x14ac:dyDescent="0.25">
      <c r="A503" s="34"/>
      <c r="B503" s="34"/>
      <c r="C503" s="41" t="s">
        <v>577</v>
      </c>
      <c r="D503" s="38"/>
      <c r="E503" s="39">
        <v>24</v>
      </c>
      <c r="F503" s="40" t="s">
        <v>77</v>
      </c>
      <c r="G503" s="52">
        <v>75</v>
      </c>
      <c r="H503" s="31">
        <f t="shared" si="22"/>
        <v>1800</v>
      </c>
      <c r="I503" s="40"/>
      <c r="J503" s="30"/>
      <c r="K503" s="39">
        <v>24</v>
      </c>
      <c r="L503" s="30"/>
      <c r="M503" s="55"/>
      <c r="N503" s="30"/>
      <c r="O503" s="30"/>
      <c r="P503" s="37"/>
      <c r="Q503" s="30"/>
      <c r="R503" s="30"/>
      <c r="S503" s="30"/>
      <c r="T503" s="30"/>
      <c r="U503" s="30"/>
      <c r="V503" s="7"/>
      <c r="W503" s="7"/>
      <c r="X503" s="7"/>
      <c r="Y503" s="7"/>
      <c r="Z503" s="7"/>
      <c r="AA503" s="7"/>
      <c r="AB503" s="7"/>
    </row>
    <row r="504" spans="1:28" ht="15.75" x14ac:dyDescent="0.25">
      <c r="A504" s="34"/>
      <c r="B504" s="34"/>
      <c r="C504" s="41" t="s">
        <v>578</v>
      </c>
      <c r="D504" s="38"/>
      <c r="E504" s="39">
        <v>400</v>
      </c>
      <c r="F504" s="40" t="s">
        <v>75</v>
      </c>
      <c r="G504" s="52">
        <v>800</v>
      </c>
      <c r="H504" s="31">
        <f t="shared" si="22"/>
        <v>320000</v>
      </c>
      <c r="I504" s="40"/>
      <c r="J504" s="30"/>
      <c r="K504" s="39">
        <v>400</v>
      </c>
      <c r="L504" s="30"/>
      <c r="M504" s="55"/>
      <c r="N504" s="30"/>
      <c r="O504" s="30"/>
      <c r="P504" s="37"/>
      <c r="Q504" s="30"/>
      <c r="R504" s="30"/>
      <c r="S504" s="30"/>
      <c r="T504" s="30"/>
      <c r="U504" s="30"/>
      <c r="V504" s="7"/>
      <c r="W504" s="7"/>
      <c r="X504" s="7"/>
      <c r="Y504" s="7"/>
      <c r="Z504" s="7"/>
      <c r="AA504" s="7"/>
      <c r="AB504" s="7"/>
    </row>
    <row r="505" spans="1:28" ht="15.75" x14ac:dyDescent="0.25">
      <c r="A505" s="34"/>
      <c r="B505" s="34"/>
      <c r="C505" s="78" t="s">
        <v>579</v>
      </c>
      <c r="D505" s="38"/>
      <c r="E505" s="39"/>
      <c r="F505" s="40"/>
      <c r="G505" s="52"/>
      <c r="H505" s="31"/>
      <c r="I505" s="40"/>
      <c r="J505" s="30"/>
      <c r="K505" s="37"/>
      <c r="L505" s="30"/>
      <c r="M505" s="55"/>
      <c r="N505" s="30"/>
      <c r="O505" s="30"/>
      <c r="P505" s="37"/>
      <c r="Q505" s="30"/>
      <c r="R505" s="30"/>
      <c r="S505" s="30"/>
      <c r="T505" s="30"/>
      <c r="U505" s="30"/>
      <c r="V505" s="7"/>
      <c r="W505" s="7"/>
      <c r="X505" s="7"/>
      <c r="Y505" s="7"/>
      <c r="Z505" s="7"/>
      <c r="AA505" s="7"/>
      <c r="AB505" s="7"/>
    </row>
    <row r="506" spans="1:28" ht="15.75" x14ac:dyDescent="0.25">
      <c r="A506" s="34"/>
      <c r="B506" s="34"/>
      <c r="C506" s="78" t="s">
        <v>580</v>
      </c>
      <c r="D506" s="38"/>
      <c r="E506" s="39"/>
      <c r="F506" s="40"/>
      <c r="G506" s="52"/>
      <c r="H506" s="31"/>
      <c r="I506" s="40"/>
      <c r="J506" s="30"/>
      <c r="K506" s="37"/>
      <c r="L506" s="30"/>
      <c r="M506" s="55"/>
      <c r="N506" s="30"/>
      <c r="O506" s="30"/>
      <c r="P506" s="37"/>
      <c r="Q506" s="30"/>
      <c r="R506" s="30"/>
      <c r="S506" s="30"/>
      <c r="T506" s="30"/>
      <c r="U506" s="30"/>
      <c r="V506" s="7"/>
      <c r="W506" s="7"/>
      <c r="X506" s="7"/>
      <c r="Y506" s="7"/>
      <c r="Z506" s="7"/>
      <c r="AA506" s="7"/>
      <c r="AB506" s="7"/>
    </row>
    <row r="507" spans="1:28" ht="31.5" x14ac:dyDescent="0.25">
      <c r="A507" s="34"/>
      <c r="B507" s="34"/>
      <c r="C507" s="79" t="s">
        <v>581</v>
      </c>
      <c r="D507" s="80"/>
      <c r="E507" s="39"/>
      <c r="F507" s="40"/>
      <c r="G507" s="52"/>
      <c r="H507" s="31"/>
      <c r="I507" s="40"/>
      <c r="J507" s="30"/>
      <c r="K507" s="37"/>
      <c r="L507" s="30"/>
      <c r="M507" s="55"/>
      <c r="N507" s="30"/>
      <c r="O507" s="30"/>
      <c r="P507" s="37"/>
      <c r="Q507" s="30"/>
      <c r="R507" s="30"/>
      <c r="S507" s="30"/>
      <c r="T507" s="30"/>
      <c r="U507" s="30"/>
      <c r="V507" s="7"/>
      <c r="W507" s="7"/>
      <c r="X507" s="7"/>
      <c r="Y507" s="7"/>
      <c r="Z507" s="7"/>
      <c r="AA507" s="7"/>
      <c r="AB507" s="7"/>
    </row>
    <row r="508" spans="1:28" ht="15.75" x14ac:dyDescent="0.25">
      <c r="A508" s="34"/>
      <c r="B508" s="34"/>
      <c r="C508" s="78" t="s">
        <v>582</v>
      </c>
      <c r="D508" s="38"/>
      <c r="E508" s="39"/>
      <c r="F508" s="40"/>
      <c r="G508" s="52"/>
      <c r="H508" s="31"/>
      <c r="I508" s="40"/>
      <c r="J508" s="30"/>
      <c r="K508" s="37"/>
      <c r="L508" s="30"/>
      <c r="M508" s="55"/>
      <c r="N508" s="30"/>
      <c r="O508" s="30"/>
      <c r="P508" s="37"/>
      <c r="Q508" s="30"/>
      <c r="R508" s="30"/>
      <c r="S508" s="30"/>
      <c r="T508" s="30"/>
      <c r="U508" s="30"/>
      <c r="V508" s="7"/>
      <c r="W508" s="7"/>
      <c r="X508" s="7"/>
      <c r="Y508" s="7"/>
      <c r="Z508" s="7"/>
      <c r="AA508" s="7"/>
      <c r="AB508" s="7"/>
    </row>
    <row r="509" spans="1:28" ht="15.75" x14ac:dyDescent="0.25">
      <c r="A509" s="34"/>
      <c r="B509" s="34"/>
      <c r="C509" s="41"/>
      <c r="D509" s="38"/>
      <c r="E509" s="39"/>
      <c r="F509" s="40"/>
      <c r="G509" s="52"/>
      <c r="H509" s="31"/>
      <c r="I509" s="40"/>
      <c r="J509" s="30"/>
      <c r="K509" s="37"/>
      <c r="L509" s="30"/>
      <c r="M509" s="55"/>
      <c r="N509" s="30"/>
      <c r="O509" s="30"/>
      <c r="P509" s="37"/>
      <c r="Q509" s="30"/>
      <c r="R509" s="30"/>
      <c r="S509" s="30"/>
      <c r="T509" s="30"/>
      <c r="U509" s="30"/>
      <c r="V509" s="7"/>
      <c r="W509" s="7"/>
      <c r="X509" s="7"/>
      <c r="Y509" s="7"/>
      <c r="Z509" s="7"/>
      <c r="AA509" s="7"/>
      <c r="AB509" s="7"/>
    </row>
    <row r="510" spans="1:28" ht="15.75" x14ac:dyDescent="0.25">
      <c r="A510" s="34"/>
      <c r="B510" s="34"/>
      <c r="C510" s="35" t="s">
        <v>583</v>
      </c>
      <c r="D510" s="38"/>
      <c r="E510" s="39"/>
      <c r="F510" s="40"/>
      <c r="G510" s="52"/>
      <c r="H510" s="66"/>
      <c r="I510" s="40"/>
      <c r="J510" s="30"/>
      <c r="K510" s="37"/>
      <c r="L510" s="30"/>
      <c r="M510" s="55"/>
      <c r="N510" s="30"/>
      <c r="O510" s="30"/>
      <c r="P510" s="37"/>
      <c r="Q510" s="30"/>
      <c r="R510" s="30"/>
      <c r="S510" s="30"/>
      <c r="T510" s="30"/>
      <c r="U510" s="30"/>
      <c r="V510" s="7"/>
      <c r="W510" s="7"/>
      <c r="X510" s="7"/>
      <c r="Y510" s="7"/>
      <c r="Z510" s="7"/>
      <c r="AA510" s="7"/>
      <c r="AB510" s="7"/>
    </row>
    <row r="511" spans="1:28" ht="15.75" x14ac:dyDescent="0.25">
      <c r="A511" s="34"/>
      <c r="B511" s="34"/>
      <c r="C511" s="35" t="s">
        <v>584</v>
      </c>
      <c r="D511" s="38"/>
      <c r="E511" s="39"/>
      <c r="F511" s="40"/>
      <c r="G511" s="52"/>
      <c r="H511" s="66"/>
      <c r="I511" s="40"/>
      <c r="J511" s="30"/>
      <c r="K511" s="37"/>
      <c r="L511" s="30"/>
      <c r="M511" s="55"/>
      <c r="N511" s="30"/>
      <c r="O511" s="30"/>
      <c r="P511" s="37"/>
      <c r="Q511" s="30"/>
      <c r="R511" s="30"/>
      <c r="S511" s="30"/>
      <c r="T511" s="30"/>
      <c r="U511" s="30"/>
      <c r="V511" s="7"/>
      <c r="W511" s="7"/>
      <c r="X511" s="7"/>
      <c r="Y511" s="7"/>
      <c r="Z511" s="7"/>
      <c r="AA511" s="7"/>
      <c r="AB511" s="7"/>
    </row>
    <row r="512" spans="1:28" ht="15.75" x14ac:dyDescent="0.25">
      <c r="A512" s="34"/>
      <c r="B512" s="34"/>
      <c r="C512" s="41" t="s">
        <v>585</v>
      </c>
      <c r="D512" s="38"/>
      <c r="E512" s="39">
        <v>5</v>
      </c>
      <c r="F512" s="40" t="s">
        <v>586</v>
      </c>
      <c r="G512" s="52">
        <v>55000</v>
      </c>
      <c r="H512" s="31">
        <f t="shared" ref="H512:H543" si="23">E512*G512</f>
        <v>275000</v>
      </c>
      <c r="I512" s="40"/>
      <c r="J512" s="30"/>
      <c r="K512" s="37"/>
      <c r="L512" s="30"/>
      <c r="M512" s="55"/>
      <c r="N512" s="30"/>
      <c r="O512" s="30">
        <v>5</v>
      </c>
      <c r="P512" s="37"/>
      <c r="Q512" s="30"/>
      <c r="R512" s="30"/>
      <c r="S512" s="30"/>
      <c r="T512" s="30"/>
      <c r="U512" s="30"/>
      <c r="V512" s="7"/>
      <c r="W512" s="7"/>
      <c r="X512" s="7"/>
      <c r="Y512" s="7"/>
      <c r="Z512" s="7"/>
      <c r="AA512" s="7"/>
      <c r="AB512" s="7"/>
    </row>
    <row r="513" spans="1:28" ht="15.75" x14ac:dyDescent="0.25">
      <c r="A513" s="34"/>
      <c r="B513" s="34"/>
      <c r="C513" s="41" t="s">
        <v>587</v>
      </c>
      <c r="D513" s="38"/>
      <c r="E513" s="39">
        <v>5</v>
      </c>
      <c r="F513" s="40" t="s">
        <v>586</v>
      </c>
      <c r="G513" s="52">
        <v>62000</v>
      </c>
      <c r="H513" s="31">
        <f t="shared" si="23"/>
        <v>310000</v>
      </c>
      <c r="I513" s="40"/>
      <c r="J513" s="30"/>
      <c r="K513" s="37"/>
      <c r="L513" s="30"/>
      <c r="M513" s="55"/>
      <c r="N513" s="30"/>
      <c r="O513" s="30">
        <v>5</v>
      </c>
      <c r="P513" s="37"/>
      <c r="Q513" s="30"/>
      <c r="R513" s="30"/>
      <c r="S513" s="30"/>
      <c r="T513" s="30"/>
      <c r="U513" s="30"/>
      <c r="V513" s="7"/>
      <c r="W513" s="7"/>
      <c r="X513" s="7"/>
      <c r="Y513" s="7"/>
      <c r="Z513" s="7"/>
      <c r="AA513" s="7"/>
      <c r="AB513" s="7"/>
    </row>
    <row r="514" spans="1:28" ht="15.75" x14ac:dyDescent="0.25">
      <c r="A514" s="34"/>
      <c r="B514" s="34"/>
      <c r="C514" s="41" t="s">
        <v>588</v>
      </c>
      <c r="D514" s="38"/>
      <c r="E514" s="39">
        <v>5</v>
      </c>
      <c r="F514" s="40" t="s">
        <v>586</v>
      </c>
      <c r="G514" s="52">
        <v>16389.8</v>
      </c>
      <c r="H514" s="31">
        <f t="shared" si="23"/>
        <v>81949</v>
      </c>
      <c r="I514" s="40"/>
      <c r="J514" s="30"/>
      <c r="K514" s="37"/>
      <c r="L514" s="30"/>
      <c r="M514" s="55"/>
      <c r="N514" s="30"/>
      <c r="O514" s="30">
        <v>5</v>
      </c>
      <c r="P514" s="37"/>
      <c r="Q514" s="30"/>
      <c r="R514" s="30"/>
      <c r="S514" s="30"/>
      <c r="T514" s="30"/>
      <c r="U514" s="30"/>
      <c r="V514" s="7"/>
      <c r="W514" s="7"/>
      <c r="X514" s="7"/>
      <c r="Y514" s="7"/>
      <c r="Z514" s="7"/>
      <c r="AA514" s="7"/>
      <c r="AB514" s="7"/>
    </row>
    <row r="515" spans="1:28" ht="15.75" x14ac:dyDescent="0.25">
      <c r="A515" s="34"/>
      <c r="B515" s="34"/>
      <c r="C515" s="41" t="s">
        <v>589</v>
      </c>
      <c r="D515" s="38"/>
      <c r="E515" s="39">
        <v>5</v>
      </c>
      <c r="F515" s="40" t="s">
        <v>586</v>
      </c>
      <c r="G515" s="52">
        <v>16308</v>
      </c>
      <c r="H515" s="31">
        <f t="shared" si="23"/>
        <v>81540</v>
      </c>
      <c r="I515" s="40"/>
      <c r="J515" s="30"/>
      <c r="K515" s="37"/>
      <c r="L515" s="30"/>
      <c r="M515" s="55"/>
      <c r="N515" s="30"/>
      <c r="O515" s="30">
        <v>5</v>
      </c>
      <c r="P515" s="37"/>
      <c r="Q515" s="30"/>
      <c r="R515" s="30"/>
      <c r="S515" s="30"/>
      <c r="T515" s="30"/>
      <c r="U515" s="30"/>
      <c r="V515" s="7"/>
      <c r="W515" s="7"/>
      <c r="X515" s="7"/>
      <c r="Y515" s="7"/>
      <c r="Z515" s="7"/>
      <c r="AA515" s="7"/>
      <c r="AB515" s="7"/>
    </row>
    <row r="516" spans="1:28" ht="15.75" x14ac:dyDescent="0.25">
      <c r="A516" s="34"/>
      <c r="B516" s="34"/>
      <c r="C516" s="41" t="s">
        <v>590</v>
      </c>
      <c r="D516" s="38"/>
      <c r="E516" s="39">
        <v>5</v>
      </c>
      <c r="F516" s="40" t="s">
        <v>586</v>
      </c>
      <c r="G516" s="52">
        <v>12393</v>
      </c>
      <c r="H516" s="31">
        <f t="shared" si="23"/>
        <v>61965</v>
      </c>
      <c r="I516" s="40"/>
      <c r="J516" s="30"/>
      <c r="K516" s="37"/>
      <c r="L516" s="30"/>
      <c r="M516" s="55"/>
      <c r="N516" s="30"/>
      <c r="O516" s="30">
        <v>5</v>
      </c>
      <c r="P516" s="37"/>
      <c r="Q516" s="30"/>
      <c r="R516" s="30"/>
      <c r="S516" s="30" t="s">
        <v>591</v>
      </c>
      <c r="T516" s="30"/>
      <c r="U516" s="30"/>
      <c r="V516" s="7"/>
      <c r="W516" s="7"/>
      <c r="X516" s="7"/>
      <c r="Y516" s="7"/>
      <c r="Z516" s="7"/>
      <c r="AA516" s="7"/>
      <c r="AB516" s="7"/>
    </row>
    <row r="517" spans="1:28" ht="15.75" x14ac:dyDescent="0.25">
      <c r="A517" s="34"/>
      <c r="B517" s="34"/>
      <c r="C517" s="41" t="s">
        <v>592</v>
      </c>
      <c r="D517" s="38"/>
      <c r="E517" s="39">
        <v>5</v>
      </c>
      <c r="F517" s="40" t="s">
        <v>586</v>
      </c>
      <c r="G517" s="52">
        <v>18079</v>
      </c>
      <c r="H517" s="31">
        <f t="shared" si="23"/>
        <v>90395</v>
      </c>
      <c r="I517" s="40"/>
      <c r="J517" s="30"/>
      <c r="K517" s="37"/>
      <c r="L517" s="30"/>
      <c r="M517" s="55"/>
      <c r="N517" s="30"/>
      <c r="O517" s="30">
        <v>5</v>
      </c>
      <c r="P517" s="37"/>
      <c r="Q517" s="30"/>
      <c r="R517" s="30"/>
      <c r="S517" s="30"/>
      <c r="T517" s="30"/>
      <c r="U517" s="30"/>
      <c r="V517" s="7"/>
      <c r="W517" s="7"/>
      <c r="X517" s="7"/>
      <c r="Y517" s="7"/>
      <c r="Z517" s="7"/>
      <c r="AA517" s="7"/>
      <c r="AB517" s="7"/>
    </row>
    <row r="518" spans="1:28" ht="15.75" x14ac:dyDescent="0.25">
      <c r="A518" s="34"/>
      <c r="B518" s="34"/>
      <c r="C518" s="41" t="s">
        <v>593</v>
      </c>
      <c r="D518" s="38"/>
      <c r="E518" s="39">
        <v>5</v>
      </c>
      <c r="F518" s="40" t="s">
        <v>586</v>
      </c>
      <c r="G518" s="52">
        <v>22608</v>
      </c>
      <c r="H518" s="31">
        <f t="shared" si="23"/>
        <v>113040</v>
      </c>
      <c r="I518" s="40"/>
      <c r="J518" s="30"/>
      <c r="K518" s="37"/>
      <c r="L518" s="30"/>
      <c r="M518" s="55"/>
      <c r="N518" s="30"/>
      <c r="O518" s="30">
        <v>5</v>
      </c>
      <c r="P518" s="37"/>
      <c r="Q518" s="30"/>
      <c r="R518" s="30"/>
      <c r="S518" s="30"/>
      <c r="T518" s="30"/>
      <c r="U518" s="30"/>
      <c r="V518" s="7"/>
      <c r="W518" s="7"/>
      <c r="X518" s="7"/>
      <c r="Y518" s="7"/>
      <c r="Z518" s="7"/>
      <c r="AA518" s="7"/>
      <c r="AB518" s="7"/>
    </row>
    <row r="519" spans="1:28" ht="15.75" x14ac:dyDescent="0.25">
      <c r="A519" s="34"/>
      <c r="B519" s="34"/>
      <c r="C519" s="41" t="s">
        <v>594</v>
      </c>
      <c r="D519" s="38"/>
      <c r="E519" s="39">
        <v>5</v>
      </c>
      <c r="F519" s="40" t="s">
        <v>586</v>
      </c>
      <c r="G519" s="52">
        <v>16561</v>
      </c>
      <c r="H519" s="31">
        <f t="shared" si="23"/>
        <v>82805</v>
      </c>
      <c r="I519" s="40"/>
      <c r="J519" s="30"/>
      <c r="K519" s="37"/>
      <c r="L519" s="30"/>
      <c r="M519" s="55"/>
      <c r="N519" s="30"/>
      <c r="O519" s="30">
        <v>5</v>
      </c>
      <c r="P519" s="37"/>
      <c r="Q519" s="30"/>
      <c r="R519" s="30"/>
      <c r="S519" s="30"/>
      <c r="T519" s="30"/>
      <c r="U519" s="30"/>
      <c r="V519" s="7"/>
      <c r="W519" s="7"/>
      <c r="X519" s="7"/>
      <c r="Y519" s="7"/>
      <c r="Z519" s="7"/>
      <c r="AA519" s="7"/>
      <c r="AB519" s="7"/>
    </row>
    <row r="520" spans="1:28" ht="15.75" x14ac:dyDescent="0.25">
      <c r="A520" s="34"/>
      <c r="B520" s="34"/>
      <c r="C520" s="41" t="s">
        <v>595</v>
      </c>
      <c r="D520" s="38"/>
      <c r="E520" s="39">
        <v>5</v>
      </c>
      <c r="F520" s="40" t="s">
        <v>586</v>
      </c>
      <c r="G520" s="52">
        <v>26692</v>
      </c>
      <c r="H520" s="31">
        <f t="shared" si="23"/>
        <v>133460</v>
      </c>
      <c r="I520" s="40"/>
      <c r="J520" s="30"/>
      <c r="K520" s="37"/>
      <c r="L520" s="30"/>
      <c r="M520" s="55"/>
      <c r="N520" s="30"/>
      <c r="O520" s="30">
        <v>5</v>
      </c>
      <c r="P520" s="37"/>
      <c r="Q520" s="30"/>
      <c r="R520" s="30"/>
      <c r="S520" s="30"/>
      <c r="T520" s="30"/>
      <c r="U520" s="30"/>
      <c r="V520" s="7"/>
      <c r="W520" s="7"/>
      <c r="X520" s="7"/>
      <c r="Y520" s="7"/>
      <c r="Z520" s="7"/>
      <c r="AA520" s="7"/>
      <c r="AB520" s="7"/>
    </row>
    <row r="521" spans="1:28" ht="15.75" x14ac:dyDescent="0.25">
      <c r="A521" s="34"/>
      <c r="B521" s="34"/>
      <c r="C521" s="41" t="s">
        <v>596</v>
      </c>
      <c r="D521" s="38"/>
      <c r="E521" s="39">
        <v>2</v>
      </c>
      <c r="F521" s="40" t="s">
        <v>586</v>
      </c>
      <c r="G521" s="52">
        <v>66412.5</v>
      </c>
      <c r="H521" s="31">
        <f t="shared" si="23"/>
        <v>132825</v>
      </c>
      <c r="I521" s="40"/>
      <c r="J521" s="30"/>
      <c r="K521" s="37"/>
      <c r="L521" s="30"/>
      <c r="M521" s="55"/>
      <c r="N521" s="30"/>
      <c r="O521" s="30">
        <v>2</v>
      </c>
      <c r="P521" s="37"/>
      <c r="Q521" s="30"/>
      <c r="R521" s="30"/>
      <c r="S521" s="30"/>
      <c r="T521" s="30"/>
      <c r="U521" s="30"/>
      <c r="V521" s="7"/>
      <c r="W521" s="7"/>
      <c r="X521" s="7"/>
      <c r="Y521" s="7"/>
      <c r="Z521" s="7"/>
      <c r="AA521" s="7"/>
      <c r="AB521" s="7"/>
    </row>
    <row r="522" spans="1:28" ht="15.75" x14ac:dyDescent="0.25">
      <c r="A522" s="34"/>
      <c r="B522" s="34"/>
      <c r="C522" s="41" t="s">
        <v>597</v>
      </c>
      <c r="D522" s="38"/>
      <c r="E522" s="39">
        <v>2</v>
      </c>
      <c r="F522" s="40" t="s">
        <v>586</v>
      </c>
      <c r="G522" s="52">
        <v>74865</v>
      </c>
      <c r="H522" s="31">
        <f t="shared" si="23"/>
        <v>149730</v>
      </c>
      <c r="I522" s="40"/>
      <c r="J522" s="30"/>
      <c r="K522" s="37"/>
      <c r="L522" s="30"/>
      <c r="M522" s="55"/>
      <c r="N522" s="30"/>
      <c r="O522" s="30">
        <v>2</v>
      </c>
      <c r="P522" s="37"/>
      <c r="Q522" s="30"/>
      <c r="R522" s="30"/>
      <c r="S522" s="30"/>
      <c r="T522" s="30"/>
      <c r="U522" s="30"/>
      <c r="V522" s="7"/>
      <c r="W522" s="7"/>
      <c r="X522" s="7"/>
      <c r="Y522" s="7"/>
      <c r="Z522" s="7"/>
      <c r="AA522" s="7"/>
      <c r="AB522" s="7"/>
    </row>
    <row r="523" spans="1:28" ht="15.75" x14ac:dyDescent="0.25">
      <c r="A523" s="34"/>
      <c r="B523" s="34"/>
      <c r="C523" s="41" t="s">
        <v>598</v>
      </c>
      <c r="D523" s="38"/>
      <c r="E523" s="39">
        <v>2</v>
      </c>
      <c r="F523" s="40" t="s">
        <v>586</v>
      </c>
      <c r="G523" s="52">
        <v>90562.5</v>
      </c>
      <c r="H523" s="31">
        <f t="shared" si="23"/>
        <v>181125</v>
      </c>
      <c r="I523" s="40"/>
      <c r="J523" s="30"/>
      <c r="K523" s="37"/>
      <c r="L523" s="30"/>
      <c r="M523" s="55"/>
      <c r="N523" s="30"/>
      <c r="O523" s="30">
        <v>2</v>
      </c>
      <c r="P523" s="37"/>
      <c r="Q523" s="30"/>
      <c r="R523" s="30"/>
      <c r="S523" s="30"/>
      <c r="T523" s="30"/>
      <c r="U523" s="30"/>
      <c r="V523" s="7"/>
      <c r="W523" s="7"/>
      <c r="X523" s="7"/>
      <c r="Y523" s="7"/>
      <c r="Z523" s="7"/>
      <c r="AA523" s="7"/>
      <c r="AB523" s="7"/>
    </row>
    <row r="524" spans="1:28" ht="15.75" x14ac:dyDescent="0.25">
      <c r="A524" s="34"/>
      <c r="B524" s="34"/>
      <c r="C524" s="41" t="s">
        <v>599</v>
      </c>
      <c r="D524" s="38"/>
      <c r="E524" s="39">
        <v>2</v>
      </c>
      <c r="F524" s="40" t="s">
        <v>88</v>
      </c>
      <c r="G524" s="52">
        <v>21160</v>
      </c>
      <c r="H524" s="31">
        <f t="shared" si="23"/>
        <v>42320</v>
      </c>
      <c r="I524" s="40"/>
      <c r="J524" s="30"/>
      <c r="K524" s="37"/>
      <c r="L524" s="30"/>
      <c r="M524" s="55"/>
      <c r="N524" s="30"/>
      <c r="O524" s="30">
        <v>2</v>
      </c>
      <c r="P524" s="37"/>
      <c r="Q524" s="30"/>
      <c r="R524" s="30"/>
      <c r="S524" s="30"/>
      <c r="T524" s="30"/>
      <c r="U524" s="30"/>
      <c r="V524" s="7"/>
      <c r="W524" s="7"/>
      <c r="X524" s="7"/>
      <c r="Y524" s="7"/>
      <c r="Z524" s="7"/>
      <c r="AA524" s="7"/>
      <c r="AB524" s="7"/>
    </row>
    <row r="525" spans="1:28" ht="15.75" x14ac:dyDescent="0.25">
      <c r="A525" s="34"/>
      <c r="B525" s="34"/>
      <c r="C525" s="41" t="s">
        <v>600</v>
      </c>
      <c r="D525" s="38"/>
      <c r="E525" s="39">
        <v>2</v>
      </c>
      <c r="F525" s="40" t="s">
        <v>178</v>
      </c>
      <c r="G525" s="52">
        <v>26665.63</v>
      </c>
      <c r="H525" s="31">
        <f t="shared" si="23"/>
        <v>53331.26</v>
      </c>
      <c r="I525" s="40"/>
      <c r="J525" s="30"/>
      <c r="K525" s="37"/>
      <c r="L525" s="30"/>
      <c r="M525" s="55"/>
      <c r="N525" s="30"/>
      <c r="O525" s="30">
        <v>2</v>
      </c>
      <c r="P525" s="37"/>
      <c r="Q525" s="30"/>
      <c r="R525" s="30"/>
      <c r="S525" s="30"/>
      <c r="T525" s="30"/>
      <c r="U525" s="30"/>
      <c r="V525" s="7"/>
      <c r="W525" s="7"/>
      <c r="X525" s="7"/>
      <c r="Y525" s="7"/>
      <c r="Z525" s="7"/>
      <c r="AA525" s="7"/>
      <c r="AB525" s="7"/>
    </row>
    <row r="526" spans="1:28" ht="15.75" x14ac:dyDescent="0.25">
      <c r="A526" s="34"/>
      <c r="B526" s="34"/>
      <c r="C526" s="41" t="s">
        <v>601</v>
      </c>
      <c r="D526" s="38"/>
      <c r="E526" s="39">
        <v>2</v>
      </c>
      <c r="F526" s="40" t="s">
        <v>602</v>
      </c>
      <c r="G526" s="52">
        <v>44666</v>
      </c>
      <c r="H526" s="31">
        <f t="shared" si="23"/>
        <v>89332</v>
      </c>
      <c r="I526" s="40"/>
      <c r="J526" s="30"/>
      <c r="K526" s="37"/>
      <c r="L526" s="30"/>
      <c r="M526" s="55"/>
      <c r="N526" s="30"/>
      <c r="O526" s="30">
        <v>2</v>
      </c>
      <c r="P526" s="37"/>
      <c r="Q526" s="30"/>
      <c r="R526" s="30"/>
      <c r="S526" s="30"/>
      <c r="T526" s="30"/>
      <c r="U526" s="30"/>
      <c r="V526" s="7"/>
      <c r="W526" s="7"/>
      <c r="X526" s="7"/>
      <c r="Y526" s="7"/>
      <c r="Z526" s="7"/>
      <c r="AA526" s="7"/>
      <c r="AB526" s="7"/>
    </row>
    <row r="527" spans="1:28" ht="15.75" x14ac:dyDescent="0.25">
      <c r="A527" s="34"/>
      <c r="B527" s="34"/>
      <c r="C527" s="41" t="s">
        <v>603</v>
      </c>
      <c r="D527" s="38"/>
      <c r="E527" s="39">
        <v>2</v>
      </c>
      <c r="F527" s="40" t="s">
        <v>602</v>
      </c>
      <c r="G527" s="52">
        <v>20092.8</v>
      </c>
      <c r="H527" s="31">
        <f t="shared" si="23"/>
        <v>40185.599999999999</v>
      </c>
      <c r="I527" s="40"/>
      <c r="J527" s="30"/>
      <c r="K527" s="37"/>
      <c r="L527" s="30"/>
      <c r="M527" s="55"/>
      <c r="N527" s="30"/>
      <c r="O527" s="30">
        <v>2</v>
      </c>
      <c r="P527" s="37"/>
      <c r="Q527" s="30"/>
      <c r="R527" s="30"/>
      <c r="S527" s="30"/>
      <c r="T527" s="30"/>
      <c r="U527" s="30"/>
      <c r="V527" s="7"/>
      <c r="W527" s="7"/>
      <c r="X527" s="7"/>
      <c r="Y527" s="7"/>
      <c r="Z527" s="7"/>
      <c r="AA527" s="7"/>
      <c r="AB527" s="7"/>
    </row>
    <row r="528" spans="1:28" ht="15.75" x14ac:dyDescent="0.25">
      <c r="A528" s="34"/>
      <c r="B528" s="34"/>
      <c r="C528" s="41" t="s">
        <v>604</v>
      </c>
      <c r="D528" s="38"/>
      <c r="E528" s="39">
        <v>74</v>
      </c>
      <c r="F528" s="40" t="s">
        <v>605</v>
      </c>
      <c r="G528" s="52">
        <v>1000</v>
      </c>
      <c r="H528" s="31">
        <f t="shared" si="23"/>
        <v>74000</v>
      </c>
      <c r="I528" s="40"/>
      <c r="J528" s="30"/>
      <c r="K528" s="37"/>
      <c r="L528" s="39">
        <v>74</v>
      </c>
      <c r="M528" s="55"/>
      <c r="N528" s="30"/>
      <c r="O528" s="30"/>
      <c r="P528" s="37"/>
      <c r="Q528" s="30"/>
      <c r="R528" s="30"/>
      <c r="S528" s="30"/>
      <c r="T528" s="30"/>
      <c r="U528" s="30"/>
      <c r="V528" s="7"/>
      <c r="W528" s="7"/>
      <c r="X528" s="7"/>
      <c r="Y528" s="7"/>
      <c r="Z528" s="7"/>
      <c r="AA528" s="7"/>
      <c r="AB528" s="7"/>
    </row>
    <row r="529" spans="1:28" ht="15.75" x14ac:dyDescent="0.25">
      <c r="A529" s="34"/>
      <c r="B529" s="34"/>
      <c r="C529" s="41" t="s">
        <v>606</v>
      </c>
      <c r="D529" s="38"/>
      <c r="E529" s="39">
        <v>5</v>
      </c>
      <c r="F529" s="40" t="s">
        <v>607</v>
      </c>
      <c r="G529" s="52">
        <v>650</v>
      </c>
      <c r="H529" s="31">
        <f t="shared" si="23"/>
        <v>3250</v>
      </c>
      <c r="I529" s="40"/>
      <c r="J529" s="30"/>
      <c r="K529" s="37"/>
      <c r="L529" s="39">
        <v>5</v>
      </c>
      <c r="M529" s="55"/>
      <c r="N529" s="30"/>
      <c r="O529" s="30" t="s">
        <v>591</v>
      </c>
      <c r="P529" s="37"/>
      <c r="Q529" s="30"/>
      <c r="R529" s="30"/>
      <c r="S529" s="30"/>
      <c r="T529" s="30"/>
      <c r="U529" s="30"/>
      <c r="V529" s="7"/>
      <c r="W529" s="7"/>
      <c r="X529" s="7"/>
      <c r="Y529" s="7"/>
      <c r="Z529" s="7"/>
      <c r="AA529" s="7"/>
      <c r="AB529" s="7"/>
    </row>
    <row r="530" spans="1:28" ht="15.75" x14ac:dyDescent="0.25">
      <c r="A530" s="34"/>
      <c r="B530" s="34"/>
      <c r="C530" s="41" t="s">
        <v>608</v>
      </c>
      <c r="D530" s="38"/>
      <c r="E530" s="39">
        <v>10</v>
      </c>
      <c r="F530" s="40" t="s">
        <v>607</v>
      </c>
      <c r="G530" s="52">
        <v>860</v>
      </c>
      <c r="H530" s="31">
        <f t="shared" si="23"/>
        <v>8600</v>
      </c>
      <c r="I530" s="40"/>
      <c r="J530" s="30"/>
      <c r="K530" s="37"/>
      <c r="L530" s="39">
        <v>10</v>
      </c>
      <c r="M530" s="55"/>
      <c r="N530" s="30"/>
      <c r="O530" s="30"/>
      <c r="P530" s="37"/>
      <c r="Q530" s="30"/>
      <c r="R530" s="30"/>
      <c r="S530" s="30"/>
      <c r="T530" s="30"/>
      <c r="U530" s="30"/>
      <c r="V530" s="7"/>
      <c r="W530" s="7"/>
      <c r="X530" s="7"/>
      <c r="Y530" s="7"/>
      <c r="Z530" s="7"/>
      <c r="AA530" s="7"/>
      <c r="AB530" s="7"/>
    </row>
    <row r="531" spans="1:28" ht="15.75" x14ac:dyDescent="0.25">
      <c r="A531" s="34"/>
      <c r="B531" s="34"/>
      <c r="C531" s="41" t="s">
        <v>609</v>
      </c>
      <c r="D531" s="38"/>
      <c r="E531" s="39">
        <v>5</v>
      </c>
      <c r="F531" s="40" t="s">
        <v>610</v>
      </c>
      <c r="G531" s="52">
        <v>400</v>
      </c>
      <c r="H531" s="31">
        <f t="shared" si="23"/>
        <v>2000</v>
      </c>
      <c r="I531" s="40"/>
      <c r="J531" s="30"/>
      <c r="K531" s="37"/>
      <c r="L531" s="39">
        <v>5</v>
      </c>
      <c r="M531" s="55"/>
      <c r="N531" s="30" t="s">
        <v>591</v>
      </c>
      <c r="O531" s="30"/>
      <c r="P531" s="37"/>
      <c r="Q531" s="30"/>
      <c r="R531" s="30"/>
      <c r="S531" s="30"/>
      <c r="T531" s="30"/>
      <c r="U531" s="30"/>
      <c r="V531" s="7"/>
      <c r="W531" s="7"/>
      <c r="X531" s="7"/>
      <c r="Y531" s="7"/>
      <c r="Z531" s="7"/>
      <c r="AA531" s="7"/>
      <c r="AB531" s="7"/>
    </row>
    <row r="532" spans="1:28" ht="15.75" x14ac:dyDescent="0.25">
      <c r="A532" s="34"/>
      <c r="B532" s="34"/>
      <c r="C532" s="41" t="s">
        <v>611</v>
      </c>
      <c r="D532" s="38"/>
      <c r="E532" s="39">
        <v>6</v>
      </c>
      <c r="F532" s="40" t="s">
        <v>610</v>
      </c>
      <c r="G532" s="52">
        <v>400</v>
      </c>
      <c r="H532" s="31">
        <f t="shared" si="23"/>
        <v>2400</v>
      </c>
      <c r="I532" s="40"/>
      <c r="J532" s="30"/>
      <c r="K532" s="37"/>
      <c r="L532" s="39">
        <v>6</v>
      </c>
      <c r="M532" s="55"/>
      <c r="N532" s="30"/>
      <c r="O532" s="30"/>
      <c r="P532" s="37"/>
      <c r="Q532" s="30"/>
      <c r="R532" s="30"/>
      <c r="S532" s="30"/>
      <c r="T532" s="30"/>
      <c r="U532" s="30"/>
      <c r="V532" s="7"/>
      <c r="W532" s="7"/>
      <c r="X532" s="7"/>
      <c r="Y532" s="7"/>
      <c r="Z532" s="7"/>
      <c r="AA532" s="7"/>
      <c r="AB532" s="7"/>
    </row>
    <row r="533" spans="1:28" ht="15.75" x14ac:dyDescent="0.25">
      <c r="A533" s="34"/>
      <c r="B533" s="34"/>
      <c r="C533" s="41" t="s">
        <v>612</v>
      </c>
      <c r="D533" s="38"/>
      <c r="E533" s="39">
        <v>10</v>
      </c>
      <c r="F533" s="40" t="s">
        <v>613</v>
      </c>
      <c r="G533" s="52">
        <v>1000</v>
      </c>
      <c r="H533" s="31">
        <f t="shared" si="23"/>
        <v>10000</v>
      </c>
      <c r="I533" s="40"/>
      <c r="J533" s="30"/>
      <c r="K533" s="37"/>
      <c r="L533" s="39">
        <v>10</v>
      </c>
      <c r="M533" s="55"/>
      <c r="N533" s="30"/>
      <c r="O533" s="30"/>
      <c r="P533" s="37"/>
      <c r="Q533" s="30"/>
      <c r="R533" s="30"/>
      <c r="S533" s="30" t="s">
        <v>591</v>
      </c>
      <c r="T533" s="30"/>
      <c r="U533" s="30"/>
      <c r="V533" s="7"/>
      <c r="W533" s="7"/>
      <c r="X533" s="7"/>
      <c r="Y533" s="7"/>
      <c r="Z533" s="7"/>
      <c r="AA533" s="7"/>
      <c r="AB533" s="7"/>
    </row>
    <row r="534" spans="1:28" ht="15.75" x14ac:dyDescent="0.25">
      <c r="A534" s="34"/>
      <c r="B534" s="34"/>
      <c r="C534" s="41" t="s">
        <v>614</v>
      </c>
      <c r="D534" s="38"/>
      <c r="E534" s="39">
        <v>10</v>
      </c>
      <c r="F534" s="40" t="s">
        <v>613</v>
      </c>
      <c r="G534" s="52">
        <v>1000</v>
      </c>
      <c r="H534" s="31">
        <f t="shared" si="23"/>
        <v>10000</v>
      </c>
      <c r="I534" s="40"/>
      <c r="J534" s="30"/>
      <c r="K534" s="37"/>
      <c r="L534" s="39">
        <v>10</v>
      </c>
      <c r="M534" s="55"/>
      <c r="N534" s="30"/>
      <c r="O534" s="30"/>
      <c r="P534" s="37"/>
      <c r="Q534" s="30"/>
      <c r="R534" s="30"/>
      <c r="S534" s="30"/>
      <c r="T534" s="30"/>
      <c r="U534" s="30"/>
      <c r="V534" s="7"/>
      <c r="W534" s="7"/>
      <c r="X534" s="7"/>
      <c r="Y534" s="7"/>
      <c r="Z534" s="7"/>
      <c r="AA534" s="7"/>
      <c r="AB534" s="7"/>
    </row>
    <row r="535" spans="1:28" ht="15.75" x14ac:dyDescent="0.25">
      <c r="A535" s="34"/>
      <c r="B535" s="34"/>
      <c r="C535" s="41" t="s">
        <v>615</v>
      </c>
      <c r="D535" s="38"/>
      <c r="E535" s="39">
        <v>10</v>
      </c>
      <c r="F535" s="40" t="s">
        <v>613</v>
      </c>
      <c r="G535" s="52">
        <v>1000</v>
      </c>
      <c r="H535" s="31">
        <f t="shared" si="23"/>
        <v>10000</v>
      </c>
      <c r="I535" s="40"/>
      <c r="J535" s="30"/>
      <c r="K535" s="37"/>
      <c r="L535" s="39">
        <v>10</v>
      </c>
      <c r="M535" s="55"/>
      <c r="N535" s="30"/>
      <c r="O535" s="30"/>
      <c r="P535" s="37"/>
      <c r="Q535" s="30"/>
      <c r="R535" s="30"/>
      <c r="S535" s="30"/>
      <c r="T535" s="30"/>
      <c r="U535" s="30"/>
      <c r="V535" s="7"/>
      <c r="W535" s="7"/>
      <c r="X535" s="7"/>
      <c r="Y535" s="7"/>
      <c r="Z535" s="7"/>
      <c r="AA535" s="7"/>
      <c r="AB535" s="7"/>
    </row>
    <row r="536" spans="1:28" ht="15.75" x14ac:dyDescent="0.25">
      <c r="A536" s="34"/>
      <c r="B536" s="34"/>
      <c r="C536" s="41" t="s">
        <v>616</v>
      </c>
      <c r="D536" s="38"/>
      <c r="E536" s="39">
        <v>2</v>
      </c>
      <c r="F536" s="40" t="s">
        <v>605</v>
      </c>
      <c r="G536" s="52">
        <v>4350</v>
      </c>
      <c r="H536" s="31">
        <f t="shared" si="23"/>
        <v>8700</v>
      </c>
      <c r="I536" s="40"/>
      <c r="J536" s="30"/>
      <c r="K536" s="37"/>
      <c r="L536" s="39">
        <v>2</v>
      </c>
      <c r="M536" s="55"/>
      <c r="N536" s="30"/>
      <c r="O536" s="30"/>
      <c r="P536" s="37"/>
      <c r="Q536" s="30"/>
      <c r="R536" s="30"/>
      <c r="S536" s="30"/>
      <c r="T536" s="30"/>
      <c r="U536" s="30"/>
      <c r="V536" s="7"/>
      <c r="W536" s="7"/>
      <c r="X536" s="7"/>
      <c r="Y536" s="7"/>
      <c r="Z536" s="7"/>
      <c r="AA536" s="7"/>
      <c r="AB536" s="7"/>
    </row>
    <row r="537" spans="1:28" ht="15.75" x14ac:dyDescent="0.25">
      <c r="A537" s="34"/>
      <c r="B537" s="34"/>
      <c r="C537" s="41" t="s">
        <v>617</v>
      </c>
      <c r="D537" s="38"/>
      <c r="E537" s="39">
        <v>100</v>
      </c>
      <c r="F537" s="40" t="s">
        <v>618</v>
      </c>
      <c r="G537" s="52">
        <v>1500</v>
      </c>
      <c r="H537" s="31">
        <f t="shared" si="23"/>
        <v>150000</v>
      </c>
      <c r="I537" s="40"/>
      <c r="J537" s="30"/>
      <c r="K537" s="37"/>
      <c r="L537" s="39">
        <v>100</v>
      </c>
      <c r="M537" s="55"/>
      <c r="N537" s="30"/>
      <c r="O537" s="30"/>
      <c r="P537" s="37"/>
      <c r="Q537" s="30"/>
      <c r="R537" s="30"/>
      <c r="S537" s="30"/>
      <c r="T537" s="30"/>
      <c r="U537" s="30"/>
      <c r="V537" s="7"/>
      <c r="W537" s="7"/>
      <c r="X537" s="7"/>
      <c r="Y537" s="7"/>
      <c r="Z537" s="7"/>
      <c r="AA537" s="7"/>
      <c r="AB537" s="7"/>
    </row>
    <row r="538" spans="1:28" ht="15.75" x14ac:dyDescent="0.25">
      <c r="A538" s="34"/>
      <c r="B538" s="34"/>
      <c r="C538" s="41" t="s">
        <v>619</v>
      </c>
      <c r="D538" s="38"/>
      <c r="E538" s="39">
        <v>2</v>
      </c>
      <c r="F538" s="40" t="s">
        <v>618</v>
      </c>
      <c r="G538" s="52">
        <v>1000</v>
      </c>
      <c r="H538" s="31">
        <f t="shared" si="23"/>
        <v>2000</v>
      </c>
      <c r="I538" s="40"/>
      <c r="J538" s="30"/>
      <c r="K538" s="37"/>
      <c r="L538" s="39">
        <v>2</v>
      </c>
      <c r="M538" s="55"/>
      <c r="N538" s="30"/>
      <c r="O538" s="30"/>
      <c r="P538" s="37"/>
      <c r="Q538" s="30"/>
      <c r="R538" s="30"/>
      <c r="S538" s="30"/>
      <c r="T538" s="30"/>
      <c r="U538" s="30"/>
      <c r="V538" s="7"/>
      <c r="W538" s="7"/>
      <c r="X538" s="7"/>
      <c r="Y538" s="7"/>
      <c r="Z538" s="7"/>
      <c r="AA538" s="7"/>
      <c r="AB538" s="7"/>
    </row>
    <row r="539" spans="1:28" ht="15.75" x14ac:dyDescent="0.25">
      <c r="A539" s="34"/>
      <c r="B539" s="34"/>
      <c r="C539" s="41" t="s">
        <v>620</v>
      </c>
      <c r="D539" s="38"/>
      <c r="E539" s="39">
        <v>120</v>
      </c>
      <c r="F539" s="40" t="s">
        <v>88</v>
      </c>
      <c r="G539" s="52">
        <v>40</v>
      </c>
      <c r="H539" s="31">
        <f t="shared" si="23"/>
        <v>4800</v>
      </c>
      <c r="I539" s="40"/>
      <c r="J539" s="30"/>
      <c r="K539" s="37"/>
      <c r="L539" s="39">
        <v>120</v>
      </c>
      <c r="M539" s="55"/>
      <c r="N539" s="30"/>
      <c r="O539" s="30"/>
      <c r="P539" s="37"/>
      <c r="Q539" s="30"/>
      <c r="R539" s="30"/>
      <c r="S539" s="30"/>
      <c r="T539" s="30"/>
      <c r="U539" s="30"/>
      <c r="V539" s="7"/>
      <c r="W539" s="7"/>
      <c r="X539" s="7"/>
      <c r="Y539" s="7"/>
      <c r="Z539" s="7"/>
      <c r="AA539" s="7"/>
      <c r="AB539" s="7"/>
    </row>
    <row r="540" spans="1:28" ht="15.75" x14ac:dyDescent="0.25">
      <c r="A540" s="34"/>
      <c r="B540" s="34"/>
      <c r="C540" s="41" t="s">
        <v>621</v>
      </c>
      <c r="D540" s="38"/>
      <c r="E540" s="39">
        <v>120</v>
      </c>
      <c r="F540" s="40" t="s">
        <v>88</v>
      </c>
      <c r="G540" s="52">
        <v>1000</v>
      </c>
      <c r="H540" s="31">
        <f t="shared" si="23"/>
        <v>120000</v>
      </c>
      <c r="I540" s="40"/>
      <c r="J540" s="30"/>
      <c r="K540" s="37"/>
      <c r="L540" s="39">
        <v>120</v>
      </c>
      <c r="M540" s="55"/>
      <c r="N540" s="30"/>
      <c r="O540" s="30"/>
      <c r="P540" s="37"/>
      <c r="Q540" s="30"/>
      <c r="R540" s="30"/>
      <c r="S540" s="30"/>
      <c r="T540" s="30"/>
      <c r="U540" s="30"/>
      <c r="V540" s="7"/>
      <c r="W540" s="7"/>
      <c r="X540" s="7"/>
      <c r="Y540" s="7"/>
      <c r="Z540" s="7"/>
      <c r="AA540" s="7"/>
      <c r="AB540" s="7"/>
    </row>
    <row r="541" spans="1:28" ht="15.75" x14ac:dyDescent="0.25">
      <c r="A541" s="34"/>
      <c r="B541" s="34"/>
      <c r="C541" s="41" t="s">
        <v>622</v>
      </c>
      <c r="D541" s="38"/>
      <c r="E541" s="39">
        <v>1</v>
      </c>
      <c r="F541" s="40" t="s">
        <v>613</v>
      </c>
      <c r="G541" s="52">
        <v>150</v>
      </c>
      <c r="H541" s="31">
        <f t="shared" si="23"/>
        <v>150</v>
      </c>
      <c r="I541" s="40"/>
      <c r="J541" s="30"/>
      <c r="K541" s="37"/>
      <c r="L541" s="39">
        <v>1</v>
      </c>
      <c r="M541" s="55"/>
      <c r="N541" s="30"/>
      <c r="O541" s="30"/>
      <c r="P541" s="37"/>
      <c r="Q541" s="30"/>
      <c r="R541" s="30"/>
      <c r="S541" s="30"/>
      <c r="T541" s="30"/>
      <c r="U541" s="30"/>
      <c r="V541" s="7"/>
      <c r="W541" s="7"/>
      <c r="X541" s="7"/>
      <c r="Y541" s="7"/>
      <c r="Z541" s="7"/>
      <c r="AA541" s="7"/>
      <c r="AB541" s="7"/>
    </row>
    <row r="542" spans="1:28" ht="15.75" x14ac:dyDescent="0.25">
      <c r="A542" s="34"/>
      <c r="B542" s="34"/>
      <c r="C542" s="41" t="s">
        <v>623</v>
      </c>
      <c r="D542" s="38"/>
      <c r="E542" s="39">
        <v>20</v>
      </c>
      <c r="F542" s="40" t="s">
        <v>624</v>
      </c>
      <c r="G542" s="52">
        <v>45</v>
      </c>
      <c r="H542" s="31">
        <f t="shared" si="23"/>
        <v>900</v>
      </c>
      <c r="I542" s="40"/>
      <c r="J542" s="30"/>
      <c r="K542" s="37"/>
      <c r="L542" s="39">
        <v>20</v>
      </c>
      <c r="M542" s="55"/>
      <c r="N542" s="30"/>
      <c r="O542" s="30"/>
      <c r="P542" s="37"/>
      <c r="Q542" s="30"/>
      <c r="R542" s="30"/>
      <c r="S542" s="30"/>
      <c r="T542" s="30"/>
      <c r="U542" s="30"/>
      <c r="V542" s="7"/>
      <c r="W542" s="7"/>
      <c r="X542" s="7"/>
      <c r="Y542" s="7"/>
      <c r="Z542" s="7"/>
      <c r="AA542" s="7"/>
      <c r="AB542" s="7"/>
    </row>
    <row r="543" spans="1:28" ht="15.75" x14ac:dyDescent="0.25">
      <c r="A543" s="34"/>
      <c r="B543" s="34"/>
      <c r="C543" s="41" t="s">
        <v>625</v>
      </c>
      <c r="D543" s="38"/>
      <c r="E543" s="39">
        <v>1</v>
      </c>
      <c r="F543" s="40" t="s">
        <v>626</v>
      </c>
      <c r="G543" s="52">
        <v>680</v>
      </c>
      <c r="H543" s="31">
        <f t="shared" si="23"/>
        <v>680</v>
      </c>
      <c r="I543" s="40"/>
      <c r="J543" s="30"/>
      <c r="K543" s="37"/>
      <c r="L543" s="39">
        <v>1</v>
      </c>
      <c r="M543" s="55"/>
      <c r="N543" s="30"/>
      <c r="O543" s="30"/>
      <c r="P543" s="37"/>
      <c r="Q543" s="30"/>
      <c r="R543" s="30"/>
      <c r="S543" s="30"/>
      <c r="T543" s="30"/>
      <c r="U543" s="30"/>
      <c r="V543" s="7"/>
      <c r="W543" s="7"/>
      <c r="X543" s="7"/>
      <c r="Y543" s="7"/>
      <c r="Z543" s="7"/>
      <c r="AA543" s="7"/>
      <c r="AB543" s="7"/>
    </row>
    <row r="544" spans="1:28" ht="15.75" x14ac:dyDescent="0.25">
      <c r="A544" s="34"/>
      <c r="B544" s="34"/>
      <c r="C544" s="35"/>
      <c r="D544" s="38"/>
      <c r="E544" s="39"/>
      <c r="F544" s="40"/>
      <c r="G544" s="52"/>
      <c r="H544" s="66"/>
      <c r="I544" s="40"/>
      <c r="J544" s="30"/>
      <c r="K544" s="37"/>
      <c r="L544" s="30"/>
      <c r="M544" s="55"/>
      <c r="N544" s="30"/>
      <c r="O544" s="30"/>
      <c r="P544" s="37"/>
      <c r="Q544" s="30"/>
      <c r="R544" s="30"/>
      <c r="S544" s="30"/>
      <c r="T544" s="30"/>
      <c r="U544" s="30"/>
      <c r="V544" s="7"/>
      <c r="W544" s="7"/>
      <c r="X544" s="7"/>
      <c r="Y544" s="7"/>
      <c r="Z544" s="7"/>
      <c r="AA544" s="7"/>
      <c r="AB544" s="7"/>
    </row>
    <row r="545" spans="1:28" ht="15.75" x14ac:dyDescent="0.25">
      <c r="A545" s="34"/>
      <c r="B545" s="34"/>
      <c r="C545" s="35" t="s">
        <v>627</v>
      </c>
      <c r="D545" s="38"/>
      <c r="E545" s="39"/>
      <c r="F545" s="40"/>
      <c r="G545" s="52"/>
      <c r="H545" s="66"/>
      <c r="I545" s="40"/>
      <c r="J545" s="30"/>
      <c r="K545" s="37"/>
      <c r="L545" s="30"/>
      <c r="M545" s="55"/>
      <c r="N545" s="30"/>
      <c r="O545" s="30"/>
      <c r="P545" s="37"/>
      <c r="Q545" s="30"/>
      <c r="R545" s="30"/>
      <c r="S545" s="30"/>
      <c r="T545" s="30"/>
      <c r="U545" s="30"/>
      <c r="V545" s="7"/>
      <c r="W545" s="7"/>
      <c r="X545" s="7"/>
      <c r="Y545" s="7"/>
      <c r="Z545" s="7"/>
      <c r="AA545" s="7"/>
      <c r="AB545" s="7"/>
    </row>
    <row r="546" spans="1:28" ht="15.75" x14ac:dyDescent="0.25">
      <c r="A546" s="34"/>
      <c r="B546" s="34"/>
      <c r="C546" s="35" t="s">
        <v>628</v>
      </c>
      <c r="D546" s="38"/>
      <c r="E546" s="39"/>
      <c r="F546" s="40"/>
      <c r="G546" s="52"/>
      <c r="H546" s="66"/>
      <c r="I546" s="40"/>
      <c r="J546" s="30"/>
      <c r="K546" s="37"/>
      <c r="L546" s="30"/>
      <c r="M546" s="55"/>
      <c r="N546" s="30"/>
      <c r="O546" s="30"/>
      <c r="P546" s="37"/>
      <c r="Q546" s="30"/>
      <c r="R546" s="30"/>
      <c r="S546" s="30"/>
      <c r="T546" s="30"/>
      <c r="U546" s="30"/>
      <c r="V546" s="7"/>
      <c r="W546" s="7"/>
      <c r="X546" s="7"/>
      <c r="Y546" s="7"/>
      <c r="Z546" s="7"/>
      <c r="AA546" s="7"/>
      <c r="AB546" s="7"/>
    </row>
    <row r="547" spans="1:28" ht="15.75" x14ac:dyDescent="0.25">
      <c r="A547" s="34"/>
      <c r="B547" s="34"/>
      <c r="C547" s="41" t="s">
        <v>629</v>
      </c>
      <c r="D547" s="38"/>
      <c r="E547" s="39">
        <v>1</v>
      </c>
      <c r="F547" s="40" t="s">
        <v>586</v>
      </c>
      <c r="G547" s="52">
        <v>43789.7</v>
      </c>
      <c r="H547" s="31">
        <f t="shared" ref="H547:H559" si="24">E547*G547</f>
        <v>43789.7</v>
      </c>
      <c r="I547" s="40"/>
      <c r="J547" s="30">
        <v>1</v>
      </c>
      <c r="K547" s="37"/>
      <c r="L547" s="30"/>
      <c r="M547" s="55"/>
      <c r="N547" s="30"/>
      <c r="O547" s="30"/>
      <c r="P547" s="37"/>
      <c r="Q547" s="30"/>
      <c r="R547" s="30"/>
      <c r="S547" s="30"/>
      <c r="T547" s="30"/>
      <c r="U547" s="30"/>
      <c r="V547" s="7"/>
      <c r="W547" s="7"/>
      <c r="X547" s="7"/>
      <c r="Y547" s="7"/>
      <c r="Z547" s="7"/>
      <c r="AA547" s="7"/>
      <c r="AB547" s="7"/>
    </row>
    <row r="548" spans="1:28" ht="15.75" x14ac:dyDescent="0.25">
      <c r="A548" s="34"/>
      <c r="B548" s="34"/>
      <c r="C548" s="41" t="s">
        <v>630</v>
      </c>
      <c r="D548" s="38"/>
      <c r="E548" s="39">
        <v>1</v>
      </c>
      <c r="F548" s="40" t="s">
        <v>586</v>
      </c>
      <c r="G548" s="52">
        <v>33973.300000000003</v>
      </c>
      <c r="H548" s="31">
        <f t="shared" si="24"/>
        <v>33973.300000000003</v>
      </c>
      <c r="I548" s="40"/>
      <c r="J548" s="30">
        <v>1</v>
      </c>
      <c r="K548" s="37"/>
      <c r="L548" s="30"/>
      <c r="M548" s="55"/>
      <c r="N548" s="30"/>
      <c r="O548" s="30"/>
      <c r="P548" s="37"/>
      <c r="Q548" s="30"/>
      <c r="R548" s="30"/>
      <c r="S548" s="30"/>
      <c r="T548" s="30"/>
      <c r="U548" s="30"/>
      <c r="V548" s="7"/>
      <c r="W548" s="7"/>
      <c r="X548" s="7"/>
      <c r="Y548" s="7"/>
      <c r="Z548" s="7"/>
      <c r="AA548" s="7"/>
      <c r="AB548" s="7"/>
    </row>
    <row r="549" spans="1:28" ht="15.75" x14ac:dyDescent="0.25">
      <c r="A549" s="34"/>
      <c r="B549" s="34"/>
      <c r="C549" s="41" t="s">
        <v>631</v>
      </c>
      <c r="D549" s="38"/>
      <c r="E549" s="39">
        <v>1</v>
      </c>
      <c r="F549" s="40" t="s">
        <v>586</v>
      </c>
      <c r="G549" s="52">
        <v>38505.449999999997</v>
      </c>
      <c r="H549" s="31">
        <f t="shared" si="24"/>
        <v>38505.449999999997</v>
      </c>
      <c r="I549" s="40"/>
      <c r="J549" s="30">
        <v>1</v>
      </c>
      <c r="K549" s="37"/>
      <c r="L549" s="30"/>
      <c r="M549" s="55"/>
      <c r="N549" s="30"/>
      <c r="O549" s="30"/>
      <c r="P549" s="37"/>
      <c r="Q549" s="30"/>
      <c r="R549" s="30"/>
      <c r="S549" s="30"/>
      <c r="T549" s="30"/>
      <c r="U549" s="30"/>
      <c r="V549" s="7"/>
      <c r="W549" s="7"/>
      <c r="X549" s="7"/>
      <c r="Y549" s="7"/>
      <c r="Z549" s="7"/>
      <c r="AA549" s="7"/>
      <c r="AB549" s="7"/>
    </row>
    <row r="550" spans="1:28" ht="15.75" x14ac:dyDescent="0.25">
      <c r="A550" s="34"/>
      <c r="B550" s="34"/>
      <c r="C550" s="41" t="s">
        <v>632</v>
      </c>
      <c r="D550" s="38"/>
      <c r="E550" s="39">
        <v>1</v>
      </c>
      <c r="F550" s="40" t="s">
        <v>586</v>
      </c>
      <c r="G550" s="52">
        <v>38505.449999999997</v>
      </c>
      <c r="H550" s="31">
        <f t="shared" si="24"/>
        <v>38505.449999999997</v>
      </c>
      <c r="I550" s="40"/>
      <c r="J550" s="30">
        <v>1</v>
      </c>
      <c r="K550" s="37"/>
      <c r="L550" s="30"/>
      <c r="M550" s="55"/>
      <c r="N550" s="30"/>
      <c r="O550" s="30"/>
      <c r="P550" s="37"/>
      <c r="Q550" s="30"/>
      <c r="R550" s="30"/>
      <c r="S550" s="30"/>
      <c r="T550" s="30"/>
      <c r="U550" s="30"/>
      <c r="V550" s="7"/>
      <c r="W550" s="7"/>
      <c r="X550" s="7"/>
      <c r="Y550" s="7"/>
      <c r="Z550" s="7"/>
      <c r="AA550" s="7"/>
      <c r="AB550" s="7"/>
    </row>
    <row r="551" spans="1:28" ht="15.75" x14ac:dyDescent="0.25">
      <c r="A551" s="34"/>
      <c r="B551" s="34"/>
      <c r="C551" s="41" t="s">
        <v>633</v>
      </c>
      <c r="D551" s="38"/>
      <c r="E551" s="39">
        <v>1</v>
      </c>
      <c r="F551" s="40" t="s">
        <v>586</v>
      </c>
      <c r="G551" s="52">
        <v>39469.15</v>
      </c>
      <c r="H551" s="31">
        <f t="shared" si="24"/>
        <v>39469.15</v>
      </c>
      <c r="I551" s="40"/>
      <c r="J551" s="30">
        <v>1</v>
      </c>
      <c r="K551" s="37"/>
      <c r="L551" s="30"/>
      <c r="M551" s="55"/>
      <c r="N551" s="30"/>
      <c r="O551" s="30"/>
      <c r="P551" s="37"/>
      <c r="Q551" s="30"/>
      <c r="R551" s="30"/>
      <c r="S551" s="30"/>
      <c r="T551" s="30"/>
      <c r="U551" s="30"/>
      <c r="V551" s="7"/>
      <c r="W551" s="7"/>
      <c r="X551" s="7"/>
      <c r="Y551" s="7"/>
      <c r="Z551" s="7"/>
      <c r="AA551" s="7"/>
      <c r="AB551" s="7"/>
    </row>
    <row r="552" spans="1:28" ht="15.75" x14ac:dyDescent="0.25">
      <c r="A552" s="34"/>
      <c r="B552" s="34"/>
      <c r="C552" s="41" t="s">
        <v>634</v>
      </c>
      <c r="D552" s="38"/>
      <c r="E552" s="39">
        <v>1</v>
      </c>
      <c r="F552" s="40" t="s">
        <v>586</v>
      </c>
      <c r="G552" s="52">
        <v>90745.35</v>
      </c>
      <c r="H552" s="31">
        <f t="shared" si="24"/>
        <v>90745.35</v>
      </c>
      <c r="I552" s="40"/>
      <c r="J552" s="30">
        <v>1</v>
      </c>
      <c r="K552" s="37"/>
      <c r="L552" s="30"/>
      <c r="M552" s="55"/>
      <c r="N552" s="30"/>
      <c r="O552" s="30"/>
      <c r="P552" s="37"/>
      <c r="Q552" s="30"/>
      <c r="R552" s="30"/>
      <c r="S552" s="30"/>
      <c r="T552" s="30"/>
      <c r="U552" s="30"/>
      <c r="V552" s="7"/>
      <c r="W552" s="7"/>
      <c r="X552" s="7"/>
      <c r="Y552" s="7"/>
      <c r="Z552" s="7"/>
      <c r="AA552" s="7"/>
      <c r="AB552" s="7"/>
    </row>
    <row r="553" spans="1:28" ht="15.75" x14ac:dyDescent="0.25">
      <c r="A553" s="34"/>
      <c r="B553" s="34"/>
      <c r="C553" s="41" t="s">
        <v>635</v>
      </c>
      <c r="D553" s="38"/>
      <c r="E553" s="39">
        <v>1</v>
      </c>
      <c r="F553" s="40" t="s">
        <v>586</v>
      </c>
      <c r="G553" s="52">
        <v>29594.1</v>
      </c>
      <c r="H553" s="31">
        <f t="shared" si="24"/>
        <v>29594.1</v>
      </c>
      <c r="I553" s="40"/>
      <c r="J553" s="30">
        <v>1</v>
      </c>
      <c r="K553" s="37"/>
      <c r="L553" s="30"/>
      <c r="M553" s="55"/>
      <c r="N553" s="30"/>
      <c r="O553" s="30"/>
      <c r="P553" s="37"/>
      <c r="Q553" s="30"/>
      <c r="R553" s="30"/>
      <c r="S553" s="30"/>
      <c r="T553" s="30"/>
      <c r="U553" s="30"/>
      <c r="V553" s="7"/>
      <c r="W553" s="7"/>
      <c r="X553" s="7"/>
      <c r="Y553" s="7"/>
      <c r="Z553" s="7"/>
      <c r="AA553" s="7"/>
      <c r="AB553" s="7"/>
    </row>
    <row r="554" spans="1:28" ht="15.75" x14ac:dyDescent="0.25">
      <c r="A554" s="34"/>
      <c r="B554" s="34"/>
      <c r="C554" s="41" t="s">
        <v>636</v>
      </c>
      <c r="D554" s="38"/>
      <c r="E554" s="39">
        <v>1</v>
      </c>
      <c r="F554" s="40" t="s">
        <v>586</v>
      </c>
      <c r="G554" s="52">
        <v>28311.85</v>
      </c>
      <c r="H554" s="31">
        <f t="shared" si="24"/>
        <v>28311.85</v>
      </c>
      <c r="I554" s="40"/>
      <c r="J554" s="30">
        <v>1</v>
      </c>
      <c r="K554" s="37"/>
      <c r="L554" s="30"/>
      <c r="M554" s="55"/>
      <c r="N554" s="30"/>
      <c r="O554" s="30"/>
      <c r="P554" s="37"/>
      <c r="Q554" s="30"/>
      <c r="R554" s="30"/>
      <c r="S554" s="30"/>
      <c r="T554" s="30"/>
      <c r="U554" s="30"/>
      <c r="V554" s="7"/>
      <c r="W554" s="7"/>
      <c r="X554" s="7"/>
      <c r="Y554" s="7"/>
      <c r="Z554" s="7"/>
      <c r="AA554" s="7"/>
      <c r="AB554" s="7"/>
    </row>
    <row r="555" spans="1:28" ht="15.75" x14ac:dyDescent="0.25">
      <c r="A555" s="34"/>
      <c r="B555" s="34"/>
      <c r="C555" s="41" t="s">
        <v>637</v>
      </c>
      <c r="D555" s="38"/>
      <c r="E555" s="39">
        <v>1</v>
      </c>
      <c r="F555" s="40" t="s">
        <v>586</v>
      </c>
      <c r="G555" s="52">
        <v>52979.35</v>
      </c>
      <c r="H555" s="31">
        <f t="shared" si="24"/>
        <v>52979.35</v>
      </c>
      <c r="I555" s="40"/>
      <c r="J555" s="30">
        <v>1</v>
      </c>
      <c r="K555" s="37"/>
      <c r="L555" s="30"/>
      <c r="M555" s="55"/>
      <c r="N555" s="30"/>
      <c r="O555" s="30"/>
      <c r="P555" s="37"/>
      <c r="Q555" s="30"/>
      <c r="R555" s="30"/>
      <c r="S555" s="30"/>
      <c r="T555" s="30"/>
      <c r="U555" s="30"/>
      <c r="V555" s="7"/>
      <c r="W555" s="7"/>
      <c r="X555" s="7"/>
      <c r="Y555" s="7"/>
      <c r="Z555" s="7"/>
      <c r="AA555" s="7"/>
      <c r="AB555" s="7"/>
    </row>
    <row r="556" spans="1:28" ht="15.75" x14ac:dyDescent="0.25">
      <c r="A556" s="34"/>
      <c r="B556" s="34"/>
      <c r="C556" s="41" t="s">
        <v>638</v>
      </c>
      <c r="D556" s="38"/>
      <c r="E556" s="39">
        <v>1</v>
      </c>
      <c r="F556" s="40" t="s">
        <v>178</v>
      </c>
      <c r="G556" s="52">
        <v>26280.95</v>
      </c>
      <c r="H556" s="31">
        <f t="shared" si="24"/>
        <v>26280.95</v>
      </c>
      <c r="I556" s="40"/>
      <c r="J556" s="30">
        <v>1</v>
      </c>
      <c r="K556" s="37"/>
      <c r="L556" s="30"/>
      <c r="M556" s="55"/>
      <c r="N556" s="30"/>
      <c r="O556" s="30"/>
      <c r="P556" s="37"/>
      <c r="Q556" s="30"/>
      <c r="R556" s="30"/>
      <c r="S556" s="30"/>
      <c r="T556" s="30"/>
      <c r="U556" s="30"/>
      <c r="V556" s="7"/>
      <c r="W556" s="7"/>
      <c r="X556" s="7"/>
      <c r="Y556" s="7"/>
      <c r="Z556" s="7"/>
      <c r="AA556" s="7"/>
      <c r="AB556" s="7"/>
    </row>
    <row r="557" spans="1:28" ht="15.75" x14ac:dyDescent="0.25">
      <c r="A557" s="34"/>
      <c r="B557" s="34"/>
      <c r="C557" s="41" t="s">
        <v>639</v>
      </c>
      <c r="D557" s="38"/>
      <c r="E557" s="39">
        <v>1</v>
      </c>
      <c r="F557" s="40" t="s">
        <v>178</v>
      </c>
      <c r="G557" s="52">
        <v>47187</v>
      </c>
      <c r="H557" s="31">
        <f t="shared" si="24"/>
        <v>47187</v>
      </c>
      <c r="I557" s="40"/>
      <c r="J557" s="30">
        <v>1</v>
      </c>
      <c r="K557" s="37"/>
      <c r="L557" s="30"/>
      <c r="M557" s="55"/>
      <c r="N557" s="30"/>
      <c r="O557" s="30"/>
      <c r="P557" s="37"/>
      <c r="Q557" s="30"/>
      <c r="R557" s="30"/>
      <c r="S557" s="30"/>
      <c r="T557" s="30"/>
      <c r="U557" s="30"/>
      <c r="V557" s="7"/>
      <c r="W557" s="7"/>
      <c r="X557" s="7"/>
      <c r="Y557" s="7"/>
      <c r="Z557" s="7"/>
      <c r="AA557" s="7"/>
      <c r="AB557" s="7"/>
    </row>
    <row r="558" spans="1:28" ht="15.75" x14ac:dyDescent="0.25">
      <c r="A558" s="34"/>
      <c r="B558" s="34"/>
      <c r="C558" s="41" t="s">
        <v>640</v>
      </c>
      <c r="D558" s="38"/>
      <c r="E558" s="39">
        <v>1</v>
      </c>
      <c r="F558" s="40" t="s">
        <v>178</v>
      </c>
      <c r="G558" s="52">
        <v>93337</v>
      </c>
      <c r="H558" s="31">
        <f t="shared" si="24"/>
        <v>93337</v>
      </c>
      <c r="I558" s="40"/>
      <c r="J558" s="30">
        <v>1</v>
      </c>
      <c r="K558" s="37"/>
      <c r="L558" s="30"/>
      <c r="M558" s="55"/>
      <c r="N558" s="30"/>
      <c r="O558" s="30"/>
      <c r="P558" s="37"/>
      <c r="Q558" s="30"/>
      <c r="R558" s="30"/>
      <c r="S558" s="30"/>
      <c r="T558" s="30"/>
      <c r="U558" s="30"/>
      <c r="V558" s="7"/>
      <c r="W558" s="7"/>
      <c r="X558" s="7"/>
      <c r="Y558" s="7"/>
      <c r="Z558" s="7"/>
      <c r="AA558" s="7"/>
      <c r="AB558" s="7"/>
    </row>
    <row r="559" spans="1:28" ht="15.75" x14ac:dyDescent="0.25">
      <c r="A559" s="34"/>
      <c r="B559" s="34"/>
      <c r="C559" s="41" t="s">
        <v>641</v>
      </c>
      <c r="D559" s="38"/>
      <c r="E559" s="39">
        <v>1</v>
      </c>
      <c r="F559" s="40"/>
      <c r="G559" s="52">
        <v>36225</v>
      </c>
      <c r="H559" s="31">
        <f t="shared" si="24"/>
        <v>36225</v>
      </c>
      <c r="I559" s="40"/>
      <c r="J559" s="30">
        <v>1</v>
      </c>
      <c r="K559" s="37"/>
      <c r="L559" s="30"/>
      <c r="M559" s="55"/>
      <c r="N559" s="30"/>
      <c r="O559" s="30"/>
      <c r="P559" s="37"/>
      <c r="Q559" s="30"/>
      <c r="R559" s="30"/>
      <c r="S559" s="30"/>
      <c r="T559" s="30"/>
      <c r="U559" s="30"/>
      <c r="V559" s="7"/>
      <c r="W559" s="7"/>
      <c r="X559" s="7"/>
      <c r="Y559" s="7"/>
      <c r="Z559" s="7"/>
      <c r="AA559" s="7"/>
      <c r="AB559" s="7"/>
    </row>
    <row r="560" spans="1:28" ht="15.75" x14ac:dyDescent="0.25">
      <c r="A560" s="34"/>
      <c r="B560" s="34"/>
      <c r="C560" s="35" t="s">
        <v>642</v>
      </c>
      <c r="D560" s="38"/>
      <c r="E560" s="39"/>
      <c r="F560" s="40"/>
      <c r="G560" s="52"/>
      <c r="H560" s="31"/>
      <c r="I560" s="40"/>
      <c r="J560" s="30"/>
      <c r="K560" s="37"/>
      <c r="L560" s="30"/>
      <c r="M560" s="55"/>
      <c r="N560" s="30"/>
      <c r="O560" s="30"/>
      <c r="P560" s="37"/>
      <c r="Q560" s="30"/>
      <c r="R560" s="30"/>
      <c r="S560" s="30"/>
      <c r="T560" s="30"/>
      <c r="U560" s="30"/>
      <c r="V560" s="7"/>
      <c r="W560" s="7"/>
      <c r="X560" s="7"/>
      <c r="Y560" s="7"/>
      <c r="Z560" s="7"/>
      <c r="AA560" s="7"/>
      <c r="AB560" s="7"/>
    </row>
    <row r="561" spans="1:28" ht="15.75" x14ac:dyDescent="0.25">
      <c r="A561" s="34"/>
      <c r="B561" s="34"/>
      <c r="C561" s="41" t="s">
        <v>643</v>
      </c>
      <c r="D561" s="38"/>
      <c r="E561" s="39">
        <v>1</v>
      </c>
      <c r="F561" s="40" t="s">
        <v>88</v>
      </c>
      <c r="G561" s="52">
        <v>18750</v>
      </c>
      <c r="H561" s="31">
        <f t="shared" ref="H561:H565" si="25">E561*G561</f>
        <v>18750</v>
      </c>
      <c r="I561" s="40"/>
      <c r="J561" s="30">
        <v>1</v>
      </c>
      <c r="K561" s="37"/>
      <c r="L561" s="30"/>
      <c r="M561" s="55"/>
      <c r="N561" s="30"/>
      <c r="O561" s="30"/>
      <c r="P561" s="37"/>
      <c r="Q561" s="30"/>
      <c r="R561" s="30"/>
      <c r="S561" s="30"/>
      <c r="T561" s="30"/>
      <c r="U561" s="30"/>
      <c r="V561" s="7"/>
      <c r="W561" s="7"/>
      <c r="X561" s="7"/>
      <c r="Y561" s="7"/>
      <c r="Z561" s="7"/>
      <c r="AA561" s="7"/>
      <c r="AB561" s="7"/>
    </row>
    <row r="562" spans="1:28" ht="15.75" x14ac:dyDescent="0.25">
      <c r="A562" s="34"/>
      <c r="B562" s="34"/>
      <c r="C562" s="41" t="s">
        <v>644</v>
      </c>
      <c r="D562" s="38"/>
      <c r="E562" s="39">
        <v>1</v>
      </c>
      <c r="F562" s="40" t="s">
        <v>178</v>
      </c>
      <c r="G562" s="52">
        <v>66000</v>
      </c>
      <c r="H562" s="31">
        <f t="shared" si="25"/>
        <v>66000</v>
      </c>
      <c r="I562" s="40"/>
      <c r="J562" s="30">
        <v>1</v>
      </c>
      <c r="K562" s="37"/>
      <c r="L562" s="30"/>
      <c r="M562" s="55"/>
      <c r="N562" s="30"/>
      <c r="O562" s="30"/>
      <c r="P562" s="37"/>
      <c r="Q562" s="30"/>
      <c r="R562" s="30"/>
      <c r="S562" s="30"/>
      <c r="T562" s="30"/>
      <c r="U562" s="30"/>
      <c r="V562" s="7"/>
      <c r="W562" s="7"/>
      <c r="X562" s="7"/>
      <c r="Y562" s="7"/>
      <c r="Z562" s="7"/>
      <c r="AA562" s="7"/>
      <c r="AB562" s="7"/>
    </row>
    <row r="563" spans="1:28" ht="15.75" x14ac:dyDescent="0.25">
      <c r="A563" s="34"/>
      <c r="B563" s="34"/>
      <c r="C563" s="41" t="s">
        <v>645</v>
      </c>
      <c r="D563" s="38"/>
      <c r="E563" s="39">
        <v>1</v>
      </c>
      <c r="F563" s="40" t="s">
        <v>178</v>
      </c>
      <c r="G563" s="52">
        <v>90000</v>
      </c>
      <c r="H563" s="31">
        <f t="shared" si="25"/>
        <v>90000</v>
      </c>
      <c r="I563" s="40"/>
      <c r="J563" s="30">
        <v>1</v>
      </c>
      <c r="K563" s="37"/>
      <c r="L563" s="30"/>
      <c r="M563" s="55"/>
      <c r="N563" s="30"/>
      <c r="O563" s="30"/>
      <c r="P563" s="37"/>
      <c r="Q563" s="30"/>
      <c r="R563" s="30"/>
      <c r="S563" s="30"/>
      <c r="T563" s="30"/>
      <c r="U563" s="30"/>
      <c r="V563" s="7"/>
      <c r="W563" s="7"/>
      <c r="X563" s="7"/>
      <c r="Y563" s="7"/>
      <c r="Z563" s="7"/>
      <c r="AA563" s="7"/>
      <c r="AB563" s="7"/>
    </row>
    <row r="564" spans="1:28" ht="15.75" x14ac:dyDescent="0.25">
      <c r="A564" s="34"/>
      <c r="B564" s="34"/>
      <c r="C564" s="41" t="s">
        <v>646</v>
      </c>
      <c r="D564" s="38"/>
      <c r="E564" s="39">
        <v>1</v>
      </c>
      <c r="F564" s="40" t="s">
        <v>602</v>
      </c>
      <c r="G564" s="52">
        <v>56250</v>
      </c>
      <c r="H564" s="31">
        <f t="shared" si="25"/>
        <v>56250</v>
      </c>
      <c r="I564" s="40"/>
      <c r="J564" s="30">
        <v>1</v>
      </c>
      <c r="K564" s="37"/>
      <c r="L564" s="30"/>
      <c r="M564" s="55"/>
      <c r="N564" s="30"/>
      <c r="O564" s="30"/>
      <c r="P564" s="37"/>
      <c r="Q564" s="30"/>
      <c r="R564" s="30"/>
      <c r="S564" s="30"/>
      <c r="T564" s="30"/>
      <c r="U564" s="30"/>
      <c r="V564" s="7"/>
      <c r="W564" s="7"/>
      <c r="X564" s="7"/>
      <c r="Y564" s="7"/>
      <c r="Z564" s="7"/>
      <c r="AA564" s="7"/>
      <c r="AB564" s="7"/>
    </row>
    <row r="565" spans="1:28" ht="15.75" x14ac:dyDescent="0.25">
      <c r="A565" s="34"/>
      <c r="B565" s="34"/>
      <c r="C565" s="41" t="s">
        <v>647</v>
      </c>
      <c r="D565" s="38"/>
      <c r="E565" s="39">
        <v>1</v>
      </c>
      <c r="F565" s="40" t="s">
        <v>421</v>
      </c>
      <c r="G565" s="52">
        <v>52500</v>
      </c>
      <c r="H565" s="31">
        <f t="shared" si="25"/>
        <v>52500</v>
      </c>
      <c r="I565" s="40"/>
      <c r="J565" s="30">
        <v>1</v>
      </c>
      <c r="K565" s="37"/>
      <c r="L565" s="30"/>
      <c r="M565" s="55"/>
      <c r="N565" s="30"/>
      <c r="O565" s="30"/>
      <c r="P565" s="37"/>
      <c r="Q565" s="30"/>
      <c r="R565" s="30"/>
      <c r="S565" s="30"/>
      <c r="T565" s="30"/>
      <c r="U565" s="30"/>
      <c r="V565" s="7"/>
      <c r="W565" s="7"/>
      <c r="X565" s="7"/>
      <c r="Y565" s="7"/>
      <c r="Z565" s="7"/>
      <c r="AA565" s="7"/>
      <c r="AB565" s="7"/>
    </row>
    <row r="566" spans="1:28" ht="15.75" x14ac:dyDescent="0.25">
      <c r="A566" s="34"/>
      <c r="B566" s="34"/>
      <c r="C566" s="41"/>
      <c r="D566" s="38"/>
      <c r="E566" s="39"/>
      <c r="F566" s="40"/>
      <c r="G566" s="52"/>
      <c r="H566" s="31"/>
      <c r="I566" s="40"/>
      <c r="J566" s="30"/>
      <c r="K566" s="37"/>
      <c r="L566" s="30"/>
      <c r="M566" s="55"/>
      <c r="N566" s="30"/>
      <c r="O566" s="30"/>
      <c r="P566" s="37"/>
      <c r="Q566" s="30"/>
      <c r="R566" s="30"/>
      <c r="S566" s="30"/>
      <c r="T566" s="30"/>
      <c r="U566" s="30"/>
      <c r="V566" s="7"/>
      <c r="W566" s="7"/>
      <c r="X566" s="7"/>
      <c r="Y566" s="7"/>
      <c r="Z566" s="7"/>
      <c r="AA566" s="7"/>
      <c r="AB566" s="7"/>
    </row>
    <row r="567" spans="1:28" ht="15.75" x14ac:dyDescent="0.25">
      <c r="A567" s="34"/>
      <c r="B567" s="34"/>
      <c r="C567" s="35" t="s">
        <v>648</v>
      </c>
      <c r="D567" s="38"/>
      <c r="E567" s="39"/>
      <c r="F567" s="40"/>
      <c r="G567" s="52"/>
      <c r="H567" s="31"/>
      <c r="I567" s="40"/>
      <c r="J567" s="30"/>
      <c r="K567" s="37"/>
      <c r="L567" s="30"/>
      <c r="M567" s="55"/>
      <c r="N567" s="30"/>
      <c r="O567" s="30"/>
      <c r="P567" s="37"/>
      <c r="Q567" s="30"/>
      <c r="R567" s="30"/>
      <c r="S567" s="30"/>
      <c r="T567" s="30"/>
      <c r="U567" s="30"/>
      <c r="V567" s="7"/>
      <c r="W567" s="7"/>
      <c r="X567" s="7"/>
      <c r="Y567" s="7"/>
      <c r="Z567" s="7"/>
      <c r="AA567" s="7"/>
      <c r="AB567" s="7"/>
    </row>
    <row r="568" spans="1:28" ht="15.75" x14ac:dyDescent="0.25">
      <c r="A568" s="34"/>
      <c r="B568" s="34"/>
      <c r="C568" s="41" t="s">
        <v>649</v>
      </c>
      <c r="D568" s="38"/>
      <c r="E568" s="39">
        <v>2</v>
      </c>
      <c r="F568" s="40" t="s">
        <v>178</v>
      </c>
      <c r="G568" s="52">
        <v>675</v>
      </c>
      <c r="H568" s="31">
        <f t="shared" ref="H568:H570" si="26">E568*G568</f>
        <v>1350</v>
      </c>
      <c r="I568" s="40"/>
      <c r="J568" s="30"/>
      <c r="K568" s="37"/>
      <c r="L568" s="30"/>
      <c r="M568" s="55"/>
      <c r="N568" s="30">
        <v>1</v>
      </c>
      <c r="O568" s="30"/>
      <c r="P568" s="37"/>
      <c r="Q568" s="30"/>
      <c r="R568" s="30"/>
      <c r="S568" s="30">
        <v>1</v>
      </c>
      <c r="T568" s="30"/>
      <c r="U568" s="30"/>
      <c r="V568" s="7"/>
      <c r="W568" s="7"/>
      <c r="X568" s="7"/>
      <c r="Y568" s="7"/>
      <c r="Z568" s="7"/>
      <c r="AA568" s="7"/>
      <c r="AB568" s="7"/>
    </row>
    <row r="569" spans="1:28" ht="15.75" x14ac:dyDescent="0.25">
      <c r="A569" s="34"/>
      <c r="B569" s="34"/>
      <c r="C569" s="41" t="s">
        <v>650</v>
      </c>
      <c r="D569" s="38"/>
      <c r="E569" s="39">
        <v>2</v>
      </c>
      <c r="F569" s="40" t="s">
        <v>178</v>
      </c>
      <c r="G569" s="52">
        <v>475</v>
      </c>
      <c r="H569" s="31">
        <f t="shared" si="26"/>
        <v>950</v>
      </c>
      <c r="I569" s="40"/>
      <c r="J569" s="30"/>
      <c r="K569" s="37"/>
      <c r="L569" s="30"/>
      <c r="M569" s="55"/>
      <c r="N569" s="30">
        <v>1</v>
      </c>
      <c r="O569" s="30"/>
      <c r="P569" s="37"/>
      <c r="Q569" s="30"/>
      <c r="R569" s="30"/>
      <c r="S569" s="30">
        <v>1</v>
      </c>
      <c r="T569" s="30"/>
      <c r="U569" s="30"/>
      <c r="V569" s="7"/>
      <c r="W569" s="7"/>
      <c r="X569" s="7"/>
      <c r="Y569" s="7"/>
      <c r="Z569" s="7"/>
      <c r="AA569" s="7"/>
      <c r="AB569" s="7"/>
    </row>
    <row r="570" spans="1:28" ht="15.75" x14ac:dyDescent="0.25">
      <c r="A570" s="34"/>
      <c r="B570" s="34"/>
      <c r="C570" s="41" t="s">
        <v>651</v>
      </c>
      <c r="D570" s="38"/>
      <c r="E570" s="39">
        <v>2</v>
      </c>
      <c r="F570" s="40" t="s">
        <v>178</v>
      </c>
      <c r="G570" s="52">
        <v>870</v>
      </c>
      <c r="H570" s="31">
        <f t="shared" si="26"/>
        <v>1740</v>
      </c>
      <c r="I570" s="40"/>
      <c r="J570" s="30"/>
      <c r="K570" s="37"/>
      <c r="L570" s="30"/>
      <c r="M570" s="55"/>
      <c r="N570" s="30">
        <v>1</v>
      </c>
      <c r="O570" s="30"/>
      <c r="P570" s="37"/>
      <c r="Q570" s="30"/>
      <c r="R570" s="30"/>
      <c r="S570" s="30">
        <v>1</v>
      </c>
      <c r="T570" s="30"/>
      <c r="U570" s="30"/>
      <c r="V570" s="7"/>
      <c r="W570" s="7"/>
      <c r="X570" s="7"/>
      <c r="Y570" s="7"/>
      <c r="Z570" s="7"/>
      <c r="AA570" s="7"/>
      <c r="AB570" s="7"/>
    </row>
    <row r="571" spans="1:28" ht="15.75" x14ac:dyDescent="0.25">
      <c r="A571" s="34"/>
      <c r="B571" s="34"/>
      <c r="C571" s="35" t="s">
        <v>652</v>
      </c>
      <c r="D571" s="38"/>
      <c r="E571" s="39"/>
      <c r="F571" s="40"/>
      <c r="G571" s="52"/>
      <c r="H571" s="66">
        <f>SUM(H407:H570)</f>
        <v>22999471.510000005</v>
      </c>
      <c r="I571" s="40"/>
      <c r="J571" s="30"/>
      <c r="K571" s="37"/>
      <c r="L571" s="30"/>
      <c r="M571" s="55"/>
      <c r="N571" s="30"/>
      <c r="O571" s="30"/>
      <c r="P571" s="37"/>
      <c r="Q571" s="30"/>
      <c r="R571" s="30"/>
      <c r="S571" s="30"/>
      <c r="T571" s="30"/>
      <c r="U571" s="30"/>
      <c r="V571" s="7"/>
      <c r="W571" s="7"/>
      <c r="X571" s="7"/>
      <c r="Y571" s="7"/>
      <c r="Z571" s="7"/>
      <c r="AA571" s="7"/>
      <c r="AB571" s="7"/>
    </row>
    <row r="572" spans="1:28" ht="15.75" x14ac:dyDescent="0.25">
      <c r="A572" s="34"/>
      <c r="B572" s="34"/>
      <c r="C572" s="35"/>
      <c r="D572" s="38"/>
      <c r="E572" s="39"/>
      <c r="F572" s="40"/>
      <c r="G572" s="52"/>
      <c r="H572" s="66"/>
      <c r="I572" s="40"/>
      <c r="J572" s="30"/>
      <c r="K572" s="37"/>
      <c r="L572" s="30"/>
      <c r="M572" s="55"/>
      <c r="N572" s="30"/>
      <c r="O572" s="30"/>
      <c r="P572" s="37"/>
      <c r="Q572" s="30"/>
      <c r="R572" s="30"/>
      <c r="S572" s="30"/>
      <c r="T572" s="30"/>
      <c r="U572" s="30"/>
      <c r="V572" s="7"/>
      <c r="W572" s="7"/>
      <c r="X572" s="7"/>
      <c r="Y572" s="7"/>
      <c r="Z572" s="7"/>
      <c r="AA572" s="7"/>
      <c r="AB572" s="7"/>
    </row>
    <row r="573" spans="1:28" ht="31.5" x14ac:dyDescent="0.25">
      <c r="A573" s="14">
        <v>50203990</v>
      </c>
      <c r="B573" s="14"/>
      <c r="C573" s="35" t="s">
        <v>11</v>
      </c>
      <c r="D573" s="38"/>
      <c r="E573" s="39"/>
      <c r="F573" s="40"/>
      <c r="G573" s="52"/>
      <c r="H573" s="66">
        <v>1800000</v>
      </c>
      <c r="I573" s="40" t="s">
        <v>653</v>
      </c>
      <c r="J573" s="30"/>
      <c r="K573" s="37"/>
      <c r="L573" s="30"/>
      <c r="M573" s="55"/>
      <c r="N573" s="30"/>
      <c r="O573" s="30"/>
      <c r="P573" s="37"/>
      <c r="Q573" s="30"/>
      <c r="R573" s="30"/>
      <c r="S573" s="30"/>
      <c r="T573" s="30"/>
      <c r="U573" s="30"/>
      <c r="V573" s="7"/>
      <c r="W573" s="7"/>
      <c r="X573" s="7"/>
      <c r="Y573" s="7"/>
      <c r="Z573" s="7"/>
      <c r="AA573" s="7"/>
      <c r="AB573" s="7"/>
    </row>
    <row r="574" spans="1:28" ht="15.75" x14ac:dyDescent="0.25">
      <c r="A574" s="14"/>
      <c r="B574" s="14"/>
      <c r="C574" s="41" t="s">
        <v>654</v>
      </c>
      <c r="D574" s="38"/>
      <c r="E574" s="39">
        <v>60</v>
      </c>
      <c r="F574" s="40" t="s">
        <v>655</v>
      </c>
      <c r="G574" s="52">
        <v>672</v>
      </c>
      <c r="H574" s="31">
        <f t="shared" ref="H574:H674" si="27">E574*G574</f>
        <v>40320</v>
      </c>
      <c r="I574" s="40"/>
      <c r="J574" s="30"/>
      <c r="K574" s="37">
        <f t="shared" ref="K574:K674" si="28">E574/2</f>
        <v>30</v>
      </c>
      <c r="L574" s="30"/>
      <c r="M574" s="55"/>
      <c r="N574" s="30"/>
      <c r="O574" s="30"/>
      <c r="P574" s="37">
        <f t="shared" ref="P574:P585" si="29">E574/2</f>
        <v>30</v>
      </c>
      <c r="Q574" s="30"/>
      <c r="R574" s="30"/>
      <c r="S574" s="30"/>
      <c r="T574" s="30"/>
      <c r="U574" s="30"/>
      <c r="V574" s="7"/>
      <c r="W574" s="7"/>
      <c r="X574" s="7"/>
      <c r="Y574" s="7"/>
      <c r="Z574" s="7"/>
      <c r="AA574" s="7"/>
      <c r="AB574" s="7"/>
    </row>
    <row r="575" spans="1:28" ht="15.75" x14ac:dyDescent="0.25">
      <c r="A575" s="14"/>
      <c r="B575" s="14"/>
      <c r="C575" s="41" t="s">
        <v>656</v>
      </c>
      <c r="D575" s="38"/>
      <c r="E575" s="39">
        <v>60</v>
      </c>
      <c r="F575" s="40" t="s">
        <v>77</v>
      </c>
      <c r="G575" s="23">
        <v>257.04000000000002</v>
      </c>
      <c r="H575" s="31">
        <f t="shared" si="27"/>
        <v>15422.400000000001</v>
      </c>
      <c r="I575" s="40"/>
      <c r="J575" s="30"/>
      <c r="K575" s="37">
        <f t="shared" si="28"/>
        <v>30</v>
      </c>
      <c r="L575" s="30"/>
      <c r="M575" s="55"/>
      <c r="N575" s="30"/>
      <c r="O575" s="30"/>
      <c r="P575" s="37">
        <f t="shared" si="29"/>
        <v>30</v>
      </c>
      <c r="Q575" s="30"/>
      <c r="R575" s="30"/>
      <c r="S575" s="30"/>
      <c r="T575" s="30"/>
      <c r="U575" s="30"/>
      <c r="V575" s="7"/>
      <c r="W575" s="7"/>
      <c r="X575" s="7"/>
      <c r="Y575" s="7"/>
      <c r="Z575" s="7"/>
      <c r="AA575" s="7"/>
      <c r="AB575" s="7"/>
    </row>
    <row r="576" spans="1:28" ht="15.75" x14ac:dyDescent="0.25">
      <c r="A576" s="14"/>
      <c r="B576" s="14"/>
      <c r="C576" s="41" t="s">
        <v>657</v>
      </c>
      <c r="D576" s="38"/>
      <c r="E576" s="39">
        <v>60</v>
      </c>
      <c r="F576" s="40" t="s">
        <v>77</v>
      </c>
      <c r="G576" s="52">
        <v>117.6</v>
      </c>
      <c r="H576" s="31">
        <f t="shared" si="27"/>
        <v>7056</v>
      </c>
      <c r="I576" s="40"/>
      <c r="J576" s="30"/>
      <c r="K576" s="37">
        <f t="shared" si="28"/>
        <v>30</v>
      </c>
      <c r="L576" s="30"/>
      <c r="M576" s="55"/>
      <c r="N576" s="30"/>
      <c r="O576" s="30"/>
      <c r="P576" s="37">
        <f t="shared" si="29"/>
        <v>30</v>
      </c>
      <c r="Q576" s="30"/>
      <c r="R576" s="30"/>
      <c r="S576" s="30"/>
      <c r="T576" s="30"/>
      <c r="U576" s="30"/>
      <c r="V576" s="7"/>
      <c r="W576" s="7"/>
      <c r="X576" s="7"/>
      <c r="Y576" s="7"/>
      <c r="Z576" s="7"/>
      <c r="AA576" s="7"/>
      <c r="AB576" s="7"/>
    </row>
    <row r="577" spans="1:28" ht="15.75" x14ac:dyDescent="0.25">
      <c r="A577" s="14"/>
      <c r="B577" s="14"/>
      <c r="C577" s="41" t="s">
        <v>658</v>
      </c>
      <c r="D577" s="38"/>
      <c r="E577" s="39">
        <v>60</v>
      </c>
      <c r="F577" s="40" t="s">
        <v>517</v>
      </c>
      <c r="G577" s="52">
        <v>268.8</v>
      </c>
      <c r="H577" s="31">
        <f t="shared" si="27"/>
        <v>16128</v>
      </c>
      <c r="I577" s="40"/>
      <c r="J577" s="30"/>
      <c r="K577" s="37">
        <f t="shared" si="28"/>
        <v>30</v>
      </c>
      <c r="L577" s="30"/>
      <c r="M577" s="55"/>
      <c r="N577" s="30"/>
      <c r="O577" s="30"/>
      <c r="P577" s="37">
        <f t="shared" si="29"/>
        <v>30</v>
      </c>
      <c r="Q577" s="30"/>
      <c r="R577" s="30"/>
      <c r="S577" s="30"/>
      <c r="T577" s="30"/>
      <c r="U577" s="30"/>
      <c r="V577" s="7"/>
      <c r="W577" s="7"/>
      <c r="X577" s="7"/>
      <c r="Y577" s="7"/>
      <c r="Z577" s="7"/>
      <c r="AA577" s="7"/>
      <c r="AB577" s="7"/>
    </row>
    <row r="578" spans="1:28" ht="15.75" x14ac:dyDescent="0.25">
      <c r="A578" s="14"/>
      <c r="B578" s="14"/>
      <c r="C578" s="41" t="s">
        <v>659</v>
      </c>
      <c r="D578" s="38"/>
      <c r="E578" s="39">
        <v>60</v>
      </c>
      <c r="F578" s="40" t="s">
        <v>77</v>
      </c>
      <c r="G578" s="52">
        <v>285.60000000000002</v>
      </c>
      <c r="H578" s="31">
        <f t="shared" si="27"/>
        <v>17136</v>
      </c>
      <c r="I578" s="40"/>
      <c r="J578" s="30"/>
      <c r="K578" s="37">
        <f t="shared" si="28"/>
        <v>30</v>
      </c>
      <c r="L578" s="30"/>
      <c r="M578" s="55"/>
      <c r="N578" s="30"/>
      <c r="O578" s="30"/>
      <c r="P578" s="37">
        <f t="shared" si="29"/>
        <v>30</v>
      </c>
      <c r="Q578" s="30"/>
      <c r="R578" s="30"/>
      <c r="S578" s="30"/>
      <c r="T578" s="30"/>
      <c r="U578" s="30"/>
      <c r="V578" s="7"/>
      <c r="W578" s="7"/>
      <c r="X578" s="7"/>
      <c r="Y578" s="7"/>
      <c r="Z578" s="7"/>
      <c r="AA578" s="7"/>
      <c r="AB578" s="7"/>
    </row>
    <row r="579" spans="1:28" ht="15.75" x14ac:dyDescent="0.25">
      <c r="A579" s="14"/>
      <c r="B579" s="14"/>
      <c r="C579" s="41" t="s">
        <v>660</v>
      </c>
      <c r="D579" s="38"/>
      <c r="E579" s="39">
        <v>400</v>
      </c>
      <c r="F579" s="40" t="s">
        <v>77</v>
      </c>
      <c r="G579" s="52">
        <v>65.52</v>
      </c>
      <c r="H579" s="31">
        <f t="shared" si="27"/>
        <v>26208</v>
      </c>
      <c r="I579" s="40"/>
      <c r="J579" s="30"/>
      <c r="K579" s="37">
        <f t="shared" si="28"/>
        <v>200</v>
      </c>
      <c r="L579" s="30"/>
      <c r="M579" s="55"/>
      <c r="N579" s="30"/>
      <c r="O579" s="30"/>
      <c r="P579" s="37">
        <f t="shared" si="29"/>
        <v>200</v>
      </c>
      <c r="Q579" s="30"/>
      <c r="R579" s="30"/>
      <c r="S579" s="30"/>
      <c r="T579" s="30"/>
      <c r="U579" s="30"/>
      <c r="V579" s="7"/>
      <c r="W579" s="7"/>
      <c r="X579" s="7"/>
      <c r="Y579" s="7"/>
      <c r="Z579" s="7"/>
      <c r="AA579" s="7"/>
      <c r="AB579" s="7"/>
    </row>
    <row r="580" spans="1:28" ht="15.75" x14ac:dyDescent="0.25">
      <c r="A580" s="14"/>
      <c r="B580" s="14"/>
      <c r="C580" s="41" t="s">
        <v>661</v>
      </c>
      <c r="D580" s="38"/>
      <c r="E580" s="39">
        <v>150</v>
      </c>
      <c r="F580" s="40" t="s">
        <v>77</v>
      </c>
      <c r="G580" s="52">
        <v>65.52</v>
      </c>
      <c r="H580" s="31">
        <f t="shared" si="27"/>
        <v>9828</v>
      </c>
      <c r="I580" s="40"/>
      <c r="J580" s="30"/>
      <c r="K580" s="37">
        <f t="shared" si="28"/>
        <v>75</v>
      </c>
      <c r="L580" s="30"/>
      <c r="M580" s="55"/>
      <c r="N580" s="30"/>
      <c r="O580" s="30"/>
      <c r="P580" s="37">
        <f t="shared" si="29"/>
        <v>75</v>
      </c>
      <c r="Q580" s="30"/>
      <c r="R580" s="30"/>
      <c r="S580" s="30"/>
      <c r="T580" s="30"/>
      <c r="U580" s="30"/>
      <c r="V580" s="7"/>
      <c r="W580" s="7"/>
      <c r="X580" s="7"/>
      <c r="Y580" s="7"/>
      <c r="Z580" s="7"/>
      <c r="AA580" s="7"/>
      <c r="AB580" s="7"/>
    </row>
    <row r="581" spans="1:28" ht="15.75" x14ac:dyDescent="0.25">
      <c r="A581" s="14"/>
      <c r="B581" s="14"/>
      <c r="C581" s="41" t="s">
        <v>662</v>
      </c>
      <c r="D581" s="38"/>
      <c r="E581" s="39">
        <v>50</v>
      </c>
      <c r="F581" s="40" t="s">
        <v>77</v>
      </c>
      <c r="G581" s="52">
        <v>65.52</v>
      </c>
      <c r="H581" s="31">
        <f t="shared" si="27"/>
        <v>3276</v>
      </c>
      <c r="I581" s="40"/>
      <c r="J581" s="30"/>
      <c r="K581" s="37">
        <f t="shared" si="28"/>
        <v>25</v>
      </c>
      <c r="L581" s="30"/>
      <c r="M581" s="55"/>
      <c r="N581" s="30"/>
      <c r="O581" s="30"/>
      <c r="P581" s="37">
        <f t="shared" si="29"/>
        <v>25</v>
      </c>
      <c r="Q581" s="30"/>
      <c r="R581" s="30"/>
      <c r="S581" s="30"/>
      <c r="T581" s="30"/>
      <c r="U581" s="30"/>
      <c r="V581" s="7"/>
      <c r="W581" s="7"/>
      <c r="X581" s="7"/>
      <c r="Y581" s="7"/>
      <c r="Z581" s="7"/>
      <c r="AA581" s="7"/>
      <c r="AB581" s="7"/>
    </row>
    <row r="582" spans="1:28" ht="15.75" x14ac:dyDescent="0.25">
      <c r="A582" s="14"/>
      <c r="B582" s="14"/>
      <c r="C582" s="41" t="s">
        <v>663</v>
      </c>
      <c r="D582" s="38"/>
      <c r="E582" s="39">
        <v>150</v>
      </c>
      <c r="F582" s="40" t="s">
        <v>77</v>
      </c>
      <c r="G582" s="52">
        <v>150</v>
      </c>
      <c r="H582" s="31">
        <f t="shared" si="27"/>
        <v>22500</v>
      </c>
      <c r="I582" s="40"/>
      <c r="J582" s="30"/>
      <c r="K582" s="37">
        <f t="shared" si="28"/>
        <v>75</v>
      </c>
      <c r="L582" s="30"/>
      <c r="M582" s="55"/>
      <c r="N582" s="30"/>
      <c r="O582" s="30"/>
      <c r="P582" s="37">
        <f t="shared" si="29"/>
        <v>75</v>
      </c>
      <c r="Q582" s="30"/>
      <c r="R582" s="30"/>
      <c r="S582" s="30"/>
      <c r="T582" s="30"/>
      <c r="U582" s="30"/>
      <c r="V582" s="7"/>
      <c r="W582" s="7"/>
      <c r="X582" s="7"/>
      <c r="Y582" s="7"/>
      <c r="Z582" s="7"/>
      <c r="AA582" s="7"/>
      <c r="AB582" s="7"/>
    </row>
    <row r="583" spans="1:28" ht="15.75" x14ac:dyDescent="0.25">
      <c r="A583" s="14"/>
      <c r="B583" s="14"/>
      <c r="C583" s="64" t="s">
        <v>664</v>
      </c>
      <c r="D583" s="38"/>
      <c r="E583" s="39">
        <v>400</v>
      </c>
      <c r="F583" s="40" t="s">
        <v>77</v>
      </c>
      <c r="G583" s="52">
        <v>62.16</v>
      </c>
      <c r="H583" s="31">
        <f t="shared" si="27"/>
        <v>24864</v>
      </c>
      <c r="I583" s="40"/>
      <c r="J583" s="30"/>
      <c r="K583" s="37">
        <f t="shared" si="28"/>
        <v>200</v>
      </c>
      <c r="L583" s="30"/>
      <c r="M583" s="55"/>
      <c r="N583" s="30"/>
      <c r="O583" s="30"/>
      <c r="P583" s="37">
        <f t="shared" si="29"/>
        <v>200</v>
      </c>
      <c r="Q583" s="30"/>
      <c r="R583" s="30"/>
      <c r="S583" s="30"/>
      <c r="T583" s="30"/>
      <c r="U583" s="30"/>
      <c r="V583" s="7"/>
      <c r="W583" s="7"/>
      <c r="X583" s="7"/>
      <c r="Y583" s="7"/>
      <c r="Z583" s="7"/>
      <c r="AA583" s="7"/>
      <c r="AB583" s="7"/>
    </row>
    <row r="584" spans="1:28" ht="15.75" x14ac:dyDescent="0.25">
      <c r="A584" s="14"/>
      <c r="B584" s="14"/>
      <c r="C584" s="64" t="s">
        <v>665</v>
      </c>
      <c r="D584" s="38"/>
      <c r="E584" s="39">
        <v>10</v>
      </c>
      <c r="F584" s="40" t="s">
        <v>178</v>
      </c>
      <c r="G584" s="52">
        <v>235.2</v>
      </c>
      <c r="H584" s="31">
        <f t="shared" si="27"/>
        <v>2352</v>
      </c>
      <c r="I584" s="40"/>
      <c r="J584" s="30"/>
      <c r="K584" s="37">
        <f t="shared" si="28"/>
        <v>5</v>
      </c>
      <c r="L584" s="30"/>
      <c r="M584" s="55"/>
      <c r="N584" s="30"/>
      <c r="O584" s="30"/>
      <c r="P584" s="37">
        <f t="shared" si="29"/>
        <v>5</v>
      </c>
      <c r="Q584" s="30"/>
      <c r="R584" s="30"/>
      <c r="S584" s="30"/>
      <c r="T584" s="30"/>
      <c r="U584" s="30"/>
      <c r="V584" s="7"/>
      <c r="W584" s="7"/>
      <c r="X584" s="7"/>
      <c r="Y584" s="7"/>
      <c r="Z584" s="7"/>
      <c r="AA584" s="7"/>
      <c r="AB584" s="7"/>
    </row>
    <row r="585" spans="1:28" ht="15.75" x14ac:dyDescent="0.25">
      <c r="A585" s="14"/>
      <c r="B585" s="14"/>
      <c r="C585" s="64" t="s">
        <v>666</v>
      </c>
      <c r="D585" s="38"/>
      <c r="E585" s="39">
        <v>20</v>
      </c>
      <c r="F585" s="40" t="s">
        <v>77</v>
      </c>
      <c r="G585" s="52">
        <v>400</v>
      </c>
      <c r="H585" s="31">
        <f t="shared" si="27"/>
        <v>8000</v>
      </c>
      <c r="I585" s="40"/>
      <c r="J585" s="30"/>
      <c r="K585" s="37">
        <f t="shared" si="28"/>
        <v>10</v>
      </c>
      <c r="L585" s="30"/>
      <c r="M585" s="55"/>
      <c r="N585" s="30"/>
      <c r="O585" s="30"/>
      <c r="P585" s="37">
        <f t="shared" si="29"/>
        <v>10</v>
      </c>
      <c r="Q585" s="30"/>
      <c r="R585" s="30"/>
      <c r="S585" s="30"/>
      <c r="T585" s="30"/>
      <c r="U585" s="30"/>
      <c r="V585" s="7"/>
      <c r="W585" s="7"/>
      <c r="X585" s="7"/>
      <c r="Y585" s="7"/>
      <c r="Z585" s="7"/>
      <c r="AA585" s="7"/>
      <c r="AB585" s="7"/>
    </row>
    <row r="586" spans="1:28" ht="15.75" x14ac:dyDescent="0.25">
      <c r="A586" s="14"/>
      <c r="B586" s="14"/>
      <c r="C586" s="64" t="s">
        <v>667</v>
      </c>
      <c r="D586" s="38"/>
      <c r="E586" s="39">
        <v>5</v>
      </c>
      <c r="F586" s="40" t="s">
        <v>88</v>
      </c>
      <c r="G586" s="52">
        <v>1478.4</v>
      </c>
      <c r="H586" s="31">
        <f t="shared" si="27"/>
        <v>7392</v>
      </c>
      <c r="I586" s="40"/>
      <c r="J586" s="30"/>
      <c r="K586" s="37">
        <f t="shared" si="28"/>
        <v>2.5</v>
      </c>
      <c r="L586" s="30"/>
      <c r="M586" s="55"/>
      <c r="N586" s="30"/>
      <c r="O586" s="30"/>
      <c r="P586" s="37">
        <v>2</v>
      </c>
      <c r="Q586" s="30"/>
      <c r="R586" s="30"/>
      <c r="S586" s="30"/>
      <c r="T586" s="30"/>
      <c r="U586" s="30"/>
      <c r="V586" s="7"/>
      <c r="W586" s="7"/>
      <c r="X586" s="7"/>
      <c r="Y586" s="7"/>
      <c r="Z586" s="7"/>
      <c r="AA586" s="7"/>
      <c r="AB586" s="7"/>
    </row>
    <row r="587" spans="1:28" ht="15.75" x14ac:dyDescent="0.25">
      <c r="A587" s="34"/>
      <c r="B587" s="34"/>
      <c r="C587" s="64" t="s">
        <v>668</v>
      </c>
      <c r="D587" s="38"/>
      <c r="E587" s="39">
        <v>50</v>
      </c>
      <c r="F587" s="40" t="s">
        <v>75</v>
      </c>
      <c r="G587" s="52">
        <v>149.02000000000001</v>
      </c>
      <c r="H587" s="31">
        <f t="shared" si="27"/>
        <v>7451.0000000000009</v>
      </c>
      <c r="I587" s="40"/>
      <c r="J587" s="30"/>
      <c r="K587" s="37">
        <f t="shared" si="28"/>
        <v>25</v>
      </c>
      <c r="L587" s="30"/>
      <c r="M587" s="55"/>
      <c r="N587" s="30"/>
      <c r="O587" s="30"/>
      <c r="P587" s="37">
        <f t="shared" ref="P587:P588" si="30">E587/2</f>
        <v>25</v>
      </c>
      <c r="Q587" s="30"/>
      <c r="R587" s="30"/>
      <c r="S587" s="30"/>
      <c r="T587" s="30"/>
      <c r="U587" s="30"/>
      <c r="V587" s="7"/>
      <c r="W587" s="7"/>
      <c r="X587" s="7"/>
      <c r="Y587" s="7"/>
      <c r="Z587" s="7"/>
      <c r="AA587" s="7"/>
      <c r="AB587" s="7"/>
    </row>
    <row r="588" spans="1:28" ht="15.75" x14ac:dyDescent="0.25">
      <c r="A588" s="34"/>
      <c r="B588" s="34"/>
      <c r="C588" s="64" t="s">
        <v>669</v>
      </c>
      <c r="D588" s="38"/>
      <c r="E588" s="39">
        <v>10</v>
      </c>
      <c r="F588" s="40" t="s">
        <v>77</v>
      </c>
      <c r="G588" s="52">
        <v>84</v>
      </c>
      <c r="H588" s="31">
        <f t="shared" si="27"/>
        <v>840</v>
      </c>
      <c r="I588" s="40"/>
      <c r="J588" s="30"/>
      <c r="K588" s="37">
        <f t="shared" si="28"/>
        <v>5</v>
      </c>
      <c r="L588" s="30"/>
      <c r="M588" s="55"/>
      <c r="N588" s="30"/>
      <c r="O588" s="30"/>
      <c r="P588" s="37">
        <f t="shared" si="30"/>
        <v>5</v>
      </c>
      <c r="Q588" s="30"/>
      <c r="R588" s="30"/>
      <c r="S588" s="30"/>
      <c r="T588" s="30"/>
      <c r="U588" s="30"/>
      <c r="V588" s="7"/>
      <c r="W588" s="7"/>
      <c r="X588" s="7"/>
      <c r="Y588" s="7"/>
      <c r="Z588" s="7"/>
      <c r="AA588" s="7"/>
      <c r="AB588" s="7"/>
    </row>
    <row r="589" spans="1:28" ht="15.75" x14ac:dyDescent="0.25">
      <c r="A589" s="34"/>
      <c r="B589" s="34"/>
      <c r="C589" s="64" t="s">
        <v>670</v>
      </c>
      <c r="D589" s="38"/>
      <c r="E589" s="39">
        <v>13</v>
      </c>
      <c r="F589" s="40" t="s">
        <v>75</v>
      </c>
      <c r="G589" s="52">
        <v>1176</v>
      </c>
      <c r="H589" s="31">
        <f t="shared" si="27"/>
        <v>15288</v>
      </c>
      <c r="I589" s="40"/>
      <c r="J589" s="30"/>
      <c r="K589" s="37">
        <f t="shared" si="28"/>
        <v>6.5</v>
      </c>
      <c r="L589" s="30"/>
      <c r="M589" s="55"/>
      <c r="N589" s="30"/>
      <c r="O589" s="30"/>
      <c r="P589" s="37">
        <v>6</v>
      </c>
      <c r="Q589" s="30"/>
      <c r="R589" s="30"/>
      <c r="S589" s="30"/>
      <c r="T589" s="30"/>
      <c r="U589" s="30"/>
      <c r="V589" s="7"/>
      <c r="W589" s="7"/>
      <c r="X589" s="7"/>
      <c r="Y589" s="7"/>
      <c r="Z589" s="7"/>
      <c r="AA589" s="7"/>
      <c r="AB589" s="7"/>
    </row>
    <row r="590" spans="1:28" ht="15.75" x14ac:dyDescent="0.25">
      <c r="A590" s="34"/>
      <c r="B590" s="34"/>
      <c r="C590" s="64" t="s">
        <v>671</v>
      </c>
      <c r="D590" s="38"/>
      <c r="E590" s="39">
        <v>80</v>
      </c>
      <c r="F590" s="40" t="s">
        <v>178</v>
      </c>
      <c r="G590" s="52">
        <v>168</v>
      </c>
      <c r="H590" s="31">
        <f t="shared" si="27"/>
        <v>13440</v>
      </c>
      <c r="I590" s="40"/>
      <c r="J590" s="30"/>
      <c r="K590" s="37">
        <f t="shared" si="28"/>
        <v>40</v>
      </c>
      <c r="L590" s="30"/>
      <c r="M590" s="55"/>
      <c r="N590" s="30"/>
      <c r="O590" s="30"/>
      <c r="P590" s="37">
        <f t="shared" ref="P590:P603" si="31">E590/2</f>
        <v>40</v>
      </c>
      <c r="Q590" s="30"/>
      <c r="R590" s="30"/>
      <c r="S590" s="30"/>
      <c r="T590" s="30"/>
      <c r="U590" s="30"/>
      <c r="V590" s="7"/>
      <c r="W590" s="7"/>
      <c r="X590" s="7"/>
      <c r="Y590" s="7"/>
      <c r="Z590" s="7"/>
      <c r="AA590" s="7"/>
      <c r="AB590" s="7"/>
    </row>
    <row r="591" spans="1:28" ht="15.75" x14ac:dyDescent="0.25">
      <c r="A591" s="34"/>
      <c r="B591" s="34"/>
      <c r="C591" s="64" t="s">
        <v>672</v>
      </c>
      <c r="D591" s="38"/>
      <c r="E591" s="39">
        <v>80</v>
      </c>
      <c r="F591" s="40" t="s">
        <v>178</v>
      </c>
      <c r="G591" s="52">
        <v>436.8</v>
      </c>
      <c r="H591" s="31">
        <f t="shared" si="27"/>
        <v>34944</v>
      </c>
      <c r="I591" s="40"/>
      <c r="J591" s="30"/>
      <c r="K591" s="37">
        <f t="shared" si="28"/>
        <v>40</v>
      </c>
      <c r="L591" s="30"/>
      <c r="M591" s="55"/>
      <c r="N591" s="30"/>
      <c r="O591" s="30"/>
      <c r="P591" s="37">
        <f t="shared" si="31"/>
        <v>40</v>
      </c>
      <c r="Q591" s="30"/>
      <c r="R591" s="30"/>
      <c r="S591" s="30"/>
      <c r="T591" s="30"/>
      <c r="U591" s="30"/>
      <c r="V591" s="7"/>
      <c r="W591" s="7"/>
      <c r="X591" s="7"/>
      <c r="Y591" s="7"/>
      <c r="Z591" s="7"/>
      <c r="AA591" s="7"/>
      <c r="AB591" s="7"/>
    </row>
    <row r="592" spans="1:28" ht="15.75" x14ac:dyDescent="0.25">
      <c r="A592" s="34"/>
      <c r="B592" s="34"/>
      <c r="C592" s="64" t="s">
        <v>673</v>
      </c>
      <c r="D592" s="38"/>
      <c r="E592" s="39">
        <v>80</v>
      </c>
      <c r="F592" s="40" t="s">
        <v>178</v>
      </c>
      <c r="G592" s="52">
        <v>772.8</v>
      </c>
      <c r="H592" s="31">
        <f t="shared" si="27"/>
        <v>61824</v>
      </c>
      <c r="I592" s="40"/>
      <c r="J592" s="30"/>
      <c r="K592" s="37">
        <f t="shared" si="28"/>
        <v>40</v>
      </c>
      <c r="L592" s="30"/>
      <c r="M592" s="55"/>
      <c r="N592" s="30"/>
      <c r="O592" s="30"/>
      <c r="P592" s="37">
        <f t="shared" si="31"/>
        <v>40</v>
      </c>
      <c r="Q592" s="30"/>
      <c r="R592" s="30"/>
      <c r="S592" s="30"/>
      <c r="T592" s="30"/>
      <c r="U592" s="30"/>
      <c r="V592" s="7"/>
      <c r="W592" s="7"/>
      <c r="X592" s="7"/>
      <c r="Y592" s="7"/>
      <c r="Z592" s="7"/>
      <c r="AA592" s="7"/>
      <c r="AB592" s="7"/>
    </row>
    <row r="593" spans="1:28" ht="15.75" x14ac:dyDescent="0.25">
      <c r="A593" s="34"/>
      <c r="B593" s="34"/>
      <c r="C593" s="64" t="s">
        <v>674</v>
      </c>
      <c r="D593" s="38"/>
      <c r="E593" s="39">
        <v>60</v>
      </c>
      <c r="F593" s="40" t="s">
        <v>77</v>
      </c>
      <c r="G593" s="52">
        <v>310.8</v>
      </c>
      <c r="H593" s="31">
        <f t="shared" si="27"/>
        <v>18648</v>
      </c>
      <c r="I593" s="40"/>
      <c r="J593" s="30"/>
      <c r="K593" s="37">
        <f t="shared" si="28"/>
        <v>30</v>
      </c>
      <c r="L593" s="30"/>
      <c r="M593" s="55"/>
      <c r="N593" s="30"/>
      <c r="O593" s="30"/>
      <c r="P593" s="37">
        <f t="shared" si="31"/>
        <v>30</v>
      </c>
      <c r="Q593" s="30"/>
      <c r="R593" s="30"/>
      <c r="S593" s="30"/>
      <c r="T593" s="30"/>
      <c r="U593" s="30"/>
      <c r="V593" s="7"/>
      <c r="W593" s="7"/>
      <c r="X593" s="7"/>
      <c r="Y593" s="7"/>
      <c r="Z593" s="7"/>
      <c r="AA593" s="7"/>
      <c r="AB593" s="7"/>
    </row>
    <row r="594" spans="1:28" ht="15.75" x14ac:dyDescent="0.25">
      <c r="A594" s="34"/>
      <c r="B594" s="34"/>
      <c r="C594" s="64" t="s">
        <v>675</v>
      </c>
      <c r="D594" s="38"/>
      <c r="E594" s="39">
        <v>100</v>
      </c>
      <c r="F594" s="40" t="s">
        <v>75</v>
      </c>
      <c r="G594" s="52">
        <v>115.92</v>
      </c>
      <c r="H594" s="31">
        <f t="shared" si="27"/>
        <v>11592</v>
      </c>
      <c r="I594" s="40"/>
      <c r="J594" s="30"/>
      <c r="K594" s="37">
        <f t="shared" si="28"/>
        <v>50</v>
      </c>
      <c r="L594" s="30"/>
      <c r="M594" s="55"/>
      <c r="N594" s="30"/>
      <c r="O594" s="30"/>
      <c r="P594" s="37">
        <f t="shared" si="31"/>
        <v>50</v>
      </c>
      <c r="Q594" s="30"/>
      <c r="R594" s="30"/>
      <c r="S594" s="30"/>
      <c r="T594" s="30"/>
      <c r="U594" s="30"/>
      <c r="V594" s="7"/>
      <c r="W594" s="7"/>
      <c r="X594" s="7"/>
      <c r="Y594" s="7"/>
      <c r="Z594" s="7"/>
      <c r="AA594" s="7"/>
      <c r="AB594" s="7"/>
    </row>
    <row r="595" spans="1:28" ht="31.5" x14ac:dyDescent="0.25">
      <c r="A595" s="34"/>
      <c r="B595" s="34"/>
      <c r="C595" s="64" t="s">
        <v>676</v>
      </c>
      <c r="D595" s="38"/>
      <c r="E595" s="39">
        <v>20</v>
      </c>
      <c r="F595" s="40" t="s">
        <v>75</v>
      </c>
      <c r="G595" s="52">
        <v>924</v>
      </c>
      <c r="H595" s="31">
        <f t="shared" si="27"/>
        <v>18480</v>
      </c>
      <c r="I595" s="40"/>
      <c r="J595" s="30"/>
      <c r="K595" s="37">
        <f t="shared" si="28"/>
        <v>10</v>
      </c>
      <c r="L595" s="30"/>
      <c r="M595" s="55"/>
      <c r="N595" s="30"/>
      <c r="O595" s="30"/>
      <c r="P595" s="37">
        <f t="shared" si="31"/>
        <v>10</v>
      </c>
      <c r="Q595" s="30"/>
      <c r="R595" s="30"/>
      <c r="S595" s="30"/>
      <c r="T595" s="30"/>
      <c r="U595" s="30"/>
      <c r="V595" s="7"/>
      <c r="W595" s="7"/>
      <c r="X595" s="7"/>
      <c r="Y595" s="7"/>
      <c r="Z595" s="7"/>
      <c r="AA595" s="7"/>
      <c r="AB595" s="7"/>
    </row>
    <row r="596" spans="1:28" ht="15.75" x14ac:dyDescent="0.25">
      <c r="A596" s="34"/>
      <c r="B596" s="34"/>
      <c r="C596" s="64" t="s">
        <v>677</v>
      </c>
      <c r="D596" s="38"/>
      <c r="E596" s="39">
        <v>100</v>
      </c>
      <c r="F596" s="40" t="s">
        <v>75</v>
      </c>
      <c r="G596" s="52">
        <v>201.6</v>
      </c>
      <c r="H596" s="31">
        <f t="shared" si="27"/>
        <v>20160</v>
      </c>
      <c r="I596" s="40"/>
      <c r="J596" s="30"/>
      <c r="K596" s="37">
        <f t="shared" si="28"/>
        <v>50</v>
      </c>
      <c r="L596" s="30"/>
      <c r="M596" s="55"/>
      <c r="N596" s="30"/>
      <c r="O596" s="30"/>
      <c r="P596" s="37">
        <f t="shared" si="31"/>
        <v>50</v>
      </c>
      <c r="Q596" s="30"/>
      <c r="R596" s="30"/>
      <c r="S596" s="30"/>
      <c r="T596" s="30"/>
      <c r="U596" s="30"/>
      <c r="V596" s="7"/>
      <c r="W596" s="7"/>
      <c r="X596" s="7"/>
      <c r="Y596" s="7"/>
      <c r="Z596" s="7"/>
      <c r="AA596" s="7"/>
      <c r="AB596" s="7"/>
    </row>
    <row r="597" spans="1:28" ht="15.75" x14ac:dyDescent="0.25">
      <c r="A597" s="34"/>
      <c r="B597" s="34"/>
      <c r="C597" s="64" t="s">
        <v>678</v>
      </c>
      <c r="D597" s="38"/>
      <c r="E597" s="39">
        <v>100</v>
      </c>
      <c r="F597" s="40" t="s">
        <v>75</v>
      </c>
      <c r="G597" s="52">
        <v>235.2</v>
      </c>
      <c r="H597" s="31">
        <f t="shared" si="27"/>
        <v>23520</v>
      </c>
      <c r="I597" s="40"/>
      <c r="J597" s="30"/>
      <c r="K597" s="37">
        <f t="shared" si="28"/>
        <v>50</v>
      </c>
      <c r="L597" s="30"/>
      <c r="M597" s="55"/>
      <c r="N597" s="30"/>
      <c r="O597" s="30"/>
      <c r="P597" s="37">
        <f t="shared" si="31"/>
        <v>50</v>
      </c>
      <c r="Q597" s="30"/>
      <c r="R597" s="30"/>
      <c r="S597" s="30"/>
      <c r="T597" s="30"/>
      <c r="U597" s="30"/>
      <c r="V597" s="7"/>
      <c r="W597" s="7"/>
      <c r="X597" s="7"/>
      <c r="Y597" s="7"/>
      <c r="Z597" s="7"/>
      <c r="AA597" s="7"/>
      <c r="AB597" s="7"/>
    </row>
    <row r="598" spans="1:28" ht="15.75" x14ac:dyDescent="0.25">
      <c r="A598" s="34"/>
      <c r="B598" s="34"/>
      <c r="C598" s="64" t="s">
        <v>679</v>
      </c>
      <c r="D598" s="38"/>
      <c r="E598" s="39">
        <v>10</v>
      </c>
      <c r="F598" s="40" t="s">
        <v>77</v>
      </c>
      <c r="G598" s="52">
        <v>97.44</v>
      </c>
      <c r="H598" s="31">
        <f t="shared" si="27"/>
        <v>974.4</v>
      </c>
      <c r="I598" s="40"/>
      <c r="J598" s="30"/>
      <c r="K598" s="37">
        <f t="shared" si="28"/>
        <v>5</v>
      </c>
      <c r="L598" s="30"/>
      <c r="M598" s="55"/>
      <c r="N598" s="30"/>
      <c r="O598" s="30"/>
      <c r="P598" s="37">
        <f t="shared" si="31"/>
        <v>5</v>
      </c>
      <c r="Q598" s="30"/>
      <c r="R598" s="30"/>
      <c r="S598" s="30"/>
      <c r="T598" s="30"/>
      <c r="U598" s="30"/>
      <c r="V598" s="7"/>
      <c r="W598" s="7"/>
      <c r="X598" s="7"/>
      <c r="Y598" s="7"/>
      <c r="Z598" s="7"/>
      <c r="AA598" s="7"/>
      <c r="AB598" s="7"/>
    </row>
    <row r="599" spans="1:28" ht="15.75" x14ac:dyDescent="0.25">
      <c r="A599" s="34"/>
      <c r="B599" s="34"/>
      <c r="C599" s="64" t="s">
        <v>680</v>
      </c>
      <c r="D599" s="38"/>
      <c r="E599" s="39">
        <v>10</v>
      </c>
      <c r="F599" s="40" t="s">
        <v>77</v>
      </c>
      <c r="G599" s="52">
        <v>100.8</v>
      </c>
      <c r="H599" s="31">
        <f t="shared" si="27"/>
        <v>1008</v>
      </c>
      <c r="I599" s="40"/>
      <c r="J599" s="30"/>
      <c r="K599" s="37">
        <f t="shared" si="28"/>
        <v>5</v>
      </c>
      <c r="L599" s="30"/>
      <c r="M599" s="55"/>
      <c r="N599" s="30"/>
      <c r="O599" s="30"/>
      <c r="P599" s="37">
        <f t="shared" si="31"/>
        <v>5</v>
      </c>
      <c r="Q599" s="30"/>
      <c r="R599" s="30"/>
      <c r="S599" s="30"/>
      <c r="T599" s="30"/>
      <c r="U599" s="30"/>
      <c r="V599" s="7"/>
      <c r="W599" s="7"/>
      <c r="X599" s="7"/>
      <c r="Y599" s="7"/>
      <c r="Z599" s="7"/>
      <c r="AA599" s="7"/>
      <c r="AB599" s="7"/>
    </row>
    <row r="600" spans="1:28" ht="15.75" x14ac:dyDescent="0.25">
      <c r="A600" s="34"/>
      <c r="B600" s="34"/>
      <c r="C600" s="41" t="s">
        <v>681</v>
      </c>
      <c r="D600" s="38"/>
      <c r="E600" s="39">
        <v>10</v>
      </c>
      <c r="F600" s="40" t="s">
        <v>77</v>
      </c>
      <c r="G600" s="52">
        <v>756</v>
      </c>
      <c r="H600" s="31">
        <f t="shared" si="27"/>
        <v>7560</v>
      </c>
      <c r="I600" s="40"/>
      <c r="J600" s="30"/>
      <c r="K600" s="37">
        <f t="shared" si="28"/>
        <v>5</v>
      </c>
      <c r="L600" s="30"/>
      <c r="M600" s="55"/>
      <c r="N600" s="30"/>
      <c r="O600" s="30"/>
      <c r="P600" s="37">
        <f t="shared" si="31"/>
        <v>5</v>
      </c>
      <c r="Q600" s="30"/>
      <c r="R600" s="30"/>
      <c r="S600" s="30"/>
      <c r="T600" s="30"/>
      <c r="U600" s="30"/>
      <c r="V600" s="7"/>
      <c r="W600" s="7"/>
      <c r="X600" s="7"/>
      <c r="Y600" s="7"/>
      <c r="Z600" s="7"/>
      <c r="AA600" s="7"/>
      <c r="AB600" s="7"/>
    </row>
    <row r="601" spans="1:28" ht="15.75" x14ac:dyDescent="0.25">
      <c r="A601" s="34"/>
      <c r="B601" s="34"/>
      <c r="C601" s="41" t="s">
        <v>682</v>
      </c>
      <c r="D601" s="38"/>
      <c r="E601" s="39">
        <v>10</v>
      </c>
      <c r="F601" s="40" t="s">
        <v>77</v>
      </c>
      <c r="G601" s="52">
        <v>201.6</v>
      </c>
      <c r="H601" s="31">
        <f t="shared" si="27"/>
        <v>2016</v>
      </c>
      <c r="I601" s="40"/>
      <c r="J601" s="30"/>
      <c r="K601" s="37">
        <f t="shared" si="28"/>
        <v>5</v>
      </c>
      <c r="L601" s="30"/>
      <c r="M601" s="55"/>
      <c r="N601" s="30"/>
      <c r="O601" s="30"/>
      <c r="P601" s="37">
        <f t="shared" si="31"/>
        <v>5</v>
      </c>
      <c r="Q601" s="30"/>
      <c r="R601" s="30"/>
      <c r="S601" s="30"/>
      <c r="T601" s="30"/>
      <c r="U601" s="30"/>
      <c r="V601" s="7"/>
      <c r="W601" s="7"/>
      <c r="X601" s="7"/>
      <c r="Y601" s="7"/>
      <c r="Z601" s="7"/>
      <c r="AA601" s="7"/>
      <c r="AB601" s="7"/>
    </row>
    <row r="602" spans="1:28" ht="15.75" x14ac:dyDescent="0.25">
      <c r="A602" s="34"/>
      <c r="B602" s="34"/>
      <c r="C602" s="41" t="s">
        <v>683</v>
      </c>
      <c r="D602" s="38"/>
      <c r="E602" s="39">
        <v>30</v>
      </c>
      <c r="F602" s="40" t="s">
        <v>77</v>
      </c>
      <c r="G602" s="52">
        <v>927.36</v>
      </c>
      <c r="H602" s="31">
        <f t="shared" si="27"/>
        <v>27820.799999999999</v>
      </c>
      <c r="I602" s="40"/>
      <c r="J602" s="30"/>
      <c r="K602" s="37">
        <f t="shared" si="28"/>
        <v>15</v>
      </c>
      <c r="L602" s="30"/>
      <c r="M602" s="55"/>
      <c r="N602" s="30"/>
      <c r="O602" s="30"/>
      <c r="P602" s="37">
        <f t="shared" si="31"/>
        <v>15</v>
      </c>
      <c r="Q602" s="30"/>
      <c r="R602" s="30"/>
      <c r="S602" s="30"/>
      <c r="T602" s="30"/>
      <c r="U602" s="30"/>
      <c r="V602" s="7"/>
      <c r="W602" s="7"/>
      <c r="X602" s="7"/>
      <c r="Y602" s="7"/>
      <c r="Z602" s="7"/>
      <c r="AA602" s="7"/>
      <c r="AB602" s="7"/>
    </row>
    <row r="603" spans="1:28" ht="15.75" x14ac:dyDescent="0.25">
      <c r="A603" s="34"/>
      <c r="B603" s="34"/>
      <c r="C603" s="41" t="s">
        <v>684</v>
      </c>
      <c r="D603" s="38"/>
      <c r="E603" s="39">
        <v>10</v>
      </c>
      <c r="F603" s="40" t="s">
        <v>77</v>
      </c>
      <c r="G603" s="52">
        <v>806.4</v>
      </c>
      <c r="H603" s="31">
        <f t="shared" si="27"/>
        <v>8064</v>
      </c>
      <c r="I603" s="40"/>
      <c r="J603" s="30"/>
      <c r="K603" s="37">
        <f t="shared" si="28"/>
        <v>5</v>
      </c>
      <c r="L603" s="30"/>
      <c r="M603" s="55"/>
      <c r="N603" s="30"/>
      <c r="O603" s="30"/>
      <c r="P603" s="37">
        <f t="shared" si="31"/>
        <v>5</v>
      </c>
      <c r="Q603" s="30"/>
      <c r="R603" s="30"/>
      <c r="S603" s="30"/>
      <c r="T603" s="30"/>
      <c r="U603" s="30"/>
      <c r="V603" s="7"/>
      <c r="W603" s="7"/>
      <c r="X603" s="7"/>
      <c r="Y603" s="7"/>
      <c r="Z603" s="7"/>
      <c r="AA603" s="7"/>
      <c r="AB603" s="7"/>
    </row>
    <row r="604" spans="1:28" ht="15.75" x14ac:dyDescent="0.25">
      <c r="A604" s="34"/>
      <c r="B604" s="34"/>
      <c r="C604" s="41" t="s">
        <v>685</v>
      </c>
      <c r="D604" s="38"/>
      <c r="E604" s="39">
        <v>5</v>
      </c>
      <c r="F604" s="40" t="s">
        <v>77</v>
      </c>
      <c r="G604" s="52">
        <v>771.12</v>
      </c>
      <c r="H604" s="31">
        <f t="shared" si="27"/>
        <v>3855.6</v>
      </c>
      <c r="I604" s="40"/>
      <c r="J604" s="30"/>
      <c r="K604" s="37">
        <f t="shared" si="28"/>
        <v>2.5</v>
      </c>
      <c r="L604" s="30"/>
      <c r="M604" s="55"/>
      <c r="N604" s="30"/>
      <c r="O604" s="30"/>
      <c r="P604" s="37">
        <v>2</v>
      </c>
      <c r="Q604" s="30"/>
      <c r="R604" s="30"/>
      <c r="S604" s="30"/>
      <c r="T604" s="30"/>
      <c r="U604" s="30"/>
      <c r="V604" s="7"/>
      <c r="W604" s="7"/>
      <c r="X604" s="7"/>
      <c r="Y604" s="7"/>
      <c r="Z604" s="7"/>
      <c r="AA604" s="7"/>
      <c r="AB604" s="7"/>
    </row>
    <row r="605" spans="1:28" ht="15.75" x14ac:dyDescent="0.25">
      <c r="A605" s="34"/>
      <c r="B605" s="34"/>
      <c r="C605" s="41" t="s">
        <v>686</v>
      </c>
      <c r="D605" s="38"/>
      <c r="E605" s="39">
        <v>5</v>
      </c>
      <c r="F605" s="40" t="s">
        <v>77</v>
      </c>
      <c r="G605" s="52">
        <v>873.6</v>
      </c>
      <c r="H605" s="31">
        <f t="shared" si="27"/>
        <v>4368</v>
      </c>
      <c r="I605" s="40"/>
      <c r="J605" s="30"/>
      <c r="K605" s="37">
        <f t="shared" si="28"/>
        <v>2.5</v>
      </c>
      <c r="L605" s="30"/>
      <c r="M605" s="55"/>
      <c r="N605" s="30"/>
      <c r="O605" s="30"/>
      <c r="P605" s="37">
        <v>2</v>
      </c>
      <c r="Q605" s="30"/>
      <c r="R605" s="30"/>
      <c r="S605" s="30"/>
      <c r="T605" s="30"/>
      <c r="U605" s="30"/>
      <c r="V605" s="7"/>
      <c r="W605" s="7"/>
      <c r="X605" s="7"/>
      <c r="Y605" s="7"/>
      <c r="Z605" s="7"/>
      <c r="AA605" s="7"/>
      <c r="AB605" s="7"/>
    </row>
    <row r="606" spans="1:28" ht="15.75" x14ac:dyDescent="0.25">
      <c r="A606" s="34"/>
      <c r="B606" s="34"/>
      <c r="C606" s="41" t="s">
        <v>687</v>
      </c>
      <c r="D606" s="38"/>
      <c r="E606" s="39">
        <v>5</v>
      </c>
      <c r="F606" s="40" t="s">
        <v>77</v>
      </c>
      <c r="G606" s="52">
        <v>1747.2</v>
      </c>
      <c r="H606" s="31">
        <f t="shared" si="27"/>
        <v>8736</v>
      </c>
      <c r="I606" s="40"/>
      <c r="J606" s="30"/>
      <c r="K606" s="37">
        <f t="shared" si="28"/>
        <v>2.5</v>
      </c>
      <c r="L606" s="30"/>
      <c r="M606" s="55"/>
      <c r="N606" s="30"/>
      <c r="O606" s="30"/>
      <c r="P606" s="37">
        <v>2</v>
      </c>
      <c r="Q606" s="30"/>
      <c r="R606" s="30"/>
      <c r="S606" s="30"/>
      <c r="T606" s="30"/>
      <c r="U606" s="30"/>
      <c r="V606" s="7"/>
      <c r="W606" s="7"/>
      <c r="X606" s="7"/>
      <c r="Y606" s="7"/>
      <c r="Z606" s="7"/>
      <c r="AA606" s="7"/>
      <c r="AB606" s="7"/>
    </row>
    <row r="607" spans="1:28" ht="15.75" x14ac:dyDescent="0.25">
      <c r="A607" s="34"/>
      <c r="B607" s="34"/>
      <c r="C607" s="41" t="s">
        <v>688</v>
      </c>
      <c r="D607" s="38"/>
      <c r="E607" s="39">
        <v>3</v>
      </c>
      <c r="F607" s="40" t="s">
        <v>689</v>
      </c>
      <c r="G607" s="52">
        <v>1100.4000000000001</v>
      </c>
      <c r="H607" s="31">
        <f t="shared" si="27"/>
        <v>3301.2000000000003</v>
      </c>
      <c r="I607" s="40"/>
      <c r="J607" s="30"/>
      <c r="K607" s="37">
        <f t="shared" si="28"/>
        <v>1.5</v>
      </c>
      <c r="L607" s="30"/>
      <c r="M607" s="55"/>
      <c r="N607" s="30"/>
      <c r="O607" s="30"/>
      <c r="P607" s="37">
        <v>1</v>
      </c>
      <c r="Q607" s="30"/>
      <c r="R607" s="30"/>
      <c r="S607" s="30"/>
      <c r="T607" s="30"/>
      <c r="U607" s="30"/>
      <c r="V607" s="7"/>
      <c r="W607" s="7"/>
      <c r="X607" s="7"/>
      <c r="Y607" s="7"/>
      <c r="Z607" s="7"/>
      <c r="AA607" s="7"/>
      <c r="AB607" s="7"/>
    </row>
    <row r="608" spans="1:28" ht="15.75" x14ac:dyDescent="0.25">
      <c r="A608" s="34"/>
      <c r="B608" s="34"/>
      <c r="C608" s="41" t="s">
        <v>690</v>
      </c>
      <c r="D608" s="38"/>
      <c r="E608" s="39">
        <v>10</v>
      </c>
      <c r="F608" s="40" t="s">
        <v>689</v>
      </c>
      <c r="G608" s="52">
        <v>730.8</v>
      </c>
      <c r="H608" s="31">
        <f t="shared" si="27"/>
        <v>7308</v>
      </c>
      <c r="I608" s="40"/>
      <c r="J608" s="30"/>
      <c r="K608" s="37">
        <f t="shared" si="28"/>
        <v>5</v>
      </c>
      <c r="L608" s="30"/>
      <c r="M608" s="55"/>
      <c r="N608" s="30"/>
      <c r="O608" s="30"/>
      <c r="P608" s="37">
        <f t="shared" ref="P608:P609" si="32">E608/2</f>
        <v>5</v>
      </c>
      <c r="Q608" s="30"/>
      <c r="R608" s="30"/>
      <c r="S608" s="30"/>
      <c r="T608" s="30"/>
      <c r="U608" s="30"/>
      <c r="V608" s="7"/>
      <c r="W608" s="7"/>
      <c r="X608" s="7"/>
      <c r="Y608" s="7"/>
      <c r="Z608" s="7"/>
      <c r="AA608" s="7"/>
      <c r="AB608" s="7"/>
    </row>
    <row r="609" spans="1:28" ht="15.75" x14ac:dyDescent="0.25">
      <c r="A609" s="34"/>
      <c r="B609" s="34"/>
      <c r="C609" s="41" t="s">
        <v>691</v>
      </c>
      <c r="D609" s="38"/>
      <c r="E609" s="39">
        <v>2</v>
      </c>
      <c r="F609" s="40" t="s">
        <v>77</v>
      </c>
      <c r="G609" s="52">
        <v>33.6</v>
      </c>
      <c r="H609" s="31">
        <f t="shared" si="27"/>
        <v>67.2</v>
      </c>
      <c r="I609" s="40"/>
      <c r="J609" s="30"/>
      <c r="K609" s="37">
        <f t="shared" si="28"/>
        <v>1</v>
      </c>
      <c r="L609" s="30"/>
      <c r="M609" s="55"/>
      <c r="N609" s="30"/>
      <c r="O609" s="30"/>
      <c r="P609" s="37">
        <f t="shared" si="32"/>
        <v>1</v>
      </c>
      <c r="Q609" s="30"/>
      <c r="R609" s="30"/>
      <c r="S609" s="30"/>
      <c r="T609" s="30"/>
      <c r="U609" s="30"/>
      <c r="V609" s="7"/>
      <c r="W609" s="7"/>
      <c r="X609" s="7"/>
      <c r="Y609" s="7"/>
      <c r="Z609" s="7"/>
      <c r="AA609" s="7"/>
      <c r="AB609" s="7"/>
    </row>
    <row r="610" spans="1:28" ht="15.75" x14ac:dyDescent="0.25">
      <c r="A610" s="34"/>
      <c r="B610" s="34"/>
      <c r="C610" s="41" t="s">
        <v>692</v>
      </c>
      <c r="D610" s="38"/>
      <c r="E610" s="39">
        <v>1</v>
      </c>
      <c r="F610" s="40" t="s">
        <v>693</v>
      </c>
      <c r="G610" s="52">
        <v>672</v>
      </c>
      <c r="H610" s="31">
        <f t="shared" si="27"/>
        <v>672</v>
      </c>
      <c r="I610" s="40"/>
      <c r="J610" s="30"/>
      <c r="K610" s="37">
        <f t="shared" si="28"/>
        <v>0.5</v>
      </c>
      <c r="L610" s="30"/>
      <c r="M610" s="55"/>
      <c r="N610" s="30"/>
      <c r="O610" s="30"/>
      <c r="P610" s="37"/>
      <c r="Q610" s="30"/>
      <c r="R610" s="30"/>
      <c r="S610" s="30"/>
      <c r="T610" s="30"/>
      <c r="U610" s="30"/>
      <c r="V610" s="7"/>
      <c r="W610" s="7"/>
      <c r="X610" s="7"/>
      <c r="Y610" s="7"/>
      <c r="Z610" s="7"/>
      <c r="AA610" s="7"/>
      <c r="AB610" s="7"/>
    </row>
    <row r="611" spans="1:28" ht="15.75" x14ac:dyDescent="0.25">
      <c r="A611" s="34"/>
      <c r="B611" s="34"/>
      <c r="C611" s="41" t="s">
        <v>694</v>
      </c>
      <c r="D611" s="38"/>
      <c r="E611" s="39">
        <v>36</v>
      </c>
      <c r="F611" s="40" t="s">
        <v>178</v>
      </c>
      <c r="G611" s="52">
        <v>344.4</v>
      </c>
      <c r="H611" s="31">
        <f t="shared" si="27"/>
        <v>12398.4</v>
      </c>
      <c r="I611" s="40"/>
      <c r="J611" s="30"/>
      <c r="K611" s="37">
        <f t="shared" si="28"/>
        <v>18</v>
      </c>
      <c r="L611" s="30"/>
      <c r="M611" s="55"/>
      <c r="N611" s="30"/>
      <c r="O611" s="30"/>
      <c r="P611" s="37">
        <f t="shared" ref="P611:P615" si="33">E611/2</f>
        <v>18</v>
      </c>
      <c r="Q611" s="30"/>
      <c r="R611" s="30"/>
      <c r="S611" s="30"/>
      <c r="T611" s="30"/>
      <c r="U611" s="30"/>
      <c r="V611" s="7"/>
      <c r="W611" s="7"/>
      <c r="X611" s="7"/>
      <c r="Y611" s="7"/>
      <c r="Z611" s="7"/>
      <c r="AA611" s="7"/>
      <c r="AB611" s="7"/>
    </row>
    <row r="612" spans="1:28" ht="15.75" x14ac:dyDescent="0.25">
      <c r="A612" s="34"/>
      <c r="B612" s="34"/>
      <c r="C612" s="41" t="s">
        <v>695</v>
      </c>
      <c r="D612" s="38"/>
      <c r="E612" s="39">
        <v>30</v>
      </c>
      <c r="F612" s="40" t="s">
        <v>77</v>
      </c>
      <c r="G612" s="52">
        <v>300</v>
      </c>
      <c r="H612" s="31">
        <f t="shared" si="27"/>
        <v>9000</v>
      </c>
      <c r="I612" s="40"/>
      <c r="J612" s="30"/>
      <c r="K612" s="37">
        <f t="shared" si="28"/>
        <v>15</v>
      </c>
      <c r="L612" s="30"/>
      <c r="M612" s="55"/>
      <c r="N612" s="30"/>
      <c r="O612" s="30"/>
      <c r="P612" s="37">
        <f t="shared" si="33"/>
        <v>15</v>
      </c>
      <c r="Q612" s="30"/>
      <c r="R612" s="30"/>
      <c r="S612" s="30"/>
      <c r="T612" s="30"/>
      <c r="U612" s="30"/>
      <c r="V612" s="7"/>
      <c r="W612" s="7"/>
      <c r="X612" s="7"/>
      <c r="Y612" s="7"/>
      <c r="Z612" s="7"/>
      <c r="AA612" s="7"/>
      <c r="AB612" s="7"/>
    </row>
    <row r="613" spans="1:28" ht="15.75" x14ac:dyDescent="0.25">
      <c r="A613" s="34"/>
      <c r="B613" s="34"/>
      <c r="C613" s="41" t="s">
        <v>696</v>
      </c>
      <c r="D613" s="38"/>
      <c r="E613" s="39">
        <v>50</v>
      </c>
      <c r="F613" s="40" t="s">
        <v>77</v>
      </c>
      <c r="G613" s="52">
        <v>300</v>
      </c>
      <c r="H613" s="31">
        <f t="shared" si="27"/>
        <v>15000</v>
      </c>
      <c r="I613" s="40"/>
      <c r="J613" s="30"/>
      <c r="K613" s="37">
        <f t="shared" si="28"/>
        <v>25</v>
      </c>
      <c r="L613" s="30"/>
      <c r="M613" s="55"/>
      <c r="N613" s="30"/>
      <c r="O613" s="30"/>
      <c r="P613" s="37">
        <f t="shared" si="33"/>
        <v>25</v>
      </c>
      <c r="Q613" s="30"/>
      <c r="R613" s="30"/>
      <c r="S613" s="30"/>
      <c r="T613" s="30"/>
      <c r="U613" s="30"/>
      <c r="V613" s="7"/>
      <c r="W613" s="7"/>
      <c r="X613" s="7"/>
      <c r="Y613" s="7"/>
      <c r="Z613" s="7"/>
      <c r="AA613" s="7"/>
      <c r="AB613" s="7"/>
    </row>
    <row r="614" spans="1:28" ht="15.75" x14ac:dyDescent="0.25">
      <c r="A614" s="34"/>
      <c r="B614" s="34"/>
      <c r="C614" s="41" t="s">
        <v>697</v>
      </c>
      <c r="D614" s="38"/>
      <c r="E614" s="39">
        <v>20</v>
      </c>
      <c r="F614" s="40" t="s">
        <v>178</v>
      </c>
      <c r="G614" s="52">
        <v>621.6</v>
      </c>
      <c r="H614" s="31">
        <f t="shared" si="27"/>
        <v>12432</v>
      </c>
      <c r="I614" s="40"/>
      <c r="J614" s="30"/>
      <c r="K614" s="37">
        <f t="shared" si="28"/>
        <v>10</v>
      </c>
      <c r="L614" s="30"/>
      <c r="M614" s="55"/>
      <c r="N614" s="30"/>
      <c r="O614" s="30"/>
      <c r="P614" s="37">
        <f t="shared" si="33"/>
        <v>10</v>
      </c>
      <c r="Q614" s="30"/>
      <c r="R614" s="30"/>
      <c r="S614" s="30"/>
      <c r="T614" s="30"/>
      <c r="U614" s="30"/>
      <c r="V614" s="7"/>
      <c r="W614" s="7"/>
      <c r="X614" s="7"/>
      <c r="Y614" s="7"/>
      <c r="Z614" s="7"/>
      <c r="AA614" s="7"/>
      <c r="AB614" s="7"/>
    </row>
    <row r="615" spans="1:28" ht="15.75" x14ac:dyDescent="0.25">
      <c r="A615" s="34"/>
      <c r="B615" s="34"/>
      <c r="C615" s="41" t="s">
        <v>698</v>
      </c>
      <c r="D615" s="38"/>
      <c r="E615" s="39">
        <v>36</v>
      </c>
      <c r="F615" s="40" t="s">
        <v>178</v>
      </c>
      <c r="G615" s="52">
        <v>168</v>
      </c>
      <c r="H615" s="31">
        <f t="shared" si="27"/>
        <v>6048</v>
      </c>
      <c r="I615" s="40"/>
      <c r="J615" s="30"/>
      <c r="K615" s="37">
        <f t="shared" si="28"/>
        <v>18</v>
      </c>
      <c r="L615" s="30"/>
      <c r="M615" s="55"/>
      <c r="N615" s="30"/>
      <c r="O615" s="30"/>
      <c r="P615" s="37">
        <f t="shared" si="33"/>
        <v>18</v>
      </c>
      <c r="Q615" s="30"/>
      <c r="R615" s="30"/>
      <c r="S615" s="30"/>
      <c r="T615" s="30"/>
      <c r="U615" s="30"/>
      <c r="V615" s="7"/>
      <c r="W615" s="7"/>
      <c r="X615" s="7"/>
      <c r="Y615" s="7"/>
      <c r="Z615" s="7"/>
      <c r="AA615" s="7"/>
      <c r="AB615" s="7"/>
    </row>
    <row r="616" spans="1:28" ht="15.75" x14ac:dyDescent="0.25">
      <c r="A616" s="34"/>
      <c r="B616" s="34"/>
      <c r="C616" s="41" t="s">
        <v>699</v>
      </c>
      <c r="D616" s="38"/>
      <c r="E616" s="39">
        <v>5</v>
      </c>
      <c r="F616" s="40" t="s">
        <v>77</v>
      </c>
      <c r="G616" s="52">
        <v>2184</v>
      </c>
      <c r="H616" s="31">
        <f t="shared" si="27"/>
        <v>10920</v>
      </c>
      <c r="I616" s="40"/>
      <c r="J616" s="30"/>
      <c r="K616" s="37">
        <f t="shared" si="28"/>
        <v>2.5</v>
      </c>
      <c r="L616" s="30"/>
      <c r="M616" s="55"/>
      <c r="N616" s="30"/>
      <c r="O616" s="30"/>
      <c r="P616" s="37">
        <v>2</v>
      </c>
      <c r="Q616" s="30"/>
      <c r="R616" s="30"/>
      <c r="S616" s="30"/>
      <c r="T616" s="30"/>
      <c r="U616" s="30"/>
      <c r="V616" s="7"/>
      <c r="W616" s="7"/>
      <c r="X616" s="7"/>
      <c r="Y616" s="7"/>
      <c r="Z616" s="7"/>
      <c r="AA616" s="7"/>
      <c r="AB616" s="7"/>
    </row>
    <row r="617" spans="1:28" ht="15.75" x14ac:dyDescent="0.25">
      <c r="A617" s="34"/>
      <c r="B617" s="34"/>
      <c r="C617" s="41" t="s">
        <v>700</v>
      </c>
      <c r="D617" s="38"/>
      <c r="E617" s="39">
        <v>10</v>
      </c>
      <c r="F617" s="40" t="s">
        <v>77</v>
      </c>
      <c r="G617" s="52">
        <v>184.8</v>
      </c>
      <c r="H617" s="31">
        <f t="shared" si="27"/>
        <v>1848</v>
      </c>
      <c r="I617" s="40"/>
      <c r="J617" s="30"/>
      <c r="K617" s="37">
        <f t="shared" si="28"/>
        <v>5</v>
      </c>
      <c r="L617" s="30"/>
      <c r="M617" s="55"/>
      <c r="N617" s="30"/>
      <c r="O617" s="30"/>
      <c r="P617" s="37">
        <f t="shared" ref="P617:P619" si="34">E617/2</f>
        <v>5</v>
      </c>
      <c r="Q617" s="30"/>
      <c r="R617" s="30"/>
      <c r="S617" s="30"/>
      <c r="T617" s="30"/>
      <c r="U617" s="30"/>
      <c r="V617" s="7"/>
      <c r="W617" s="7"/>
      <c r="X617" s="7"/>
      <c r="Y617" s="7"/>
      <c r="Z617" s="7"/>
      <c r="AA617" s="7"/>
      <c r="AB617" s="7"/>
    </row>
    <row r="618" spans="1:28" ht="15.75" x14ac:dyDescent="0.25">
      <c r="A618" s="34"/>
      <c r="B618" s="34"/>
      <c r="C618" s="41" t="s">
        <v>701</v>
      </c>
      <c r="D618" s="38"/>
      <c r="E618" s="39">
        <v>30</v>
      </c>
      <c r="F618" s="40" t="s">
        <v>77</v>
      </c>
      <c r="G618" s="52">
        <v>302.39999999999998</v>
      </c>
      <c r="H618" s="31">
        <f t="shared" si="27"/>
        <v>9072</v>
      </c>
      <c r="I618" s="40"/>
      <c r="J618" s="30"/>
      <c r="K618" s="37">
        <f t="shared" si="28"/>
        <v>15</v>
      </c>
      <c r="L618" s="30"/>
      <c r="M618" s="55"/>
      <c r="N618" s="30"/>
      <c r="O618" s="30"/>
      <c r="P618" s="37">
        <f t="shared" si="34"/>
        <v>15</v>
      </c>
      <c r="Q618" s="30"/>
      <c r="R618" s="30"/>
      <c r="S618" s="30"/>
      <c r="T618" s="30"/>
      <c r="U618" s="30"/>
      <c r="V618" s="7"/>
      <c r="W618" s="7"/>
      <c r="X618" s="7"/>
      <c r="Y618" s="7"/>
      <c r="Z618" s="7"/>
      <c r="AA618" s="7"/>
      <c r="AB618" s="7"/>
    </row>
    <row r="619" spans="1:28" ht="15.75" x14ac:dyDescent="0.25">
      <c r="A619" s="34"/>
      <c r="B619" s="34"/>
      <c r="C619" s="41" t="s">
        <v>702</v>
      </c>
      <c r="D619" s="38"/>
      <c r="E619" s="39">
        <v>10</v>
      </c>
      <c r="F619" s="40" t="s">
        <v>77</v>
      </c>
      <c r="G619" s="52">
        <v>1023.12</v>
      </c>
      <c r="H619" s="31">
        <f t="shared" si="27"/>
        <v>10231.200000000001</v>
      </c>
      <c r="I619" s="40"/>
      <c r="J619" s="30"/>
      <c r="K619" s="37">
        <f t="shared" si="28"/>
        <v>5</v>
      </c>
      <c r="L619" s="30"/>
      <c r="M619" s="55"/>
      <c r="N619" s="30"/>
      <c r="O619" s="30"/>
      <c r="P619" s="37">
        <f t="shared" si="34"/>
        <v>5</v>
      </c>
      <c r="Q619" s="30"/>
      <c r="R619" s="30"/>
      <c r="S619" s="30"/>
      <c r="T619" s="30"/>
      <c r="U619" s="30"/>
      <c r="V619" s="7"/>
      <c r="W619" s="7"/>
      <c r="X619" s="7"/>
      <c r="Y619" s="7"/>
      <c r="Z619" s="7"/>
      <c r="AA619" s="7"/>
      <c r="AB619" s="7"/>
    </row>
    <row r="620" spans="1:28" ht="15.75" x14ac:dyDescent="0.25">
      <c r="A620" s="34"/>
      <c r="B620" s="34"/>
      <c r="C620" s="41" t="s">
        <v>703</v>
      </c>
      <c r="D620" s="38"/>
      <c r="E620" s="39">
        <v>15</v>
      </c>
      <c r="F620" s="40" t="s">
        <v>178</v>
      </c>
      <c r="G620" s="52">
        <v>235.2</v>
      </c>
      <c r="H620" s="31">
        <f t="shared" si="27"/>
        <v>3528</v>
      </c>
      <c r="I620" s="40"/>
      <c r="J620" s="30"/>
      <c r="K620" s="37">
        <f t="shared" si="28"/>
        <v>7.5</v>
      </c>
      <c r="L620" s="30"/>
      <c r="M620" s="55"/>
      <c r="N620" s="30"/>
      <c r="O620" s="30"/>
      <c r="P620" s="37">
        <v>7</v>
      </c>
      <c r="Q620" s="30"/>
      <c r="R620" s="30"/>
      <c r="S620" s="30"/>
      <c r="T620" s="30"/>
      <c r="U620" s="30"/>
      <c r="V620" s="7"/>
      <c r="W620" s="7"/>
      <c r="X620" s="7"/>
      <c r="Y620" s="7"/>
      <c r="Z620" s="7"/>
      <c r="AA620" s="7"/>
      <c r="AB620" s="7"/>
    </row>
    <row r="621" spans="1:28" ht="15.75" x14ac:dyDescent="0.25">
      <c r="A621" s="34"/>
      <c r="B621" s="34"/>
      <c r="C621" s="41" t="s">
        <v>704</v>
      </c>
      <c r="D621" s="38"/>
      <c r="E621" s="39">
        <v>5</v>
      </c>
      <c r="F621" s="40" t="s">
        <v>517</v>
      </c>
      <c r="G621" s="52">
        <v>672</v>
      </c>
      <c r="H621" s="31">
        <f t="shared" si="27"/>
        <v>3360</v>
      </c>
      <c r="I621" s="40"/>
      <c r="J621" s="30"/>
      <c r="K621" s="37">
        <f t="shared" si="28"/>
        <v>2.5</v>
      </c>
      <c r="L621" s="30"/>
      <c r="M621" s="55"/>
      <c r="N621" s="30"/>
      <c r="O621" s="30"/>
      <c r="P621" s="37">
        <v>2</v>
      </c>
      <c r="Q621" s="30"/>
      <c r="R621" s="30"/>
      <c r="S621" s="30"/>
      <c r="T621" s="30"/>
      <c r="U621" s="30"/>
      <c r="V621" s="7"/>
      <c r="W621" s="7"/>
      <c r="X621" s="7"/>
      <c r="Y621" s="7"/>
      <c r="Z621" s="7"/>
      <c r="AA621" s="7"/>
      <c r="AB621" s="7"/>
    </row>
    <row r="622" spans="1:28" ht="15.75" x14ac:dyDescent="0.25">
      <c r="A622" s="34"/>
      <c r="B622" s="34"/>
      <c r="C622" s="41" t="s">
        <v>705</v>
      </c>
      <c r="D622" s="38"/>
      <c r="E622" s="39">
        <v>5</v>
      </c>
      <c r="F622" s="40" t="s">
        <v>77</v>
      </c>
      <c r="G622" s="52">
        <v>1008</v>
      </c>
      <c r="H622" s="31">
        <f t="shared" si="27"/>
        <v>5040</v>
      </c>
      <c r="I622" s="40"/>
      <c r="J622" s="30"/>
      <c r="K622" s="37">
        <f t="shared" si="28"/>
        <v>2.5</v>
      </c>
      <c r="L622" s="30"/>
      <c r="M622" s="55"/>
      <c r="N622" s="30"/>
      <c r="O622" s="30"/>
      <c r="P622" s="37">
        <v>2</v>
      </c>
      <c r="Q622" s="30"/>
      <c r="R622" s="30"/>
      <c r="S622" s="30"/>
      <c r="T622" s="30"/>
      <c r="U622" s="30"/>
      <c r="V622" s="7"/>
      <c r="W622" s="7"/>
      <c r="X622" s="7"/>
      <c r="Y622" s="7"/>
      <c r="Z622" s="7"/>
      <c r="AA622" s="7"/>
      <c r="AB622" s="7"/>
    </row>
    <row r="623" spans="1:28" ht="15.75" x14ac:dyDescent="0.25">
      <c r="A623" s="34"/>
      <c r="B623" s="34"/>
      <c r="C623" s="41" t="s">
        <v>706</v>
      </c>
      <c r="D623" s="38"/>
      <c r="E623" s="39">
        <v>12</v>
      </c>
      <c r="F623" s="40" t="s">
        <v>77</v>
      </c>
      <c r="G623" s="52">
        <v>554.4</v>
      </c>
      <c r="H623" s="31">
        <f t="shared" si="27"/>
        <v>6652.7999999999993</v>
      </c>
      <c r="I623" s="40"/>
      <c r="J623" s="30"/>
      <c r="K623" s="37">
        <f t="shared" si="28"/>
        <v>6</v>
      </c>
      <c r="L623" s="30"/>
      <c r="M623" s="55"/>
      <c r="N623" s="30"/>
      <c r="O623" s="30"/>
      <c r="P623" s="37">
        <f t="shared" ref="P623:P627" si="35">E623/2</f>
        <v>6</v>
      </c>
      <c r="Q623" s="30"/>
      <c r="R623" s="30"/>
      <c r="S623" s="30"/>
      <c r="T623" s="30"/>
      <c r="U623" s="30"/>
      <c r="V623" s="7"/>
      <c r="W623" s="7"/>
      <c r="X623" s="7"/>
      <c r="Y623" s="7"/>
      <c r="Z623" s="7"/>
      <c r="AA623" s="7"/>
      <c r="AB623" s="7"/>
    </row>
    <row r="624" spans="1:28" ht="15.75" x14ac:dyDescent="0.25">
      <c r="A624" s="34"/>
      <c r="B624" s="34"/>
      <c r="C624" s="41" t="s">
        <v>707</v>
      </c>
      <c r="D624" s="38"/>
      <c r="E624" s="39">
        <v>12</v>
      </c>
      <c r="F624" s="40" t="s">
        <v>77</v>
      </c>
      <c r="G624" s="52">
        <v>470.4</v>
      </c>
      <c r="H624" s="31">
        <f t="shared" si="27"/>
        <v>5644.7999999999993</v>
      </c>
      <c r="I624" s="40"/>
      <c r="J624" s="30"/>
      <c r="K624" s="37">
        <f t="shared" si="28"/>
        <v>6</v>
      </c>
      <c r="L624" s="30"/>
      <c r="M624" s="55"/>
      <c r="N624" s="30"/>
      <c r="O624" s="30"/>
      <c r="P624" s="37">
        <f t="shared" si="35"/>
        <v>6</v>
      </c>
      <c r="Q624" s="30"/>
      <c r="R624" s="30"/>
      <c r="S624" s="30"/>
      <c r="T624" s="30"/>
      <c r="U624" s="30"/>
      <c r="V624" s="7"/>
      <c r="W624" s="7"/>
      <c r="X624" s="7"/>
      <c r="Y624" s="7"/>
      <c r="Z624" s="7"/>
      <c r="AA624" s="7"/>
      <c r="AB624" s="7"/>
    </row>
    <row r="625" spans="1:28" ht="15.75" x14ac:dyDescent="0.25">
      <c r="A625" s="34"/>
      <c r="B625" s="34"/>
      <c r="C625" s="41" t="s">
        <v>708</v>
      </c>
      <c r="D625" s="38"/>
      <c r="E625" s="39">
        <v>12</v>
      </c>
      <c r="F625" s="40" t="s">
        <v>77</v>
      </c>
      <c r="G625" s="52">
        <v>630</v>
      </c>
      <c r="H625" s="31">
        <f t="shared" si="27"/>
        <v>7560</v>
      </c>
      <c r="I625" s="40"/>
      <c r="J625" s="30"/>
      <c r="K625" s="37">
        <f t="shared" si="28"/>
        <v>6</v>
      </c>
      <c r="L625" s="30"/>
      <c r="M625" s="55"/>
      <c r="N625" s="30"/>
      <c r="O625" s="30"/>
      <c r="P625" s="37">
        <f t="shared" si="35"/>
        <v>6</v>
      </c>
      <c r="Q625" s="30"/>
      <c r="R625" s="30"/>
      <c r="S625" s="30"/>
      <c r="T625" s="30"/>
      <c r="U625" s="30"/>
      <c r="V625" s="7"/>
      <c r="W625" s="7"/>
      <c r="X625" s="7"/>
      <c r="Y625" s="7"/>
      <c r="Z625" s="7"/>
      <c r="AA625" s="7"/>
      <c r="AB625" s="7"/>
    </row>
    <row r="626" spans="1:28" ht="15.75" x14ac:dyDescent="0.25">
      <c r="A626" s="34"/>
      <c r="B626" s="34"/>
      <c r="C626" s="41" t="s">
        <v>709</v>
      </c>
      <c r="D626" s="38"/>
      <c r="E626" s="39">
        <v>10</v>
      </c>
      <c r="F626" s="40" t="s">
        <v>710</v>
      </c>
      <c r="G626" s="52">
        <v>127.68</v>
      </c>
      <c r="H626" s="31">
        <f t="shared" si="27"/>
        <v>1276.8000000000002</v>
      </c>
      <c r="I626" s="40"/>
      <c r="J626" s="30"/>
      <c r="K626" s="37">
        <f t="shared" si="28"/>
        <v>5</v>
      </c>
      <c r="L626" s="30"/>
      <c r="M626" s="55"/>
      <c r="N626" s="30"/>
      <c r="O626" s="30"/>
      <c r="P626" s="37">
        <f t="shared" si="35"/>
        <v>5</v>
      </c>
      <c r="Q626" s="30"/>
      <c r="R626" s="30"/>
      <c r="S626" s="30"/>
      <c r="T626" s="30"/>
      <c r="U626" s="30"/>
      <c r="V626" s="7"/>
      <c r="W626" s="7"/>
      <c r="X626" s="7"/>
      <c r="Y626" s="7"/>
      <c r="Z626" s="7"/>
      <c r="AA626" s="7"/>
      <c r="AB626" s="7"/>
    </row>
    <row r="627" spans="1:28" ht="15.75" x14ac:dyDescent="0.25">
      <c r="A627" s="34"/>
      <c r="B627" s="34"/>
      <c r="C627" s="41" t="s">
        <v>711</v>
      </c>
      <c r="D627" s="38"/>
      <c r="E627" s="39">
        <v>2</v>
      </c>
      <c r="F627" s="40" t="s">
        <v>77</v>
      </c>
      <c r="G627" s="52">
        <v>267.12</v>
      </c>
      <c r="H627" s="31">
        <f t="shared" si="27"/>
        <v>534.24</v>
      </c>
      <c r="I627" s="40"/>
      <c r="J627" s="30"/>
      <c r="K627" s="37">
        <f t="shared" si="28"/>
        <v>1</v>
      </c>
      <c r="L627" s="30"/>
      <c r="M627" s="55"/>
      <c r="N627" s="30"/>
      <c r="O627" s="30"/>
      <c r="P627" s="37">
        <f t="shared" si="35"/>
        <v>1</v>
      </c>
      <c r="Q627" s="30"/>
      <c r="R627" s="30"/>
      <c r="S627" s="30"/>
      <c r="T627" s="30"/>
      <c r="U627" s="30"/>
      <c r="V627" s="7"/>
      <c r="W627" s="7"/>
      <c r="X627" s="7"/>
      <c r="Y627" s="7"/>
      <c r="Z627" s="7"/>
      <c r="AA627" s="7"/>
      <c r="AB627" s="7"/>
    </row>
    <row r="628" spans="1:28" ht="15.75" x14ac:dyDescent="0.25">
      <c r="A628" s="34" t="s">
        <v>712</v>
      </c>
      <c r="B628" s="34"/>
      <c r="C628" s="41" t="s">
        <v>713</v>
      </c>
      <c r="D628" s="38"/>
      <c r="E628" s="39">
        <v>145</v>
      </c>
      <c r="F628" s="40" t="s">
        <v>77</v>
      </c>
      <c r="G628" s="52">
        <v>1800</v>
      </c>
      <c r="H628" s="31">
        <f t="shared" si="27"/>
        <v>261000</v>
      </c>
      <c r="I628" s="40"/>
      <c r="J628" s="30"/>
      <c r="K628" s="37">
        <f t="shared" si="28"/>
        <v>72.5</v>
      </c>
      <c r="L628" s="30"/>
      <c r="M628" s="55"/>
      <c r="N628" s="30"/>
      <c r="O628" s="30"/>
      <c r="P628" s="37">
        <v>72</v>
      </c>
      <c r="Q628" s="30"/>
      <c r="R628" s="30"/>
      <c r="S628" s="30"/>
      <c r="T628" s="30"/>
      <c r="U628" s="30"/>
      <c r="V628" s="7"/>
      <c r="W628" s="7"/>
      <c r="X628" s="7"/>
      <c r="Y628" s="7"/>
      <c r="Z628" s="7"/>
      <c r="AA628" s="7"/>
      <c r="AB628" s="7"/>
    </row>
    <row r="629" spans="1:28" ht="15.75" x14ac:dyDescent="0.25">
      <c r="A629" s="34"/>
      <c r="B629" s="34"/>
      <c r="C629" s="41" t="s">
        <v>714</v>
      </c>
      <c r="D629" s="38"/>
      <c r="E629" s="39">
        <v>40</v>
      </c>
      <c r="F629" s="40" t="s">
        <v>77</v>
      </c>
      <c r="G629" s="52">
        <v>2200</v>
      </c>
      <c r="H629" s="31">
        <f t="shared" si="27"/>
        <v>88000</v>
      </c>
      <c r="I629" s="40"/>
      <c r="J629" s="30"/>
      <c r="K629" s="37">
        <f t="shared" si="28"/>
        <v>20</v>
      </c>
      <c r="L629" s="30"/>
      <c r="M629" s="55"/>
      <c r="N629" s="30"/>
      <c r="O629" s="30"/>
      <c r="P629" s="37">
        <f>E629/2</f>
        <v>20</v>
      </c>
      <c r="Q629" s="30"/>
      <c r="R629" s="30"/>
      <c r="S629" s="30"/>
      <c r="T629" s="30"/>
      <c r="U629" s="30"/>
      <c r="V629" s="7"/>
      <c r="W629" s="7"/>
      <c r="X629" s="7"/>
      <c r="Y629" s="7"/>
      <c r="Z629" s="7"/>
      <c r="AA629" s="7"/>
      <c r="AB629" s="7"/>
    </row>
    <row r="630" spans="1:28" ht="15.75" x14ac:dyDescent="0.25">
      <c r="A630" s="34"/>
      <c r="B630" s="34"/>
      <c r="C630" s="41" t="s">
        <v>715</v>
      </c>
      <c r="D630" s="38"/>
      <c r="E630" s="39">
        <v>15</v>
      </c>
      <c r="F630" s="40" t="s">
        <v>77</v>
      </c>
      <c r="G630" s="52">
        <v>3000</v>
      </c>
      <c r="H630" s="31">
        <f t="shared" si="27"/>
        <v>45000</v>
      </c>
      <c r="I630" s="40"/>
      <c r="J630" s="30"/>
      <c r="K630" s="37">
        <f t="shared" si="28"/>
        <v>7.5</v>
      </c>
      <c r="L630" s="30"/>
      <c r="M630" s="55"/>
      <c r="N630" s="30"/>
      <c r="O630" s="30"/>
      <c r="P630" s="37">
        <v>7</v>
      </c>
      <c r="Q630" s="30"/>
      <c r="R630" s="30"/>
      <c r="S630" s="30"/>
      <c r="T630" s="30"/>
      <c r="U630" s="30"/>
      <c r="V630" s="7"/>
      <c r="W630" s="7"/>
      <c r="X630" s="7"/>
      <c r="Y630" s="7"/>
      <c r="Z630" s="7"/>
      <c r="AA630" s="7"/>
      <c r="AB630" s="7"/>
    </row>
    <row r="631" spans="1:28" ht="15.75" x14ac:dyDescent="0.25">
      <c r="A631" s="34"/>
      <c r="B631" s="34"/>
      <c r="C631" s="41" t="s">
        <v>716</v>
      </c>
      <c r="D631" s="38"/>
      <c r="E631" s="39">
        <v>60</v>
      </c>
      <c r="F631" s="40" t="s">
        <v>77</v>
      </c>
      <c r="G631" s="52">
        <v>109.2</v>
      </c>
      <c r="H631" s="31">
        <f t="shared" si="27"/>
        <v>6552</v>
      </c>
      <c r="I631" s="40"/>
      <c r="J631" s="30"/>
      <c r="K631" s="37">
        <f t="shared" si="28"/>
        <v>30</v>
      </c>
      <c r="L631" s="30"/>
      <c r="M631" s="55"/>
      <c r="N631" s="30"/>
      <c r="O631" s="30"/>
      <c r="P631" s="37">
        <f t="shared" ref="P631:P637" si="36">E631/2</f>
        <v>30</v>
      </c>
      <c r="Q631" s="30"/>
      <c r="R631" s="30"/>
      <c r="S631" s="30"/>
      <c r="T631" s="30"/>
      <c r="U631" s="30"/>
      <c r="V631" s="7"/>
      <c r="W631" s="7"/>
      <c r="X631" s="7"/>
      <c r="Y631" s="7"/>
      <c r="Z631" s="7"/>
      <c r="AA631" s="7"/>
      <c r="AB631" s="7"/>
    </row>
    <row r="632" spans="1:28" ht="15.75" x14ac:dyDescent="0.25">
      <c r="A632" s="34"/>
      <c r="B632" s="34"/>
      <c r="C632" s="41" t="s">
        <v>717</v>
      </c>
      <c r="D632" s="38"/>
      <c r="E632" s="39">
        <v>10</v>
      </c>
      <c r="F632" s="40" t="s">
        <v>77</v>
      </c>
      <c r="G632" s="52">
        <v>114.24</v>
      </c>
      <c r="H632" s="31">
        <f t="shared" si="27"/>
        <v>1142.3999999999999</v>
      </c>
      <c r="I632" s="40"/>
      <c r="J632" s="30"/>
      <c r="K632" s="37">
        <f t="shared" si="28"/>
        <v>5</v>
      </c>
      <c r="L632" s="30"/>
      <c r="M632" s="55"/>
      <c r="N632" s="30"/>
      <c r="O632" s="30"/>
      <c r="P632" s="37">
        <f t="shared" si="36"/>
        <v>5</v>
      </c>
      <c r="Q632" s="30"/>
      <c r="R632" s="30"/>
      <c r="S632" s="30"/>
      <c r="T632" s="30"/>
      <c r="U632" s="30"/>
      <c r="V632" s="7"/>
      <c r="W632" s="7"/>
      <c r="X632" s="7"/>
      <c r="Y632" s="7"/>
      <c r="Z632" s="7"/>
      <c r="AA632" s="7"/>
      <c r="AB632" s="7"/>
    </row>
    <row r="633" spans="1:28" ht="15.75" x14ac:dyDescent="0.25">
      <c r="A633" s="34"/>
      <c r="B633" s="34"/>
      <c r="C633" s="41" t="s">
        <v>718</v>
      </c>
      <c r="D633" s="38"/>
      <c r="E633" s="39">
        <v>36</v>
      </c>
      <c r="F633" s="40" t="s">
        <v>719</v>
      </c>
      <c r="G633" s="52">
        <v>325.92</v>
      </c>
      <c r="H633" s="31">
        <f t="shared" si="27"/>
        <v>11733.12</v>
      </c>
      <c r="I633" s="40"/>
      <c r="J633" s="30"/>
      <c r="K633" s="37">
        <f t="shared" si="28"/>
        <v>18</v>
      </c>
      <c r="L633" s="30"/>
      <c r="M633" s="55"/>
      <c r="N633" s="30"/>
      <c r="O633" s="30"/>
      <c r="P633" s="37">
        <f t="shared" si="36"/>
        <v>18</v>
      </c>
      <c r="Q633" s="30"/>
      <c r="R633" s="30"/>
      <c r="S633" s="30"/>
      <c r="T633" s="30"/>
      <c r="U633" s="30"/>
      <c r="V633" s="7"/>
      <c r="W633" s="7"/>
      <c r="X633" s="7"/>
      <c r="Y633" s="7"/>
      <c r="Z633" s="7"/>
      <c r="AA633" s="7"/>
      <c r="AB633" s="7"/>
    </row>
    <row r="634" spans="1:28" ht="15.75" x14ac:dyDescent="0.25">
      <c r="A634" s="34"/>
      <c r="B634" s="34"/>
      <c r="C634" s="41" t="s">
        <v>720</v>
      </c>
      <c r="D634" s="38"/>
      <c r="E634" s="39">
        <v>36</v>
      </c>
      <c r="F634" s="40" t="s">
        <v>719</v>
      </c>
      <c r="G634" s="52">
        <v>201.6</v>
      </c>
      <c r="H634" s="31">
        <f t="shared" si="27"/>
        <v>7257.5999999999995</v>
      </c>
      <c r="I634" s="40"/>
      <c r="J634" s="30"/>
      <c r="K634" s="37">
        <f t="shared" si="28"/>
        <v>18</v>
      </c>
      <c r="L634" s="30"/>
      <c r="M634" s="55"/>
      <c r="N634" s="30"/>
      <c r="O634" s="30"/>
      <c r="P634" s="37">
        <f t="shared" si="36"/>
        <v>18</v>
      </c>
      <c r="Q634" s="30"/>
      <c r="R634" s="30"/>
      <c r="S634" s="30"/>
      <c r="T634" s="30"/>
      <c r="U634" s="30"/>
      <c r="V634" s="7"/>
      <c r="W634" s="7"/>
      <c r="X634" s="7"/>
      <c r="Y634" s="7"/>
      <c r="Z634" s="7"/>
      <c r="AA634" s="7"/>
      <c r="AB634" s="7"/>
    </row>
    <row r="635" spans="1:28" ht="15.75" x14ac:dyDescent="0.25">
      <c r="A635" s="34"/>
      <c r="B635" s="34"/>
      <c r="C635" s="41" t="s">
        <v>721</v>
      </c>
      <c r="D635" s="38"/>
      <c r="E635" s="39">
        <v>72</v>
      </c>
      <c r="F635" s="40" t="s">
        <v>77</v>
      </c>
      <c r="G635" s="52">
        <v>142.80000000000001</v>
      </c>
      <c r="H635" s="31">
        <f t="shared" si="27"/>
        <v>10281.6</v>
      </c>
      <c r="I635" s="40"/>
      <c r="J635" s="30"/>
      <c r="K635" s="37">
        <f t="shared" si="28"/>
        <v>36</v>
      </c>
      <c r="L635" s="30"/>
      <c r="M635" s="55"/>
      <c r="N635" s="30"/>
      <c r="O635" s="30"/>
      <c r="P635" s="37">
        <f t="shared" si="36"/>
        <v>36</v>
      </c>
      <c r="Q635" s="30"/>
      <c r="R635" s="30"/>
      <c r="S635" s="30"/>
      <c r="T635" s="30"/>
      <c r="U635" s="30"/>
      <c r="V635" s="7"/>
      <c r="W635" s="7"/>
      <c r="X635" s="7"/>
      <c r="Y635" s="7"/>
      <c r="Z635" s="7"/>
      <c r="AA635" s="7"/>
      <c r="AB635" s="7"/>
    </row>
    <row r="636" spans="1:28" ht="15.75" x14ac:dyDescent="0.25">
      <c r="A636" s="34"/>
      <c r="B636" s="34"/>
      <c r="C636" s="41" t="s">
        <v>722</v>
      </c>
      <c r="D636" s="38"/>
      <c r="E636" s="39">
        <v>72</v>
      </c>
      <c r="F636" s="40" t="s">
        <v>77</v>
      </c>
      <c r="G636" s="52">
        <v>75.599999999999994</v>
      </c>
      <c r="H636" s="31">
        <f t="shared" si="27"/>
        <v>5443.2</v>
      </c>
      <c r="I636" s="40"/>
      <c r="J636" s="30"/>
      <c r="K636" s="37">
        <f t="shared" si="28"/>
        <v>36</v>
      </c>
      <c r="L636" s="30"/>
      <c r="M636" s="55"/>
      <c r="N636" s="30"/>
      <c r="O636" s="30"/>
      <c r="P636" s="37">
        <f t="shared" si="36"/>
        <v>36</v>
      </c>
      <c r="Q636" s="30"/>
      <c r="R636" s="30"/>
      <c r="S636" s="30"/>
      <c r="T636" s="30"/>
      <c r="U636" s="30"/>
      <c r="V636" s="7"/>
      <c r="W636" s="7"/>
      <c r="X636" s="7"/>
      <c r="Y636" s="7"/>
      <c r="Z636" s="7"/>
      <c r="AA636" s="7"/>
      <c r="AB636" s="7"/>
    </row>
    <row r="637" spans="1:28" ht="15.75" x14ac:dyDescent="0.25">
      <c r="A637" s="34"/>
      <c r="B637" s="34"/>
      <c r="C637" s="41" t="s">
        <v>723</v>
      </c>
      <c r="D637" s="38"/>
      <c r="E637" s="39">
        <v>12</v>
      </c>
      <c r="F637" s="40" t="s">
        <v>114</v>
      </c>
      <c r="G637" s="52">
        <v>252</v>
      </c>
      <c r="H637" s="31">
        <f t="shared" si="27"/>
        <v>3024</v>
      </c>
      <c r="I637" s="40"/>
      <c r="J637" s="30"/>
      <c r="K637" s="37">
        <f t="shared" si="28"/>
        <v>6</v>
      </c>
      <c r="L637" s="30"/>
      <c r="M637" s="55"/>
      <c r="N637" s="30"/>
      <c r="O637" s="30"/>
      <c r="P637" s="37">
        <f t="shared" si="36"/>
        <v>6</v>
      </c>
      <c r="Q637" s="30"/>
      <c r="R637" s="30"/>
      <c r="S637" s="30"/>
      <c r="T637" s="30"/>
      <c r="U637" s="30"/>
      <c r="V637" s="7"/>
      <c r="W637" s="7"/>
      <c r="X637" s="7"/>
      <c r="Y637" s="7"/>
      <c r="Z637" s="7"/>
      <c r="AA637" s="7"/>
      <c r="AB637" s="7"/>
    </row>
    <row r="638" spans="1:28" ht="15.75" x14ac:dyDescent="0.25">
      <c r="A638" s="34"/>
      <c r="B638" s="34"/>
      <c r="C638" s="41" t="s">
        <v>724</v>
      </c>
      <c r="D638" s="38"/>
      <c r="E638" s="39">
        <v>15</v>
      </c>
      <c r="F638" s="40" t="s">
        <v>114</v>
      </c>
      <c r="G638" s="52">
        <v>5000</v>
      </c>
      <c r="H638" s="31">
        <f t="shared" si="27"/>
        <v>75000</v>
      </c>
      <c r="I638" s="40"/>
      <c r="J638" s="30"/>
      <c r="K638" s="37">
        <f t="shared" si="28"/>
        <v>7.5</v>
      </c>
      <c r="L638" s="30"/>
      <c r="M638" s="55"/>
      <c r="N638" s="30"/>
      <c r="O638" s="30"/>
      <c r="P638" s="37">
        <v>7</v>
      </c>
      <c r="Q638" s="30"/>
      <c r="R638" s="30"/>
      <c r="S638" s="30"/>
      <c r="T638" s="30"/>
      <c r="U638" s="30"/>
      <c r="V638" s="7"/>
      <c r="W638" s="7"/>
      <c r="X638" s="7"/>
      <c r="Y638" s="7"/>
      <c r="Z638" s="7"/>
      <c r="AA638" s="7"/>
      <c r="AB638" s="7"/>
    </row>
    <row r="639" spans="1:28" ht="15.75" x14ac:dyDescent="0.25">
      <c r="A639" s="34"/>
      <c r="B639" s="34"/>
      <c r="C639" s="41" t="s">
        <v>725</v>
      </c>
      <c r="D639" s="38"/>
      <c r="E639" s="39">
        <v>1</v>
      </c>
      <c r="F639" s="40" t="s">
        <v>75</v>
      </c>
      <c r="G639" s="52">
        <v>500</v>
      </c>
      <c r="H639" s="31">
        <f t="shared" si="27"/>
        <v>500</v>
      </c>
      <c r="I639" s="40"/>
      <c r="J639" s="30"/>
      <c r="K639" s="37">
        <f t="shared" si="28"/>
        <v>0.5</v>
      </c>
      <c r="L639" s="30"/>
      <c r="M639" s="55"/>
      <c r="N639" s="30"/>
      <c r="O639" s="30"/>
      <c r="P639" s="37"/>
      <c r="Q639" s="30"/>
      <c r="R639" s="30"/>
      <c r="S639" s="30"/>
      <c r="T639" s="30"/>
      <c r="U639" s="30"/>
      <c r="V639" s="7"/>
      <c r="W639" s="7"/>
      <c r="X639" s="7"/>
      <c r="Y639" s="7"/>
      <c r="Z639" s="7"/>
      <c r="AA639" s="7"/>
      <c r="AB639" s="7"/>
    </row>
    <row r="640" spans="1:28" ht="15.75" x14ac:dyDescent="0.25">
      <c r="A640" s="34"/>
      <c r="B640" s="34"/>
      <c r="C640" s="41" t="s">
        <v>726</v>
      </c>
      <c r="D640" s="38"/>
      <c r="E640" s="39">
        <v>1</v>
      </c>
      <c r="F640" s="40" t="s">
        <v>77</v>
      </c>
      <c r="G640" s="52">
        <v>6000</v>
      </c>
      <c r="H640" s="31">
        <f t="shared" si="27"/>
        <v>6000</v>
      </c>
      <c r="I640" s="40"/>
      <c r="J640" s="30"/>
      <c r="K640" s="37">
        <f t="shared" si="28"/>
        <v>0.5</v>
      </c>
      <c r="L640" s="30"/>
      <c r="M640" s="55"/>
      <c r="N640" s="30"/>
      <c r="O640" s="30"/>
      <c r="P640" s="37"/>
      <c r="Q640" s="30"/>
      <c r="R640" s="30"/>
      <c r="S640" s="30"/>
      <c r="T640" s="30"/>
      <c r="U640" s="30"/>
      <c r="V640" s="7"/>
      <c r="W640" s="7"/>
      <c r="X640" s="7"/>
      <c r="Y640" s="7"/>
      <c r="Z640" s="7"/>
      <c r="AA640" s="7"/>
      <c r="AB640" s="7"/>
    </row>
    <row r="641" spans="1:28" ht="15.75" x14ac:dyDescent="0.25">
      <c r="A641" s="34"/>
      <c r="B641" s="34"/>
      <c r="C641" s="41" t="s">
        <v>727</v>
      </c>
      <c r="D641" s="38"/>
      <c r="E641" s="39">
        <v>3</v>
      </c>
      <c r="F641" s="40" t="s">
        <v>379</v>
      </c>
      <c r="G641" s="52">
        <v>1000</v>
      </c>
      <c r="H641" s="31">
        <f t="shared" si="27"/>
        <v>3000</v>
      </c>
      <c r="I641" s="40"/>
      <c r="J641" s="30"/>
      <c r="K641" s="37">
        <f t="shared" si="28"/>
        <v>1.5</v>
      </c>
      <c r="L641" s="30"/>
      <c r="M641" s="55"/>
      <c r="N641" s="30"/>
      <c r="O641" s="30"/>
      <c r="P641" s="37">
        <v>1</v>
      </c>
      <c r="Q641" s="30"/>
      <c r="R641" s="30"/>
      <c r="S641" s="30"/>
      <c r="T641" s="30"/>
      <c r="U641" s="30"/>
      <c r="V641" s="7"/>
      <c r="W641" s="7"/>
      <c r="X641" s="7"/>
      <c r="Y641" s="7"/>
      <c r="Z641" s="7"/>
      <c r="AA641" s="7"/>
      <c r="AB641" s="7"/>
    </row>
    <row r="642" spans="1:28" ht="15.75" x14ac:dyDescent="0.25">
      <c r="A642" s="34"/>
      <c r="B642" s="34"/>
      <c r="C642" s="41" t="s">
        <v>728</v>
      </c>
      <c r="D642" s="38"/>
      <c r="E642" s="39">
        <v>3</v>
      </c>
      <c r="F642" s="40" t="s">
        <v>379</v>
      </c>
      <c r="G642" s="52">
        <v>1000</v>
      </c>
      <c r="H642" s="31">
        <f t="shared" si="27"/>
        <v>3000</v>
      </c>
      <c r="I642" s="40"/>
      <c r="J642" s="30"/>
      <c r="K642" s="37">
        <f t="shared" si="28"/>
        <v>1.5</v>
      </c>
      <c r="L642" s="30"/>
      <c r="M642" s="55"/>
      <c r="N642" s="30"/>
      <c r="O642" s="30"/>
      <c r="P642" s="37">
        <v>1</v>
      </c>
      <c r="Q642" s="30"/>
      <c r="R642" s="30"/>
      <c r="S642" s="30"/>
      <c r="T642" s="30"/>
      <c r="U642" s="30"/>
      <c r="V642" s="7"/>
      <c r="W642" s="7"/>
      <c r="X642" s="7"/>
      <c r="Y642" s="7"/>
      <c r="Z642" s="7"/>
      <c r="AA642" s="7"/>
      <c r="AB642" s="7"/>
    </row>
    <row r="643" spans="1:28" ht="15.75" x14ac:dyDescent="0.25">
      <c r="A643" s="34"/>
      <c r="B643" s="34"/>
      <c r="C643" s="41" t="s">
        <v>729</v>
      </c>
      <c r="D643" s="38"/>
      <c r="E643" s="39">
        <v>3</v>
      </c>
      <c r="F643" s="40" t="s">
        <v>379</v>
      </c>
      <c r="G643" s="52">
        <v>1000</v>
      </c>
      <c r="H643" s="31">
        <f t="shared" si="27"/>
        <v>3000</v>
      </c>
      <c r="I643" s="40"/>
      <c r="J643" s="30"/>
      <c r="K643" s="37">
        <f t="shared" si="28"/>
        <v>1.5</v>
      </c>
      <c r="L643" s="30"/>
      <c r="M643" s="55"/>
      <c r="N643" s="30"/>
      <c r="O643" s="30"/>
      <c r="P643" s="37">
        <v>1</v>
      </c>
      <c r="Q643" s="30"/>
      <c r="R643" s="30"/>
      <c r="S643" s="30"/>
      <c r="T643" s="30"/>
      <c r="U643" s="30"/>
      <c r="V643" s="7"/>
      <c r="W643" s="7"/>
      <c r="X643" s="7"/>
      <c r="Y643" s="7"/>
      <c r="Z643" s="7"/>
      <c r="AA643" s="7"/>
      <c r="AB643" s="7"/>
    </row>
    <row r="644" spans="1:28" ht="15.75" x14ac:dyDescent="0.25">
      <c r="A644" s="34"/>
      <c r="B644" s="34"/>
      <c r="C644" s="41" t="s">
        <v>730</v>
      </c>
      <c r="D644" s="38"/>
      <c r="E644" s="39">
        <v>3</v>
      </c>
      <c r="F644" s="40" t="s">
        <v>379</v>
      </c>
      <c r="G644" s="52">
        <v>1000</v>
      </c>
      <c r="H644" s="31">
        <f t="shared" si="27"/>
        <v>3000</v>
      </c>
      <c r="I644" s="40"/>
      <c r="J644" s="30"/>
      <c r="K644" s="37">
        <f t="shared" si="28"/>
        <v>1.5</v>
      </c>
      <c r="L644" s="30"/>
      <c r="M644" s="55"/>
      <c r="N644" s="30"/>
      <c r="O644" s="30"/>
      <c r="P644" s="37">
        <v>1</v>
      </c>
      <c r="Q644" s="30"/>
      <c r="R644" s="30"/>
      <c r="S644" s="30"/>
      <c r="T644" s="30"/>
      <c r="U644" s="30"/>
      <c r="V644" s="7"/>
      <c r="W644" s="7"/>
      <c r="X644" s="7"/>
      <c r="Y644" s="7"/>
      <c r="Z644" s="7"/>
      <c r="AA644" s="7"/>
      <c r="AB644" s="7"/>
    </row>
    <row r="645" spans="1:28" ht="15.75" x14ac:dyDescent="0.25">
      <c r="A645" s="34"/>
      <c r="B645" s="34"/>
      <c r="C645" s="41" t="s">
        <v>731</v>
      </c>
      <c r="D645" s="38"/>
      <c r="E645" s="39">
        <v>3</v>
      </c>
      <c r="F645" s="40" t="s">
        <v>188</v>
      </c>
      <c r="G645" s="52">
        <v>7500</v>
      </c>
      <c r="H645" s="31">
        <f t="shared" si="27"/>
        <v>22500</v>
      </c>
      <c r="I645" s="40"/>
      <c r="J645" s="30"/>
      <c r="K645" s="37">
        <f t="shared" si="28"/>
        <v>1.5</v>
      </c>
      <c r="L645" s="30"/>
      <c r="M645" s="55"/>
      <c r="N645" s="30"/>
      <c r="O645" s="30"/>
      <c r="P645" s="37">
        <v>1</v>
      </c>
      <c r="Q645" s="30"/>
      <c r="R645" s="30"/>
      <c r="S645" s="30"/>
      <c r="T645" s="30"/>
      <c r="U645" s="30"/>
      <c r="V645" s="7"/>
      <c r="W645" s="7"/>
      <c r="X645" s="7"/>
      <c r="Y645" s="7"/>
      <c r="Z645" s="7"/>
      <c r="AA645" s="7"/>
      <c r="AB645" s="7"/>
    </row>
    <row r="646" spans="1:28" ht="15.75" x14ac:dyDescent="0.25">
      <c r="A646" s="34"/>
      <c r="B646" s="34"/>
      <c r="C646" s="41" t="s">
        <v>732</v>
      </c>
      <c r="D646" s="38"/>
      <c r="E646" s="39">
        <v>3</v>
      </c>
      <c r="F646" s="40" t="s">
        <v>188</v>
      </c>
      <c r="G646" s="52">
        <v>23000</v>
      </c>
      <c r="H646" s="31">
        <f t="shared" si="27"/>
        <v>69000</v>
      </c>
      <c r="I646" s="40"/>
      <c r="J646" s="30"/>
      <c r="K646" s="37">
        <f t="shared" si="28"/>
        <v>1.5</v>
      </c>
      <c r="L646" s="30"/>
      <c r="M646" s="55"/>
      <c r="N646" s="30"/>
      <c r="O646" s="30"/>
      <c r="P646" s="37">
        <v>1</v>
      </c>
      <c r="Q646" s="30"/>
      <c r="R646" s="30"/>
      <c r="S646" s="30"/>
      <c r="T646" s="30"/>
      <c r="U646" s="30"/>
      <c r="V646" s="7"/>
      <c r="W646" s="7"/>
      <c r="X646" s="7"/>
      <c r="Y646" s="7"/>
      <c r="Z646" s="7"/>
      <c r="AA646" s="7"/>
      <c r="AB646" s="7"/>
    </row>
    <row r="647" spans="1:28" ht="15.75" x14ac:dyDescent="0.25">
      <c r="A647" s="34"/>
      <c r="B647" s="34"/>
      <c r="C647" s="41" t="s">
        <v>733</v>
      </c>
      <c r="D647" s="38"/>
      <c r="E647" s="39">
        <v>3</v>
      </c>
      <c r="F647" s="40" t="s">
        <v>188</v>
      </c>
      <c r="G647" s="52">
        <v>23000</v>
      </c>
      <c r="H647" s="31">
        <f t="shared" si="27"/>
        <v>69000</v>
      </c>
      <c r="I647" s="40"/>
      <c r="J647" s="30"/>
      <c r="K647" s="37">
        <f t="shared" si="28"/>
        <v>1.5</v>
      </c>
      <c r="L647" s="30"/>
      <c r="M647" s="55"/>
      <c r="N647" s="30"/>
      <c r="O647" s="30"/>
      <c r="P647" s="37">
        <v>1</v>
      </c>
      <c r="Q647" s="30"/>
      <c r="R647" s="30"/>
      <c r="S647" s="30"/>
      <c r="T647" s="30"/>
      <c r="U647" s="30"/>
      <c r="V647" s="7"/>
      <c r="W647" s="7"/>
      <c r="X647" s="7"/>
      <c r="Y647" s="7"/>
      <c r="Z647" s="7"/>
      <c r="AA647" s="7"/>
      <c r="AB647" s="7"/>
    </row>
    <row r="648" spans="1:28" ht="15.75" x14ac:dyDescent="0.25">
      <c r="A648" s="34"/>
      <c r="B648" s="34"/>
      <c r="C648" s="41" t="s">
        <v>734</v>
      </c>
      <c r="D648" s="38"/>
      <c r="E648" s="39">
        <v>3</v>
      </c>
      <c r="F648" s="40" t="s">
        <v>188</v>
      </c>
      <c r="G648" s="52">
        <v>23000</v>
      </c>
      <c r="H648" s="31">
        <f t="shared" si="27"/>
        <v>69000</v>
      </c>
      <c r="I648" s="40"/>
      <c r="J648" s="30"/>
      <c r="K648" s="37">
        <f t="shared" si="28"/>
        <v>1.5</v>
      </c>
      <c r="L648" s="30"/>
      <c r="M648" s="55"/>
      <c r="N648" s="30"/>
      <c r="O648" s="30"/>
      <c r="P648" s="37">
        <v>1</v>
      </c>
      <c r="Q648" s="30"/>
      <c r="R648" s="30"/>
      <c r="S648" s="30"/>
      <c r="T648" s="30"/>
      <c r="U648" s="30"/>
      <c r="V648" s="7"/>
      <c r="W648" s="7"/>
      <c r="X648" s="7"/>
      <c r="Y648" s="7"/>
      <c r="Z648" s="7"/>
      <c r="AA648" s="7"/>
      <c r="AB648" s="7"/>
    </row>
    <row r="649" spans="1:28" ht="15.75" x14ac:dyDescent="0.25">
      <c r="A649" s="34"/>
      <c r="B649" s="34"/>
      <c r="C649" s="41" t="s">
        <v>735</v>
      </c>
      <c r="D649" s="38"/>
      <c r="E649" s="39">
        <v>5</v>
      </c>
      <c r="F649" s="40" t="s">
        <v>88</v>
      </c>
      <c r="G649" s="52">
        <v>157.91999999999999</v>
      </c>
      <c r="H649" s="31">
        <f t="shared" si="27"/>
        <v>789.59999999999991</v>
      </c>
      <c r="I649" s="40"/>
      <c r="J649" s="30"/>
      <c r="K649" s="37">
        <f t="shared" si="28"/>
        <v>2.5</v>
      </c>
      <c r="L649" s="30"/>
      <c r="M649" s="55"/>
      <c r="N649" s="30"/>
      <c r="O649" s="30"/>
      <c r="P649" s="37">
        <v>2</v>
      </c>
      <c r="Q649" s="30"/>
      <c r="R649" s="30"/>
      <c r="S649" s="30"/>
      <c r="T649" s="30"/>
      <c r="U649" s="30"/>
      <c r="V649" s="7"/>
      <c r="W649" s="7"/>
      <c r="X649" s="7"/>
      <c r="Y649" s="7"/>
      <c r="Z649" s="7"/>
      <c r="AA649" s="7"/>
      <c r="AB649" s="7"/>
    </row>
    <row r="650" spans="1:28" ht="15.75" x14ac:dyDescent="0.25">
      <c r="A650" s="34"/>
      <c r="B650" s="34"/>
      <c r="C650" s="41" t="s">
        <v>736</v>
      </c>
      <c r="D650" s="38"/>
      <c r="E650" s="39">
        <v>120</v>
      </c>
      <c r="F650" s="40" t="s">
        <v>178</v>
      </c>
      <c r="G650" s="52">
        <v>252</v>
      </c>
      <c r="H650" s="31">
        <f t="shared" si="27"/>
        <v>30240</v>
      </c>
      <c r="I650" s="40"/>
      <c r="J650" s="30"/>
      <c r="K650" s="37">
        <f t="shared" si="28"/>
        <v>60</v>
      </c>
      <c r="L650" s="30"/>
      <c r="M650" s="55"/>
      <c r="N650" s="30"/>
      <c r="O650" s="30"/>
      <c r="P650" s="37">
        <f t="shared" ref="P650:P665" si="37">E650/2</f>
        <v>60</v>
      </c>
      <c r="Q650" s="30"/>
      <c r="R650" s="30"/>
      <c r="S650" s="30"/>
      <c r="T650" s="30"/>
      <c r="U650" s="30"/>
      <c r="V650" s="7"/>
      <c r="W650" s="7"/>
      <c r="X650" s="7"/>
      <c r="Y650" s="7"/>
      <c r="Z650" s="7"/>
      <c r="AA650" s="7"/>
      <c r="AB650" s="7"/>
    </row>
    <row r="651" spans="1:28" ht="15.75" x14ac:dyDescent="0.25">
      <c r="A651" s="34"/>
      <c r="B651" s="34"/>
      <c r="C651" s="41" t="s">
        <v>737</v>
      </c>
      <c r="D651" s="38"/>
      <c r="E651" s="39">
        <v>120</v>
      </c>
      <c r="F651" s="40" t="s">
        <v>77</v>
      </c>
      <c r="G651" s="52">
        <v>100</v>
      </c>
      <c r="H651" s="31">
        <f t="shared" si="27"/>
        <v>12000</v>
      </c>
      <c r="I651" s="40"/>
      <c r="J651" s="30"/>
      <c r="K651" s="37">
        <f t="shared" si="28"/>
        <v>60</v>
      </c>
      <c r="L651" s="30"/>
      <c r="M651" s="55"/>
      <c r="N651" s="30"/>
      <c r="O651" s="30"/>
      <c r="P651" s="37">
        <f t="shared" si="37"/>
        <v>60</v>
      </c>
      <c r="Q651" s="30"/>
      <c r="R651" s="30"/>
      <c r="S651" s="30"/>
      <c r="T651" s="30"/>
      <c r="U651" s="30"/>
      <c r="V651" s="7"/>
      <c r="W651" s="7"/>
      <c r="X651" s="7"/>
      <c r="Y651" s="7"/>
      <c r="Z651" s="7"/>
      <c r="AA651" s="7"/>
      <c r="AB651" s="7"/>
    </row>
    <row r="652" spans="1:28" ht="15.75" x14ac:dyDescent="0.25">
      <c r="A652" s="34"/>
      <c r="B652" s="34"/>
      <c r="C652" s="41" t="s">
        <v>738</v>
      </c>
      <c r="D652" s="38"/>
      <c r="E652" s="39">
        <v>12</v>
      </c>
      <c r="F652" s="40" t="s">
        <v>77</v>
      </c>
      <c r="G652" s="52">
        <v>334.32</v>
      </c>
      <c r="H652" s="31">
        <f t="shared" si="27"/>
        <v>4011.84</v>
      </c>
      <c r="I652" s="40"/>
      <c r="J652" s="30"/>
      <c r="K652" s="37">
        <f t="shared" si="28"/>
        <v>6</v>
      </c>
      <c r="L652" s="30"/>
      <c r="M652" s="55"/>
      <c r="N652" s="30"/>
      <c r="O652" s="30"/>
      <c r="P652" s="37">
        <f t="shared" si="37"/>
        <v>6</v>
      </c>
      <c r="Q652" s="30"/>
      <c r="R652" s="30"/>
      <c r="S652" s="30"/>
      <c r="T652" s="30"/>
      <c r="U652" s="30"/>
      <c r="V652" s="7"/>
      <c r="W652" s="7"/>
      <c r="X652" s="7"/>
      <c r="Y652" s="7"/>
      <c r="Z652" s="7"/>
      <c r="AA652" s="7"/>
      <c r="AB652" s="7"/>
    </row>
    <row r="653" spans="1:28" ht="15.75" x14ac:dyDescent="0.25">
      <c r="A653" s="34"/>
      <c r="B653" s="34"/>
      <c r="C653" s="41" t="s">
        <v>739</v>
      </c>
      <c r="D653" s="38"/>
      <c r="E653" s="39">
        <v>200</v>
      </c>
      <c r="F653" s="40" t="s">
        <v>740</v>
      </c>
      <c r="G653" s="52">
        <v>420</v>
      </c>
      <c r="H653" s="31">
        <f t="shared" si="27"/>
        <v>84000</v>
      </c>
      <c r="I653" s="40"/>
      <c r="J653" s="30"/>
      <c r="K653" s="37">
        <f t="shared" si="28"/>
        <v>100</v>
      </c>
      <c r="L653" s="30"/>
      <c r="M653" s="55"/>
      <c r="N653" s="30"/>
      <c r="O653" s="30"/>
      <c r="P653" s="37">
        <f t="shared" si="37"/>
        <v>100</v>
      </c>
      <c r="Q653" s="30"/>
      <c r="R653" s="30"/>
      <c r="S653" s="30"/>
      <c r="T653" s="30"/>
      <c r="U653" s="30"/>
      <c r="V653" s="7"/>
      <c r="W653" s="7"/>
      <c r="X653" s="7"/>
      <c r="Y653" s="7"/>
      <c r="Z653" s="7"/>
      <c r="AA653" s="7"/>
      <c r="AB653" s="7"/>
    </row>
    <row r="654" spans="1:28" ht="15.75" x14ac:dyDescent="0.25">
      <c r="A654" s="34"/>
      <c r="B654" s="34"/>
      <c r="C654" s="41" t="s">
        <v>741</v>
      </c>
      <c r="D654" s="38"/>
      <c r="E654" s="39">
        <v>6</v>
      </c>
      <c r="F654" s="40" t="s">
        <v>77</v>
      </c>
      <c r="G654" s="52">
        <v>304.08</v>
      </c>
      <c r="H654" s="31">
        <f t="shared" si="27"/>
        <v>1824.48</v>
      </c>
      <c r="I654" s="40"/>
      <c r="J654" s="30"/>
      <c r="K654" s="37">
        <f t="shared" si="28"/>
        <v>3</v>
      </c>
      <c r="L654" s="30"/>
      <c r="M654" s="55"/>
      <c r="N654" s="30"/>
      <c r="O654" s="30"/>
      <c r="P654" s="37">
        <f t="shared" si="37"/>
        <v>3</v>
      </c>
      <c r="Q654" s="30"/>
      <c r="R654" s="30"/>
      <c r="S654" s="30"/>
      <c r="T654" s="30"/>
      <c r="U654" s="30"/>
      <c r="V654" s="7"/>
      <c r="W654" s="7"/>
      <c r="X654" s="7"/>
      <c r="Y654" s="7"/>
      <c r="Z654" s="7"/>
      <c r="AA654" s="7"/>
      <c r="AB654" s="7"/>
    </row>
    <row r="655" spans="1:28" ht="15.75" x14ac:dyDescent="0.25">
      <c r="A655" s="34"/>
      <c r="B655" s="34"/>
      <c r="C655" s="41" t="s">
        <v>742</v>
      </c>
      <c r="D655" s="38"/>
      <c r="E655" s="39">
        <v>12</v>
      </c>
      <c r="F655" s="40" t="s">
        <v>75</v>
      </c>
      <c r="G655" s="52">
        <v>184.8</v>
      </c>
      <c r="H655" s="31">
        <f t="shared" si="27"/>
        <v>2217.6000000000004</v>
      </c>
      <c r="I655" s="40"/>
      <c r="J655" s="30"/>
      <c r="K655" s="37">
        <f t="shared" si="28"/>
        <v>6</v>
      </c>
      <c r="L655" s="30"/>
      <c r="M655" s="55"/>
      <c r="N655" s="30"/>
      <c r="O655" s="30"/>
      <c r="P655" s="37">
        <f t="shared" si="37"/>
        <v>6</v>
      </c>
      <c r="Q655" s="30"/>
      <c r="R655" s="30"/>
      <c r="S655" s="30"/>
      <c r="T655" s="30"/>
      <c r="U655" s="30"/>
      <c r="V655" s="7"/>
      <c r="W655" s="7"/>
      <c r="X655" s="7"/>
      <c r="Y655" s="7"/>
      <c r="Z655" s="7"/>
      <c r="AA655" s="7"/>
      <c r="AB655" s="7"/>
    </row>
    <row r="656" spans="1:28" ht="15.75" x14ac:dyDescent="0.25">
      <c r="A656" s="34"/>
      <c r="B656" s="34"/>
      <c r="C656" s="41" t="s">
        <v>743</v>
      </c>
      <c r="D656" s="38"/>
      <c r="E656" s="39">
        <v>36</v>
      </c>
      <c r="F656" s="40" t="s">
        <v>740</v>
      </c>
      <c r="G656" s="52">
        <v>283.92</v>
      </c>
      <c r="H656" s="31">
        <f t="shared" si="27"/>
        <v>10221.120000000001</v>
      </c>
      <c r="I656" s="40"/>
      <c r="J656" s="30"/>
      <c r="K656" s="37">
        <f t="shared" si="28"/>
        <v>18</v>
      </c>
      <c r="L656" s="30"/>
      <c r="M656" s="55"/>
      <c r="N656" s="30"/>
      <c r="O656" s="30"/>
      <c r="P656" s="37">
        <f t="shared" si="37"/>
        <v>18</v>
      </c>
      <c r="Q656" s="30"/>
      <c r="R656" s="30"/>
      <c r="S656" s="30"/>
      <c r="T656" s="30"/>
      <c r="U656" s="30"/>
      <c r="V656" s="7"/>
      <c r="W656" s="7"/>
      <c r="X656" s="7"/>
      <c r="Y656" s="7"/>
      <c r="Z656" s="7"/>
      <c r="AA656" s="7"/>
      <c r="AB656" s="7"/>
    </row>
    <row r="657" spans="1:28" ht="15.75" x14ac:dyDescent="0.25">
      <c r="A657" s="34"/>
      <c r="B657" s="34"/>
      <c r="C657" s="41" t="s">
        <v>744</v>
      </c>
      <c r="D657" s="38"/>
      <c r="E657" s="39">
        <v>36</v>
      </c>
      <c r="F657" s="40" t="s">
        <v>740</v>
      </c>
      <c r="G657" s="52">
        <v>283.92</v>
      </c>
      <c r="H657" s="31">
        <f t="shared" si="27"/>
        <v>10221.120000000001</v>
      </c>
      <c r="I657" s="40"/>
      <c r="J657" s="30"/>
      <c r="K657" s="37">
        <f t="shared" si="28"/>
        <v>18</v>
      </c>
      <c r="L657" s="30"/>
      <c r="M657" s="55"/>
      <c r="N657" s="30"/>
      <c r="O657" s="30"/>
      <c r="P657" s="37">
        <f t="shared" si="37"/>
        <v>18</v>
      </c>
      <c r="Q657" s="30"/>
      <c r="R657" s="30"/>
      <c r="S657" s="30"/>
      <c r="T657" s="30"/>
      <c r="U657" s="30"/>
      <c r="V657" s="7"/>
      <c r="W657" s="7"/>
      <c r="X657" s="7"/>
      <c r="Y657" s="7"/>
      <c r="Z657" s="7"/>
      <c r="AA657" s="7"/>
      <c r="AB657" s="7"/>
    </row>
    <row r="658" spans="1:28" ht="15.75" x14ac:dyDescent="0.25">
      <c r="A658" s="34"/>
      <c r="B658" s="34"/>
      <c r="C658" s="41" t="s">
        <v>745</v>
      </c>
      <c r="D658" s="38"/>
      <c r="E658" s="39">
        <v>36</v>
      </c>
      <c r="F658" s="40" t="s">
        <v>740</v>
      </c>
      <c r="G658" s="52">
        <v>283.92</v>
      </c>
      <c r="H658" s="31">
        <f t="shared" si="27"/>
        <v>10221.120000000001</v>
      </c>
      <c r="I658" s="40"/>
      <c r="J658" s="30"/>
      <c r="K658" s="37">
        <f t="shared" si="28"/>
        <v>18</v>
      </c>
      <c r="L658" s="30"/>
      <c r="M658" s="55"/>
      <c r="N658" s="30"/>
      <c r="O658" s="30"/>
      <c r="P658" s="37">
        <f t="shared" si="37"/>
        <v>18</v>
      </c>
      <c r="Q658" s="30"/>
      <c r="R658" s="30"/>
      <c r="S658" s="30"/>
      <c r="T658" s="30"/>
      <c r="U658" s="30"/>
      <c r="V658" s="7"/>
      <c r="W658" s="7"/>
      <c r="X658" s="7"/>
      <c r="Y658" s="7"/>
      <c r="Z658" s="7"/>
      <c r="AA658" s="7"/>
      <c r="AB658" s="7"/>
    </row>
    <row r="659" spans="1:28" ht="15.75" x14ac:dyDescent="0.25">
      <c r="A659" s="34"/>
      <c r="B659" s="34"/>
      <c r="C659" s="41" t="s">
        <v>746</v>
      </c>
      <c r="D659" s="38"/>
      <c r="E659" s="39">
        <v>48</v>
      </c>
      <c r="F659" s="40" t="s">
        <v>740</v>
      </c>
      <c r="G659" s="52">
        <v>504</v>
      </c>
      <c r="H659" s="31">
        <f t="shared" si="27"/>
        <v>24192</v>
      </c>
      <c r="I659" s="40"/>
      <c r="J659" s="30"/>
      <c r="K659" s="37">
        <f t="shared" si="28"/>
        <v>24</v>
      </c>
      <c r="L659" s="30"/>
      <c r="M659" s="55"/>
      <c r="N659" s="30"/>
      <c r="O659" s="30"/>
      <c r="P659" s="37">
        <f t="shared" si="37"/>
        <v>24</v>
      </c>
      <c r="Q659" s="30"/>
      <c r="R659" s="30"/>
      <c r="S659" s="30"/>
      <c r="T659" s="30"/>
      <c r="U659" s="30"/>
      <c r="V659" s="7"/>
      <c r="W659" s="7"/>
      <c r="X659" s="7"/>
      <c r="Y659" s="7"/>
      <c r="Z659" s="7"/>
      <c r="AA659" s="7"/>
      <c r="AB659" s="7"/>
    </row>
    <row r="660" spans="1:28" ht="15.75" x14ac:dyDescent="0.25">
      <c r="A660" s="34"/>
      <c r="B660" s="34"/>
      <c r="C660" s="41" t="s">
        <v>747</v>
      </c>
      <c r="D660" s="38"/>
      <c r="E660" s="39">
        <v>48</v>
      </c>
      <c r="F660" s="40" t="s">
        <v>740</v>
      </c>
      <c r="G660" s="52">
        <v>504</v>
      </c>
      <c r="H660" s="31">
        <f t="shared" si="27"/>
        <v>24192</v>
      </c>
      <c r="I660" s="40"/>
      <c r="J660" s="30"/>
      <c r="K660" s="37">
        <f t="shared" si="28"/>
        <v>24</v>
      </c>
      <c r="L660" s="30"/>
      <c r="M660" s="55"/>
      <c r="N660" s="30"/>
      <c r="O660" s="30"/>
      <c r="P660" s="37">
        <f t="shared" si="37"/>
        <v>24</v>
      </c>
      <c r="Q660" s="30"/>
      <c r="R660" s="30"/>
      <c r="S660" s="30"/>
      <c r="T660" s="30"/>
      <c r="U660" s="30"/>
      <c r="V660" s="7"/>
      <c r="W660" s="7"/>
      <c r="X660" s="7"/>
      <c r="Y660" s="7"/>
      <c r="Z660" s="7"/>
      <c r="AA660" s="7"/>
      <c r="AB660" s="7"/>
    </row>
    <row r="661" spans="1:28" ht="15.75" x14ac:dyDescent="0.25">
      <c r="A661" s="34"/>
      <c r="B661" s="34"/>
      <c r="C661" s="41" t="s">
        <v>748</v>
      </c>
      <c r="D661" s="38"/>
      <c r="E661" s="39">
        <v>48</v>
      </c>
      <c r="F661" s="40" t="s">
        <v>740</v>
      </c>
      <c r="G661" s="52">
        <v>504</v>
      </c>
      <c r="H661" s="31">
        <f t="shared" si="27"/>
        <v>24192</v>
      </c>
      <c r="I661" s="40"/>
      <c r="J661" s="30"/>
      <c r="K661" s="37">
        <f t="shared" si="28"/>
        <v>24</v>
      </c>
      <c r="L661" s="30"/>
      <c r="M661" s="55"/>
      <c r="N661" s="30"/>
      <c r="O661" s="30"/>
      <c r="P661" s="37">
        <f t="shared" si="37"/>
        <v>24</v>
      </c>
      <c r="Q661" s="30"/>
      <c r="R661" s="30"/>
      <c r="S661" s="30"/>
      <c r="T661" s="30"/>
      <c r="U661" s="30"/>
      <c r="V661" s="7"/>
      <c r="W661" s="7"/>
      <c r="X661" s="7"/>
      <c r="Y661" s="7"/>
      <c r="Z661" s="7"/>
      <c r="AA661" s="7"/>
      <c r="AB661" s="7"/>
    </row>
    <row r="662" spans="1:28" ht="15.75" x14ac:dyDescent="0.25">
      <c r="A662" s="34"/>
      <c r="B662" s="34"/>
      <c r="C662" s="41" t="s">
        <v>749</v>
      </c>
      <c r="D662" s="38"/>
      <c r="E662" s="39">
        <v>48</v>
      </c>
      <c r="F662" s="40" t="s">
        <v>740</v>
      </c>
      <c r="G662" s="52">
        <v>619.91999999999996</v>
      </c>
      <c r="H662" s="31">
        <f t="shared" si="27"/>
        <v>29756.159999999996</v>
      </c>
      <c r="I662" s="40"/>
      <c r="J662" s="30"/>
      <c r="K662" s="37">
        <f t="shared" si="28"/>
        <v>24</v>
      </c>
      <c r="L662" s="30"/>
      <c r="M662" s="55"/>
      <c r="N662" s="30"/>
      <c r="O662" s="30"/>
      <c r="P662" s="37">
        <f t="shared" si="37"/>
        <v>24</v>
      </c>
      <c r="Q662" s="30"/>
      <c r="R662" s="30"/>
      <c r="S662" s="30"/>
      <c r="T662" s="30"/>
      <c r="U662" s="30"/>
      <c r="V662" s="7"/>
      <c r="W662" s="7"/>
      <c r="X662" s="7"/>
      <c r="Y662" s="7"/>
      <c r="Z662" s="7"/>
      <c r="AA662" s="7"/>
      <c r="AB662" s="7"/>
    </row>
    <row r="663" spans="1:28" ht="15.75" x14ac:dyDescent="0.25">
      <c r="A663" s="34"/>
      <c r="B663" s="34"/>
      <c r="C663" s="41" t="s">
        <v>750</v>
      </c>
      <c r="D663" s="38"/>
      <c r="E663" s="39">
        <v>40</v>
      </c>
      <c r="F663" s="40" t="s">
        <v>740</v>
      </c>
      <c r="G663" s="52">
        <v>619.91999999999996</v>
      </c>
      <c r="H663" s="31">
        <f t="shared" si="27"/>
        <v>24796.799999999999</v>
      </c>
      <c r="I663" s="40"/>
      <c r="J663" s="30"/>
      <c r="K663" s="37">
        <f t="shared" si="28"/>
        <v>20</v>
      </c>
      <c r="L663" s="30"/>
      <c r="M663" s="55"/>
      <c r="N663" s="30"/>
      <c r="O663" s="30"/>
      <c r="P663" s="37">
        <f t="shared" si="37"/>
        <v>20</v>
      </c>
      <c r="Q663" s="30"/>
      <c r="R663" s="30"/>
      <c r="S663" s="30"/>
      <c r="T663" s="30"/>
      <c r="U663" s="30"/>
      <c r="V663" s="7"/>
      <c r="W663" s="7"/>
      <c r="X663" s="7"/>
      <c r="Y663" s="7"/>
      <c r="Z663" s="7"/>
      <c r="AA663" s="7"/>
      <c r="AB663" s="7"/>
    </row>
    <row r="664" spans="1:28" ht="15.75" x14ac:dyDescent="0.25">
      <c r="A664" s="34"/>
      <c r="B664" s="34"/>
      <c r="C664" s="41" t="s">
        <v>751</v>
      </c>
      <c r="D664" s="38"/>
      <c r="E664" s="39">
        <v>40</v>
      </c>
      <c r="F664" s="40" t="s">
        <v>740</v>
      </c>
      <c r="G664" s="52">
        <v>619.91999999999996</v>
      </c>
      <c r="H664" s="31">
        <f t="shared" si="27"/>
        <v>24796.799999999999</v>
      </c>
      <c r="I664" s="40"/>
      <c r="J664" s="30"/>
      <c r="K664" s="37">
        <f t="shared" si="28"/>
        <v>20</v>
      </c>
      <c r="L664" s="30"/>
      <c r="M664" s="55"/>
      <c r="N664" s="30"/>
      <c r="O664" s="30"/>
      <c r="P664" s="37">
        <f t="shared" si="37"/>
        <v>20</v>
      </c>
      <c r="Q664" s="30"/>
      <c r="R664" s="30"/>
      <c r="S664" s="30"/>
      <c r="T664" s="30"/>
      <c r="U664" s="30"/>
      <c r="V664" s="7"/>
      <c r="W664" s="7"/>
      <c r="X664" s="7"/>
      <c r="Y664" s="7"/>
      <c r="Z664" s="7"/>
      <c r="AA664" s="7"/>
      <c r="AB664" s="7"/>
    </row>
    <row r="665" spans="1:28" ht="15.75" x14ac:dyDescent="0.25">
      <c r="A665" s="34"/>
      <c r="B665" s="34"/>
      <c r="C665" s="41" t="s">
        <v>752</v>
      </c>
      <c r="D665" s="38"/>
      <c r="E665" s="39">
        <v>40</v>
      </c>
      <c r="F665" s="40" t="s">
        <v>740</v>
      </c>
      <c r="G665" s="52">
        <v>754.32</v>
      </c>
      <c r="H665" s="31">
        <f t="shared" si="27"/>
        <v>30172.800000000003</v>
      </c>
      <c r="I665" s="40"/>
      <c r="J665" s="30"/>
      <c r="K665" s="37">
        <f t="shared" si="28"/>
        <v>20</v>
      </c>
      <c r="L665" s="30"/>
      <c r="M665" s="55"/>
      <c r="N665" s="30"/>
      <c r="O665" s="30"/>
      <c r="P665" s="37">
        <f t="shared" si="37"/>
        <v>20</v>
      </c>
      <c r="Q665" s="30"/>
      <c r="R665" s="30"/>
      <c r="S665" s="30"/>
      <c r="T665" s="30"/>
      <c r="U665" s="30"/>
      <c r="V665" s="7"/>
      <c r="W665" s="7"/>
      <c r="X665" s="7"/>
      <c r="Y665" s="7"/>
      <c r="Z665" s="7"/>
      <c r="AA665" s="7"/>
      <c r="AB665" s="7"/>
    </row>
    <row r="666" spans="1:28" ht="15.75" x14ac:dyDescent="0.25">
      <c r="A666" s="34"/>
      <c r="B666" s="34"/>
      <c r="C666" s="41" t="s">
        <v>753</v>
      </c>
      <c r="D666" s="38"/>
      <c r="E666" s="39">
        <v>5</v>
      </c>
      <c r="F666" s="40" t="s">
        <v>77</v>
      </c>
      <c r="G666" s="52">
        <v>504</v>
      </c>
      <c r="H666" s="31">
        <f t="shared" si="27"/>
        <v>2520</v>
      </c>
      <c r="I666" s="40"/>
      <c r="J666" s="30"/>
      <c r="K666" s="37">
        <f t="shared" si="28"/>
        <v>2.5</v>
      </c>
      <c r="L666" s="30"/>
      <c r="M666" s="55"/>
      <c r="N666" s="30"/>
      <c r="O666" s="30"/>
      <c r="P666" s="37">
        <v>2</v>
      </c>
      <c r="Q666" s="30"/>
      <c r="R666" s="30"/>
      <c r="S666" s="30"/>
      <c r="T666" s="30"/>
      <c r="U666" s="30"/>
      <c r="V666" s="7"/>
      <c r="W666" s="7"/>
      <c r="X666" s="7"/>
      <c r="Y666" s="7"/>
      <c r="Z666" s="7"/>
      <c r="AA666" s="7"/>
      <c r="AB666" s="7"/>
    </row>
    <row r="667" spans="1:28" ht="15.75" x14ac:dyDescent="0.25">
      <c r="A667" s="34"/>
      <c r="B667" s="34"/>
      <c r="C667" s="41" t="s">
        <v>754</v>
      </c>
      <c r="D667" s="38"/>
      <c r="E667" s="39">
        <v>5</v>
      </c>
      <c r="F667" s="40" t="s">
        <v>77</v>
      </c>
      <c r="G667" s="52">
        <v>688.8</v>
      </c>
      <c r="H667" s="31">
        <f t="shared" si="27"/>
        <v>3444</v>
      </c>
      <c r="I667" s="40"/>
      <c r="J667" s="30"/>
      <c r="K667" s="37">
        <f t="shared" si="28"/>
        <v>2.5</v>
      </c>
      <c r="L667" s="30"/>
      <c r="M667" s="55"/>
      <c r="N667" s="30"/>
      <c r="O667" s="30"/>
      <c r="P667" s="37">
        <v>2</v>
      </c>
      <c r="Q667" s="30"/>
      <c r="R667" s="30"/>
      <c r="S667" s="30"/>
      <c r="T667" s="30"/>
      <c r="U667" s="30"/>
      <c r="V667" s="7"/>
      <c r="W667" s="7"/>
      <c r="X667" s="7"/>
      <c r="Y667" s="7"/>
      <c r="Z667" s="7"/>
      <c r="AA667" s="7"/>
      <c r="AB667" s="7"/>
    </row>
    <row r="668" spans="1:28" ht="15.75" x14ac:dyDescent="0.25">
      <c r="A668" s="34"/>
      <c r="B668" s="34"/>
      <c r="C668" s="41" t="s">
        <v>755</v>
      </c>
      <c r="D668" s="38"/>
      <c r="E668" s="39">
        <v>5</v>
      </c>
      <c r="F668" s="40" t="s">
        <v>77</v>
      </c>
      <c r="G668" s="52">
        <v>1276.8</v>
      </c>
      <c r="H668" s="31">
        <f t="shared" si="27"/>
        <v>6384</v>
      </c>
      <c r="I668" s="40"/>
      <c r="J668" s="30"/>
      <c r="K668" s="37">
        <f t="shared" si="28"/>
        <v>2.5</v>
      </c>
      <c r="L668" s="30"/>
      <c r="M668" s="55"/>
      <c r="N668" s="30"/>
      <c r="O668" s="30"/>
      <c r="P668" s="37">
        <v>2</v>
      </c>
      <c r="Q668" s="30"/>
      <c r="R668" s="30"/>
      <c r="S668" s="30"/>
      <c r="T668" s="30"/>
      <c r="U668" s="30"/>
      <c r="V668" s="7"/>
      <c r="W668" s="7"/>
      <c r="X668" s="7"/>
      <c r="Y668" s="7"/>
      <c r="Z668" s="7"/>
      <c r="AA668" s="7"/>
      <c r="AB668" s="7"/>
    </row>
    <row r="669" spans="1:28" ht="15.75" x14ac:dyDescent="0.25">
      <c r="A669" s="34"/>
      <c r="B669" s="34"/>
      <c r="C669" s="41" t="s">
        <v>756</v>
      </c>
      <c r="D669" s="38"/>
      <c r="E669" s="39">
        <v>3</v>
      </c>
      <c r="F669" s="40" t="s">
        <v>77</v>
      </c>
      <c r="G669" s="52">
        <v>1050</v>
      </c>
      <c r="H669" s="31">
        <f t="shared" si="27"/>
        <v>3150</v>
      </c>
      <c r="I669" s="40"/>
      <c r="J669" s="30"/>
      <c r="K669" s="37">
        <f t="shared" si="28"/>
        <v>1.5</v>
      </c>
      <c r="L669" s="30"/>
      <c r="M669" s="55"/>
      <c r="N669" s="30"/>
      <c r="O669" s="30"/>
      <c r="P669" s="37">
        <v>1</v>
      </c>
      <c r="Q669" s="30"/>
      <c r="R669" s="30"/>
      <c r="S669" s="30"/>
      <c r="T669" s="30"/>
      <c r="U669" s="30"/>
      <c r="V669" s="7"/>
      <c r="W669" s="7"/>
      <c r="X669" s="7"/>
      <c r="Y669" s="7"/>
      <c r="Z669" s="7"/>
      <c r="AA669" s="7"/>
      <c r="AB669" s="7"/>
    </row>
    <row r="670" spans="1:28" ht="15.75" x14ac:dyDescent="0.25">
      <c r="A670" s="34"/>
      <c r="B670" s="34"/>
      <c r="C670" s="41" t="s">
        <v>757</v>
      </c>
      <c r="D670" s="38"/>
      <c r="E670" s="39">
        <v>36</v>
      </c>
      <c r="F670" s="40" t="s">
        <v>77</v>
      </c>
      <c r="G670" s="52">
        <v>504</v>
      </c>
      <c r="H670" s="31">
        <f t="shared" si="27"/>
        <v>18144</v>
      </c>
      <c r="I670" s="40"/>
      <c r="J670" s="30"/>
      <c r="K670" s="37">
        <f t="shared" si="28"/>
        <v>18</v>
      </c>
      <c r="L670" s="30"/>
      <c r="M670" s="55"/>
      <c r="N670" s="30"/>
      <c r="O670" s="30"/>
      <c r="P670" s="37">
        <f t="shared" ref="P670:P674" si="38">E670/2</f>
        <v>18</v>
      </c>
      <c r="Q670" s="30"/>
      <c r="R670" s="30"/>
      <c r="S670" s="30"/>
      <c r="T670" s="30"/>
      <c r="U670" s="30"/>
      <c r="V670" s="7"/>
      <c r="W670" s="7"/>
      <c r="X670" s="7"/>
      <c r="Y670" s="7"/>
      <c r="Z670" s="7"/>
      <c r="AA670" s="7"/>
      <c r="AB670" s="7"/>
    </row>
    <row r="671" spans="1:28" ht="15.75" x14ac:dyDescent="0.25">
      <c r="A671" s="34"/>
      <c r="B671" s="34"/>
      <c r="C671" s="41" t="s">
        <v>758</v>
      </c>
      <c r="D671" s="38"/>
      <c r="E671" s="39">
        <v>36</v>
      </c>
      <c r="F671" s="40" t="s">
        <v>77</v>
      </c>
      <c r="G671" s="52">
        <v>109.2</v>
      </c>
      <c r="H671" s="31">
        <f t="shared" si="27"/>
        <v>3931.2000000000003</v>
      </c>
      <c r="I671" s="40"/>
      <c r="J671" s="30"/>
      <c r="K671" s="37">
        <f t="shared" si="28"/>
        <v>18</v>
      </c>
      <c r="L671" s="30"/>
      <c r="M671" s="55"/>
      <c r="N671" s="30"/>
      <c r="O671" s="30"/>
      <c r="P671" s="37">
        <f t="shared" si="38"/>
        <v>18</v>
      </c>
      <c r="Q671" s="30"/>
      <c r="R671" s="30"/>
      <c r="S671" s="30"/>
      <c r="T671" s="30"/>
      <c r="U671" s="30"/>
      <c r="V671" s="7"/>
      <c r="W671" s="7"/>
      <c r="X671" s="7"/>
      <c r="Y671" s="7"/>
      <c r="Z671" s="7"/>
      <c r="AA671" s="7"/>
      <c r="AB671" s="7"/>
    </row>
    <row r="672" spans="1:28" ht="15.75" x14ac:dyDescent="0.25">
      <c r="A672" s="34"/>
      <c r="B672" s="34"/>
      <c r="C672" s="41" t="s">
        <v>759</v>
      </c>
      <c r="D672" s="38"/>
      <c r="E672" s="39">
        <v>24</v>
      </c>
      <c r="F672" s="40" t="s">
        <v>75</v>
      </c>
      <c r="G672" s="52">
        <v>619.91999999999996</v>
      </c>
      <c r="H672" s="31">
        <f t="shared" si="27"/>
        <v>14878.079999999998</v>
      </c>
      <c r="I672" s="40"/>
      <c r="J672" s="30"/>
      <c r="K672" s="37">
        <f t="shared" si="28"/>
        <v>12</v>
      </c>
      <c r="L672" s="30"/>
      <c r="M672" s="55"/>
      <c r="N672" s="30"/>
      <c r="O672" s="30"/>
      <c r="P672" s="37">
        <f t="shared" si="38"/>
        <v>12</v>
      </c>
      <c r="Q672" s="30"/>
      <c r="R672" s="30"/>
      <c r="S672" s="30"/>
      <c r="T672" s="30"/>
      <c r="U672" s="30"/>
      <c r="V672" s="7"/>
      <c r="W672" s="7"/>
      <c r="X672" s="7"/>
      <c r="Y672" s="7"/>
      <c r="Z672" s="7"/>
      <c r="AA672" s="7"/>
      <c r="AB672" s="7"/>
    </row>
    <row r="673" spans="1:28" ht="15.75" x14ac:dyDescent="0.25">
      <c r="A673" s="34"/>
      <c r="B673" s="34"/>
      <c r="C673" s="41" t="s">
        <v>760</v>
      </c>
      <c r="D673" s="38"/>
      <c r="E673" s="39">
        <v>24</v>
      </c>
      <c r="F673" s="40" t="s">
        <v>75</v>
      </c>
      <c r="G673" s="52">
        <v>468.72</v>
      </c>
      <c r="H673" s="31">
        <f t="shared" si="27"/>
        <v>11249.28</v>
      </c>
      <c r="I673" s="40"/>
      <c r="J673" s="30"/>
      <c r="K673" s="37">
        <f t="shared" si="28"/>
        <v>12</v>
      </c>
      <c r="L673" s="30"/>
      <c r="M673" s="55"/>
      <c r="N673" s="30"/>
      <c r="O673" s="30"/>
      <c r="P673" s="37">
        <f t="shared" si="38"/>
        <v>12</v>
      </c>
      <c r="Q673" s="30"/>
      <c r="R673" s="30"/>
      <c r="S673" s="30"/>
      <c r="T673" s="30"/>
      <c r="U673" s="30"/>
      <c r="V673" s="7"/>
      <c r="W673" s="7"/>
      <c r="X673" s="7"/>
      <c r="Y673" s="7"/>
      <c r="Z673" s="7"/>
      <c r="AA673" s="7"/>
      <c r="AB673" s="7"/>
    </row>
    <row r="674" spans="1:28" ht="15.75" x14ac:dyDescent="0.25">
      <c r="A674" s="34"/>
      <c r="B674" s="34"/>
      <c r="C674" s="41" t="s">
        <v>761</v>
      </c>
      <c r="D674" s="38"/>
      <c r="E674" s="39">
        <v>30</v>
      </c>
      <c r="F674" s="40" t="s">
        <v>77</v>
      </c>
      <c r="G674" s="52">
        <v>100</v>
      </c>
      <c r="H674" s="31">
        <f t="shared" si="27"/>
        <v>3000</v>
      </c>
      <c r="I674" s="40"/>
      <c r="J674" s="30"/>
      <c r="K674" s="37">
        <f t="shared" si="28"/>
        <v>15</v>
      </c>
      <c r="L674" s="30"/>
      <c r="M674" s="55"/>
      <c r="N674" s="30"/>
      <c r="O674" s="30"/>
      <c r="P674" s="37">
        <f t="shared" si="38"/>
        <v>15</v>
      </c>
      <c r="Q674" s="30"/>
      <c r="R674" s="30"/>
      <c r="S674" s="30"/>
      <c r="T674" s="30"/>
      <c r="U674" s="30"/>
      <c r="V674" s="7"/>
      <c r="W674" s="7"/>
      <c r="X674" s="7"/>
      <c r="Y674" s="7"/>
      <c r="Z674" s="7"/>
      <c r="AA674" s="7"/>
      <c r="AB674" s="7"/>
    </row>
    <row r="675" spans="1:28" ht="15.75" x14ac:dyDescent="0.25">
      <c r="A675" s="34"/>
      <c r="B675" s="34"/>
      <c r="C675" s="35" t="s">
        <v>256</v>
      </c>
      <c r="D675" s="38"/>
      <c r="E675" s="39"/>
      <c r="F675" s="40"/>
      <c r="G675" s="52"/>
      <c r="H675" s="66">
        <f>SUM(H574:H674)</f>
        <v>1799946.7600000007</v>
      </c>
      <c r="I675" s="63"/>
      <c r="J675" s="30"/>
      <c r="K675" s="37"/>
      <c r="L675" s="30"/>
      <c r="M675" s="55"/>
      <c r="N675" s="30"/>
      <c r="O675" s="30"/>
      <c r="P675" s="37"/>
      <c r="Q675" s="30"/>
      <c r="R675" s="30"/>
      <c r="S675" s="30"/>
      <c r="T675" s="30"/>
      <c r="U675" s="30"/>
      <c r="V675" s="7"/>
      <c r="W675" s="7"/>
      <c r="X675" s="7"/>
      <c r="Y675" s="7"/>
      <c r="Z675" s="7"/>
      <c r="AA675" s="7"/>
      <c r="AB675" s="7"/>
    </row>
    <row r="676" spans="1:28" ht="15.75" x14ac:dyDescent="0.25">
      <c r="A676" s="34"/>
      <c r="B676" s="34"/>
      <c r="C676" s="35"/>
      <c r="D676" s="38"/>
      <c r="E676" s="39"/>
      <c r="F676" s="40"/>
      <c r="G676" s="52"/>
      <c r="H676" s="66"/>
      <c r="I676" s="63"/>
      <c r="J676" s="30"/>
      <c r="K676" s="37"/>
      <c r="L676" s="30"/>
      <c r="M676" s="55"/>
      <c r="N676" s="30"/>
      <c r="O676" s="30"/>
      <c r="P676" s="37"/>
      <c r="Q676" s="30"/>
      <c r="R676" s="30"/>
      <c r="S676" s="30"/>
      <c r="T676" s="30"/>
      <c r="U676" s="30"/>
      <c r="V676" s="7"/>
      <c r="W676" s="7"/>
      <c r="X676" s="7"/>
      <c r="Y676" s="7"/>
      <c r="Z676" s="7"/>
      <c r="AA676" s="7"/>
      <c r="AB676" s="7"/>
    </row>
    <row r="677" spans="1:28" ht="31.5" x14ac:dyDescent="0.25">
      <c r="A677" s="42" t="s">
        <v>18</v>
      </c>
      <c r="B677" s="14"/>
      <c r="C677" s="35" t="s">
        <v>19</v>
      </c>
      <c r="D677" s="38"/>
      <c r="E677" s="39"/>
      <c r="F677" s="40"/>
      <c r="G677" s="52"/>
      <c r="H677" s="66">
        <v>440000</v>
      </c>
      <c r="I677" s="40" t="s">
        <v>653</v>
      </c>
      <c r="J677" s="30" t="s">
        <v>54</v>
      </c>
      <c r="K677" s="37" t="s">
        <v>54</v>
      </c>
      <c r="L677" s="30" t="s">
        <v>54</v>
      </c>
      <c r="M677" s="55" t="s">
        <v>54</v>
      </c>
      <c r="N677" s="30" t="s">
        <v>54</v>
      </c>
      <c r="O677" s="30" t="s">
        <v>54</v>
      </c>
      <c r="P677" s="37" t="s">
        <v>54</v>
      </c>
      <c r="Q677" s="30" t="s">
        <v>54</v>
      </c>
      <c r="R677" s="30" t="s">
        <v>54</v>
      </c>
      <c r="S677" s="30" t="s">
        <v>54</v>
      </c>
      <c r="T677" s="30" t="s">
        <v>54</v>
      </c>
      <c r="U677" s="30" t="s">
        <v>54</v>
      </c>
      <c r="V677" s="7"/>
      <c r="W677" s="7"/>
      <c r="X677" s="7"/>
      <c r="Y677" s="7"/>
      <c r="Z677" s="7"/>
      <c r="AA677" s="7"/>
      <c r="AB677" s="7"/>
    </row>
    <row r="678" spans="1:28" ht="15.75" x14ac:dyDescent="0.25">
      <c r="A678" s="14"/>
      <c r="B678" s="34"/>
      <c r="C678" s="41" t="s">
        <v>762</v>
      </c>
      <c r="D678" s="38"/>
      <c r="E678" s="39"/>
      <c r="F678" s="40"/>
      <c r="G678" s="52"/>
      <c r="H678" s="31"/>
      <c r="I678" s="40"/>
      <c r="J678" s="30"/>
      <c r="K678" s="37"/>
      <c r="L678" s="30"/>
      <c r="M678" s="55"/>
      <c r="N678" s="30"/>
      <c r="O678" s="30"/>
      <c r="P678" s="37"/>
      <c r="Q678" s="30"/>
      <c r="R678" s="30"/>
      <c r="S678" s="30"/>
      <c r="T678" s="37"/>
      <c r="U678" s="30"/>
      <c r="V678" s="7"/>
      <c r="W678" s="7"/>
      <c r="X678" s="7"/>
      <c r="Y678" s="7"/>
      <c r="Z678" s="7"/>
      <c r="AA678" s="7"/>
      <c r="AB678" s="7"/>
    </row>
    <row r="679" spans="1:28" ht="15.75" x14ac:dyDescent="0.25">
      <c r="A679" s="34"/>
      <c r="B679" s="34"/>
      <c r="C679" s="41" t="s">
        <v>763</v>
      </c>
      <c r="D679" s="38"/>
      <c r="E679" s="39"/>
      <c r="F679" s="40"/>
      <c r="G679" s="52"/>
      <c r="H679" s="31"/>
      <c r="I679" s="40"/>
      <c r="J679" s="30"/>
      <c r="K679" s="37"/>
      <c r="L679" s="30"/>
      <c r="M679" s="55"/>
      <c r="N679" s="30"/>
      <c r="O679" s="30"/>
      <c r="P679" s="37"/>
      <c r="Q679" s="30"/>
      <c r="R679" s="30"/>
      <c r="S679" s="30"/>
      <c r="T679" s="37"/>
      <c r="U679" s="30"/>
      <c r="V679" s="7"/>
      <c r="W679" s="7"/>
      <c r="X679" s="7"/>
      <c r="Y679" s="7"/>
      <c r="Z679" s="7"/>
      <c r="AA679" s="7"/>
      <c r="AB679" s="7"/>
    </row>
    <row r="680" spans="1:28" ht="15.75" x14ac:dyDescent="0.25">
      <c r="A680" s="34"/>
      <c r="B680" s="34"/>
      <c r="C680" s="41" t="s">
        <v>764</v>
      </c>
      <c r="D680" s="64"/>
      <c r="E680" s="81"/>
      <c r="F680" s="40"/>
      <c r="G680" s="52"/>
      <c r="H680" s="52"/>
      <c r="I680" s="40"/>
      <c r="J680" s="30"/>
      <c r="K680" s="37"/>
      <c r="L680" s="30"/>
      <c r="M680" s="55"/>
      <c r="N680" s="30"/>
      <c r="O680" s="30"/>
      <c r="P680" s="37"/>
      <c r="Q680" s="30"/>
      <c r="R680" s="30"/>
      <c r="S680" s="30"/>
      <c r="T680" s="37"/>
      <c r="U680" s="30"/>
      <c r="V680" s="7"/>
      <c r="W680" s="7"/>
      <c r="X680" s="7"/>
      <c r="Y680" s="7"/>
      <c r="Z680" s="7"/>
      <c r="AA680" s="7"/>
      <c r="AB680" s="7"/>
    </row>
    <row r="681" spans="1:28" ht="15.75" x14ac:dyDescent="0.25">
      <c r="A681" s="34"/>
      <c r="B681" s="34"/>
      <c r="C681" s="41" t="s">
        <v>765</v>
      </c>
      <c r="D681" s="64"/>
      <c r="E681" s="81"/>
      <c r="F681" s="40"/>
      <c r="G681" s="52"/>
      <c r="H681" s="52"/>
      <c r="I681" s="40"/>
      <c r="J681" s="30"/>
      <c r="K681" s="37"/>
      <c r="L681" s="30"/>
      <c r="M681" s="55"/>
      <c r="N681" s="30"/>
      <c r="O681" s="30"/>
      <c r="P681" s="37"/>
      <c r="Q681" s="30"/>
      <c r="R681" s="30"/>
      <c r="S681" s="30"/>
      <c r="T681" s="37"/>
      <c r="U681" s="30"/>
      <c r="V681" s="7"/>
      <c r="W681" s="7"/>
      <c r="X681" s="7"/>
      <c r="Y681" s="7"/>
      <c r="Z681" s="7"/>
      <c r="AA681" s="7"/>
      <c r="AB681" s="7"/>
    </row>
    <row r="682" spans="1:28" ht="15.75" x14ac:dyDescent="0.25">
      <c r="A682" s="34"/>
      <c r="B682" s="34"/>
      <c r="C682" s="41" t="s">
        <v>766</v>
      </c>
      <c r="D682" s="64"/>
      <c r="E682" s="81"/>
      <c r="F682" s="40"/>
      <c r="G682" s="52"/>
      <c r="H682" s="52"/>
      <c r="I682" s="40"/>
      <c r="J682" s="30"/>
      <c r="K682" s="37"/>
      <c r="L682" s="30"/>
      <c r="M682" s="55"/>
      <c r="N682" s="30"/>
      <c r="O682" s="30"/>
      <c r="P682" s="37"/>
      <c r="Q682" s="30"/>
      <c r="R682" s="30"/>
      <c r="S682" s="30"/>
      <c r="T682" s="37"/>
      <c r="U682" s="30"/>
      <c r="V682" s="7"/>
      <c r="W682" s="7"/>
      <c r="X682" s="7"/>
      <c r="Y682" s="7"/>
      <c r="Z682" s="7"/>
      <c r="AA682" s="7"/>
      <c r="AB682" s="7"/>
    </row>
    <row r="683" spans="1:28" ht="15.75" x14ac:dyDescent="0.25">
      <c r="A683" s="34"/>
      <c r="B683" s="34"/>
      <c r="C683" s="41" t="s">
        <v>767</v>
      </c>
      <c r="D683" s="64"/>
      <c r="E683" s="81"/>
      <c r="F683" s="40"/>
      <c r="G683" s="52"/>
      <c r="H683" s="52"/>
      <c r="I683" s="40"/>
      <c r="J683" s="30"/>
      <c r="K683" s="37"/>
      <c r="L683" s="30"/>
      <c r="M683" s="55"/>
      <c r="N683" s="30"/>
      <c r="O683" s="30"/>
      <c r="P683" s="37"/>
      <c r="Q683" s="30"/>
      <c r="R683" s="30"/>
      <c r="S683" s="30"/>
      <c r="T683" s="37"/>
      <c r="U683" s="30"/>
      <c r="V683" s="7"/>
      <c r="W683" s="7"/>
      <c r="X683" s="7"/>
      <c r="Y683" s="7"/>
      <c r="Z683" s="7"/>
      <c r="AA683" s="7"/>
      <c r="AB683" s="7"/>
    </row>
    <row r="684" spans="1:28" ht="15.75" x14ac:dyDescent="0.25">
      <c r="A684" s="34"/>
      <c r="B684" s="34"/>
      <c r="C684" s="41" t="s">
        <v>768</v>
      </c>
      <c r="D684" s="64"/>
      <c r="E684" s="81"/>
      <c r="F684" s="40"/>
      <c r="G684" s="52"/>
      <c r="H684" s="52"/>
      <c r="I684" s="40"/>
      <c r="J684" s="30"/>
      <c r="K684" s="37"/>
      <c r="L684" s="30"/>
      <c r="M684" s="55"/>
      <c r="N684" s="30"/>
      <c r="O684" s="30"/>
      <c r="P684" s="37"/>
      <c r="Q684" s="30"/>
      <c r="R684" s="30"/>
      <c r="S684" s="30"/>
      <c r="T684" s="37"/>
      <c r="U684" s="30"/>
      <c r="V684" s="7"/>
      <c r="W684" s="7"/>
      <c r="X684" s="7"/>
      <c r="Y684" s="7"/>
      <c r="Z684" s="7"/>
      <c r="AA684" s="7"/>
      <c r="AB684" s="7"/>
    </row>
    <row r="685" spans="1:28" ht="15.75" x14ac:dyDescent="0.25">
      <c r="A685" s="34"/>
      <c r="B685" s="34"/>
      <c r="C685" s="41"/>
      <c r="D685" s="64"/>
      <c r="E685" s="82"/>
      <c r="F685" s="83"/>
      <c r="G685" s="84"/>
      <c r="H685" s="85"/>
      <c r="I685" s="40"/>
      <c r="J685" s="30"/>
      <c r="K685" s="37"/>
      <c r="L685" s="30"/>
      <c r="M685" s="55"/>
      <c r="N685" s="30"/>
      <c r="O685" s="30"/>
      <c r="P685" s="37"/>
      <c r="Q685" s="30"/>
      <c r="R685" s="30"/>
      <c r="S685" s="30"/>
      <c r="T685" s="30"/>
      <c r="U685" s="30"/>
      <c r="V685" s="7"/>
      <c r="W685" s="7"/>
      <c r="X685" s="7"/>
      <c r="Y685" s="7"/>
      <c r="Z685" s="7"/>
      <c r="AA685" s="7"/>
      <c r="AB685" s="7"/>
    </row>
    <row r="686" spans="1:28" ht="31.5" x14ac:dyDescent="0.25">
      <c r="A686" s="14" t="s">
        <v>22</v>
      </c>
      <c r="B686" s="14"/>
      <c r="C686" s="35" t="s">
        <v>23</v>
      </c>
      <c r="D686" s="64"/>
      <c r="E686" s="82"/>
      <c r="F686" s="83"/>
      <c r="G686" s="86"/>
      <c r="H686" s="87">
        <v>1000000</v>
      </c>
      <c r="I686" s="40" t="s">
        <v>653</v>
      </c>
      <c r="J686" s="30" t="s">
        <v>54</v>
      </c>
      <c r="K686" s="37" t="s">
        <v>54</v>
      </c>
      <c r="L686" s="37" t="s">
        <v>54</v>
      </c>
      <c r="M686" s="37" t="s">
        <v>54</v>
      </c>
      <c r="N686" s="37" t="s">
        <v>54</v>
      </c>
      <c r="O686" s="37" t="s">
        <v>54</v>
      </c>
      <c r="P686" s="37" t="s">
        <v>54</v>
      </c>
      <c r="Q686" s="37" t="s">
        <v>54</v>
      </c>
      <c r="R686" s="37" t="s">
        <v>54</v>
      </c>
      <c r="S686" s="37" t="s">
        <v>54</v>
      </c>
      <c r="T686" s="37" t="s">
        <v>54</v>
      </c>
      <c r="U686" s="37" t="s">
        <v>54</v>
      </c>
      <c r="V686" s="7"/>
      <c r="W686" s="7"/>
      <c r="X686" s="7"/>
      <c r="Y686" s="7"/>
      <c r="Z686" s="7"/>
      <c r="AA686" s="7"/>
      <c r="AB686" s="7"/>
    </row>
    <row r="687" spans="1:28" ht="15.75" x14ac:dyDescent="0.25">
      <c r="A687" s="34"/>
      <c r="B687" s="34"/>
      <c r="C687" s="41" t="s">
        <v>769</v>
      </c>
      <c r="D687" s="38"/>
      <c r="E687" s="39"/>
      <c r="F687" s="40"/>
      <c r="G687" s="52"/>
      <c r="H687" s="31"/>
      <c r="I687" s="40"/>
      <c r="J687" s="30"/>
      <c r="K687" s="37"/>
      <c r="L687" s="30"/>
      <c r="M687" s="55"/>
      <c r="N687" s="30"/>
      <c r="O687" s="30"/>
      <c r="P687" s="37"/>
      <c r="Q687" s="30"/>
      <c r="R687" s="30"/>
      <c r="S687" s="30"/>
      <c r="T687" s="30"/>
      <c r="U687" s="30"/>
      <c r="V687" s="7"/>
      <c r="W687" s="7"/>
      <c r="X687" s="7"/>
      <c r="Y687" s="7"/>
      <c r="Z687" s="7"/>
      <c r="AA687" s="7"/>
      <c r="AB687" s="7"/>
    </row>
    <row r="688" spans="1:28" ht="15.75" x14ac:dyDescent="0.25">
      <c r="A688" s="34"/>
      <c r="B688" s="34"/>
      <c r="C688" s="41" t="s">
        <v>768</v>
      </c>
      <c r="D688" s="38"/>
      <c r="E688" s="39"/>
      <c r="F688" s="40"/>
      <c r="G688" s="52"/>
      <c r="H688" s="31"/>
      <c r="I688" s="40"/>
      <c r="J688" s="30"/>
      <c r="K688" s="37"/>
      <c r="L688" s="30"/>
      <c r="M688" s="55"/>
      <c r="N688" s="30"/>
      <c r="O688" s="30"/>
      <c r="P688" s="37"/>
      <c r="Q688" s="30"/>
      <c r="R688" s="30"/>
      <c r="S688" s="30"/>
      <c r="T688" s="30"/>
      <c r="U688" s="30"/>
      <c r="V688" s="7"/>
      <c r="W688" s="7"/>
      <c r="X688" s="7"/>
      <c r="Y688" s="7"/>
      <c r="Z688" s="7"/>
      <c r="AA688" s="7"/>
      <c r="AB688" s="7"/>
    </row>
    <row r="689" spans="1:28" ht="15.75" x14ac:dyDescent="0.25">
      <c r="A689" s="34"/>
      <c r="B689" s="34"/>
      <c r="C689" s="41" t="s">
        <v>770</v>
      </c>
      <c r="D689" s="38"/>
      <c r="E689" s="39"/>
      <c r="F689" s="40"/>
      <c r="G689" s="52"/>
      <c r="H689" s="31"/>
      <c r="I689" s="40"/>
      <c r="J689" s="30"/>
      <c r="K689" s="37"/>
      <c r="L689" s="30"/>
      <c r="M689" s="55"/>
      <c r="N689" s="30"/>
      <c r="O689" s="30"/>
      <c r="P689" s="37"/>
      <c r="Q689" s="30"/>
      <c r="R689" s="30"/>
      <c r="S689" s="30"/>
      <c r="T689" s="30"/>
      <c r="U689" s="30"/>
      <c r="V689" s="7"/>
      <c r="W689" s="7"/>
      <c r="X689" s="7"/>
      <c r="Y689" s="7"/>
      <c r="Z689" s="7"/>
      <c r="AA689" s="7"/>
      <c r="AB689" s="7"/>
    </row>
    <row r="690" spans="1:28" ht="15.75" x14ac:dyDescent="0.25">
      <c r="A690" s="34"/>
      <c r="B690" s="34"/>
      <c r="C690" s="41" t="s">
        <v>771</v>
      </c>
      <c r="D690" s="38"/>
      <c r="E690" s="39"/>
      <c r="F690" s="40"/>
      <c r="G690" s="52"/>
      <c r="H690" s="31"/>
      <c r="I690" s="40"/>
      <c r="J690" s="30"/>
      <c r="K690" s="37"/>
      <c r="L690" s="30"/>
      <c r="M690" s="55"/>
      <c r="N690" s="30"/>
      <c r="O690" s="30"/>
      <c r="P690" s="37"/>
      <c r="Q690" s="30"/>
      <c r="R690" s="30"/>
      <c r="S690" s="30"/>
      <c r="T690" s="30"/>
      <c r="U690" s="30"/>
      <c r="V690" s="7"/>
      <c r="W690" s="7"/>
      <c r="X690" s="7"/>
      <c r="Y690" s="7"/>
      <c r="Z690" s="7"/>
      <c r="AA690" s="7"/>
      <c r="AB690" s="7"/>
    </row>
    <row r="691" spans="1:28" ht="15.75" x14ac:dyDescent="0.25">
      <c r="A691" s="34"/>
      <c r="B691" s="34"/>
      <c r="C691" s="41" t="s">
        <v>772</v>
      </c>
      <c r="D691" s="38"/>
      <c r="E691" s="39"/>
      <c r="F691" s="40"/>
      <c r="G691" s="52"/>
      <c r="H691" s="31"/>
      <c r="I691" s="40"/>
      <c r="J691" s="30"/>
      <c r="K691" s="37"/>
      <c r="L691" s="30"/>
      <c r="M691" s="55"/>
      <c r="N691" s="30"/>
      <c r="O691" s="30"/>
      <c r="P691" s="37"/>
      <c r="Q691" s="30"/>
      <c r="R691" s="30"/>
      <c r="S691" s="30"/>
      <c r="T691" s="30"/>
      <c r="U691" s="30"/>
      <c r="V691" s="7"/>
      <c r="W691" s="7"/>
      <c r="X691" s="7"/>
      <c r="Y691" s="7"/>
      <c r="Z691" s="7"/>
      <c r="AA691" s="7"/>
      <c r="AB691" s="7"/>
    </row>
    <row r="692" spans="1:28" ht="15.75" x14ac:dyDescent="0.25">
      <c r="A692" s="34"/>
      <c r="B692" s="34"/>
      <c r="C692" s="41" t="s">
        <v>773</v>
      </c>
      <c r="D692" s="38"/>
      <c r="E692" s="39"/>
      <c r="F692" s="40"/>
      <c r="G692" s="52"/>
      <c r="H692" s="31"/>
      <c r="I692" s="40"/>
      <c r="J692" s="30"/>
      <c r="K692" s="37"/>
      <c r="L692" s="30"/>
      <c r="M692" s="55"/>
      <c r="N692" s="30"/>
      <c r="O692" s="30"/>
      <c r="P692" s="37"/>
      <c r="Q692" s="30"/>
      <c r="R692" s="30"/>
      <c r="S692" s="30"/>
      <c r="T692" s="30"/>
      <c r="U692" s="30"/>
      <c r="V692" s="7"/>
      <c r="W692" s="7"/>
      <c r="X692" s="7"/>
      <c r="Y692" s="7"/>
      <c r="Z692" s="7"/>
      <c r="AA692" s="7"/>
      <c r="AB692" s="7"/>
    </row>
    <row r="693" spans="1:28" ht="15.75" x14ac:dyDescent="0.25">
      <c r="A693" s="34"/>
      <c r="B693" s="34"/>
      <c r="C693" s="41" t="s">
        <v>774</v>
      </c>
      <c r="D693" s="38"/>
      <c r="E693" s="39"/>
      <c r="F693" s="40"/>
      <c r="G693" s="52"/>
      <c r="H693" s="31"/>
      <c r="I693" s="40"/>
      <c r="J693" s="30"/>
      <c r="K693" s="37"/>
      <c r="L693" s="30"/>
      <c r="M693" s="55"/>
      <c r="N693" s="30"/>
      <c r="O693" s="30"/>
      <c r="P693" s="37"/>
      <c r="Q693" s="30"/>
      <c r="R693" s="30"/>
      <c r="S693" s="30"/>
      <c r="T693" s="30"/>
      <c r="U693" s="30"/>
      <c r="V693" s="7"/>
      <c r="W693" s="7"/>
      <c r="X693" s="7"/>
      <c r="Y693" s="7"/>
      <c r="Z693" s="7"/>
      <c r="AA693" s="7"/>
      <c r="AB693" s="7"/>
    </row>
    <row r="694" spans="1:28" ht="15.75" x14ac:dyDescent="0.25">
      <c r="A694" s="34"/>
      <c r="B694" s="34"/>
      <c r="C694" s="41"/>
      <c r="D694" s="38"/>
      <c r="E694" s="39"/>
      <c r="F694" s="40"/>
      <c r="G694" s="52"/>
      <c r="H694" s="31"/>
      <c r="I694" s="40"/>
      <c r="J694" s="30"/>
      <c r="K694" s="37"/>
      <c r="L694" s="30"/>
      <c r="M694" s="55"/>
      <c r="N694" s="30"/>
      <c r="O694" s="30"/>
      <c r="P694" s="37"/>
      <c r="Q694" s="30"/>
      <c r="R694" s="30"/>
      <c r="S694" s="30"/>
      <c r="T694" s="30"/>
      <c r="U694" s="30"/>
      <c r="V694" s="7"/>
      <c r="W694" s="7"/>
      <c r="X694" s="7"/>
      <c r="Y694" s="7"/>
      <c r="Z694" s="7"/>
      <c r="AA694" s="7"/>
      <c r="AB694" s="7"/>
    </row>
    <row r="695" spans="1:28" ht="31.5" x14ac:dyDescent="0.25">
      <c r="A695" s="14">
        <v>50203210</v>
      </c>
      <c r="B695" s="34"/>
      <c r="C695" s="35" t="s">
        <v>775</v>
      </c>
      <c r="D695" s="38"/>
      <c r="E695" s="39"/>
      <c r="F695" s="40"/>
      <c r="G695" s="52"/>
      <c r="H695" s="66">
        <v>800000</v>
      </c>
      <c r="I695" s="40" t="s">
        <v>653</v>
      </c>
      <c r="J695" s="30"/>
      <c r="K695" s="37"/>
      <c r="L695" s="30"/>
      <c r="M695" s="55"/>
      <c r="N695" s="30"/>
      <c r="O695" s="30"/>
      <c r="P695" s="37"/>
      <c r="Q695" s="30"/>
      <c r="R695" s="30"/>
      <c r="S695" s="30"/>
      <c r="T695" s="30"/>
      <c r="U695" s="30"/>
      <c r="V695" s="7"/>
      <c r="W695" s="7"/>
      <c r="X695" s="7"/>
      <c r="Y695" s="7"/>
      <c r="Z695" s="7"/>
      <c r="AA695" s="7"/>
      <c r="AB695" s="7"/>
    </row>
    <row r="696" spans="1:28" ht="15.75" x14ac:dyDescent="0.25">
      <c r="A696" s="14"/>
      <c r="B696" s="34"/>
      <c r="C696" s="41" t="s">
        <v>776</v>
      </c>
      <c r="D696" s="38"/>
      <c r="E696" s="39">
        <v>1</v>
      </c>
      <c r="F696" s="40" t="s">
        <v>110</v>
      </c>
      <c r="G696" s="52">
        <v>15000</v>
      </c>
      <c r="H696" s="31">
        <f t="shared" ref="H696:H721" si="39">E696*G696</f>
        <v>15000</v>
      </c>
      <c r="I696" s="40"/>
      <c r="J696" s="30"/>
      <c r="K696" s="39">
        <v>1</v>
      </c>
      <c r="L696" s="37"/>
      <c r="M696" s="37"/>
      <c r="N696" s="37"/>
      <c r="O696" s="37"/>
      <c r="P696" s="37"/>
      <c r="Q696" s="37"/>
      <c r="R696" s="30"/>
      <c r="S696" s="30"/>
      <c r="T696" s="30"/>
      <c r="U696" s="30"/>
      <c r="V696" s="7"/>
      <c r="W696" s="7"/>
      <c r="X696" s="7"/>
      <c r="Y696" s="7"/>
      <c r="Z696" s="7"/>
      <c r="AA696" s="7"/>
      <c r="AB696" s="7"/>
    </row>
    <row r="697" spans="1:28" ht="15.75" x14ac:dyDescent="0.25">
      <c r="A697" s="14"/>
      <c r="B697" s="34"/>
      <c r="C697" s="41" t="s">
        <v>777</v>
      </c>
      <c r="D697" s="38"/>
      <c r="E697" s="39">
        <v>5</v>
      </c>
      <c r="F697" s="40" t="s">
        <v>77</v>
      </c>
      <c r="G697" s="52">
        <v>7000</v>
      </c>
      <c r="H697" s="31">
        <f t="shared" si="39"/>
        <v>35000</v>
      </c>
      <c r="I697" s="40"/>
      <c r="J697" s="30"/>
      <c r="K697" s="39">
        <v>5</v>
      </c>
      <c r="L697" s="37"/>
      <c r="M697" s="37"/>
      <c r="N697" s="37"/>
      <c r="O697" s="37"/>
      <c r="P697" s="37"/>
      <c r="Q697" s="37"/>
      <c r="R697" s="30"/>
      <c r="S697" s="30"/>
      <c r="T697" s="30"/>
      <c r="U697" s="30"/>
      <c r="V697" s="7"/>
      <c r="W697" s="7"/>
      <c r="X697" s="7"/>
      <c r="Y697" s="7"/>
      <c r="Z697" s="7"/>
      <c r="AA697" s="7"/>
      <c r="AB697" s="7"/>
    </row>
    <row r="698" spans="1:28" ht="15.75" x14ac:dyDescent="0.25">
      <c r="A698" s="14"/>
      <c r="B698" s="34"/>
      <c r="C698" s="41" t="s">
        <v>778</v>
      </c>
      <c r="D698" s="38"/>
      <c r="E698" s="39">
        <v>1</v>
      </c>
      <c r="F698" s="40" t="s">
        <v>77</v>
      </c>
      <c r="G698" s="52">
        <v>2500</v>
      </c>
      <c r="H698" s="31">
        <f t="shared" si="39"/>
        <v>2500</v>
      </c>
      <c r="I698" s="40"/>
      <c r="J698" s="30"/>
      <c r="K698" s="39">
        <v>1</v>
      </c>
      <c r="L698" s="37"/>
      <c r="M698" s="37"/>
      <c r="N698" s="37"/>
      <c r="O698" s="37"/>
      <c r="P698" s="37"/>
      <c r="Q698" s="37"/>
      <c r="R698" s="30"/>
      <c r="S698" s="30"/>
      <c r="T698" s="30"/>
      <c r="U698" s="30"/>
      <c r="V698" s="7"/>
      <c r="W698" s="7"/>
      <c r="X698" s="7"/>
      <c r="Y698" s="7"/>
      <c r="Z698" s="7"/>
      <c r="AA698" s="7"/>
      <c r="AB698" s="7"/>
    </row>
    <row r="699" spans="1:28" ht="15.75" x14ac:dyDescent="0.25">
      <c r="A699" s="14"/>
      <c r="B699" s="34"/>
      <c r="C699" s="41" t="s">
        <v>779</v>
      </c>
      <c r="D699" s="38"/>
      <c r="E699" s="39">
        <v>1</v>
      </c>
      <c r="F699" s="40" t="s">
        <v>110</v>
      </c>
      <c r="G699" s="52">
        <v>4750</v>
      </c>
      <c r="H699" s="31">
        <f t="shared" si="39"/>
        <v>4750</v>
      </c>
      <c r="I699" s="40"/>
      <c r="J699" s="30"/>
      <c r="K699" s="39">
        <v>1</v>
      </c>
      <c r="L699" s="37"/>
      <c r="M699" s="37"/>
      <c r="N699" s="37"/>
      <c r="O699" s="37"/>
      <c r="P699" s="37"/>
      <c r="Q699" s="37"/>
      <c r="R699" s="30"/>
      <c r="S699" s="30"/>
      <c r="T699" s="30"/>
      <c r="U699" s="30"/>
      <c r="V699" s="7"/>
      <c r="W699" s="7"/>
      <c r="X699" s="7"/>
      <c r="Y699" s="7"/>
      <c r="Z699" s="7"/>
      <c r="AA699" s="7"/>
      <c r="AB699" s="7"/>
    </row>
    <row r="700" spans="1:28" ht="15.75" x14ac:dyDescent="0.25">
      <c r="A700" s="14"/>
      <c r="B700" s="34"/>
      <c r="C700" s="41" t="s">
        <v>780</v>
      </c>
      <c r="D700" s="38"/>
      <c r="E700" s="39">
        <v>1</v>
      </c>
      <c r="F700" s="40" t="s">
        <v>77</v>
      </c>
      <c r="G700" s="52">
        <v>1680</v>
      </c>
      <c r="H700" s="31">
        <f t="shared" si="39"/>
        <v>1680</v>
      </c>
      <c r="I700" s="40"/>
      <c r="J700" s="30"/>
      <c r="K700" s="39">
        <v>1</v>
      </c>
      <c r="L700" s="37"/>
      <c r="M700" s="37"/>
      <c r="N700" s="37"/>
      <c r="O700" s="37"/>
      <c r="P700" s="37"/>
      <c r="Q700" s="37"/>
      <c r="R700" s="30"/>
      <c r="S700" s="30"/>
      <c r="T700" s="30"/>
      <c r="U700" s="30"/>
      <c r="V700" s="7"/>
      <c r="W700" s="7"/>
      <c r="X700" s="7"/>
      <c r="Y700" s="7"/>
      <c r="Z700" s="7"/>
      <c r="AA700" s="7"/>
      <c r="AB700" s="7"/>
    </row>
    <row r="701" spans="1:28" ht="15.75" x14ac:dyDescent="0.25">
      <c r="A701" s="14"/>
      <c r="B701" s="34"/>
      <c r="C701" s="41" t="s">
        <v>781</v>
      </c>
      <c r="D701" s="38"/>
      <c r="E701" s="39">
        <v>2</v>
      </c>
      <c r="F701" s="40" t="s">
        <v>77</v>
      </c>
      <c r="G701" s="52">
        <v>1500</v>
      </c>
      <c r="H701" s="31">
        <f t="shared" si="39"/>
        <v>3000</v>
      </c>
      <c r="I701" s="40"/>
      <c r="J701" s="30"/>
      <c r="K701" s="39">
        <v>2</v>
      </c>
      <c r="L701" s="37"/>
      <c r="M701" s="37"/>
      <c r="N701" s="37"/>
      <c r="O701" s="37"/>
      <c r="P701" s="37"/>
      <c r="Q701" s="37"/>
      <c r="R701" s="30"/>
      <c r="S701" s="30"/>
      <c r="T701" s="30"/>
      <c r="U701" s="30"/>
      <c r="V701" s="7"/>
      <c r="W701" s="7"/>
      <c r="X701" s="7"/>
      <c r="Y701" s="7"/>
      <c r="Z701" s="7"/>
      <c r="AA701" s="7"/>
      <c r="AB701" s="7"/>
    </row>
    <row r="702" spans="1:28" ht="15.75" x14ac:dyDescent="0.25">
      <c r="A702" s="14"/>
      <c r="B702" s="34"/>
      <c r="C702" s="41" t="s">
        <v>782</v>
      </c>
      <c r="D702" s="38"/>
      <c r="E702" s="39">
        <v>1</v>
      </c>
      <c r="F702" s="40" t="s">
        <v>77</v>
      </c>
      <c r="G702" s="52">
        <v>1750</v>
      </c>
      <c r="H702" s="31">
        <f t="shared" si="39"/>
        <v>1750</v>
      </c>
      <c r="I702" s="40"/>
      <c r="J702" s="30"/>
      <c r="K702" s="39">
        <v>1</v>
      </c>
      <c r="L702" s="37"/>
      <c r="M702" s="37"/>
      <c r="N702" s="37"/>
      <c r="O702" s="37"/>
      <c r="P702" s="37"/>
      <c r="Q702" s="37"/>
      <c r="R702" s="30"/>
      <c r="S702" s="30"/>
      <c r="T702" s="30"/>
      <c r="U702" s="30"/>
      <c r="V702" s="7"/>
      <c r="W702" s="7"/>
      <c r="X702" s="7"/>
      <c r="Y702" s="7"/>
      <c r="Z702" s="7"/>
      <c r="AA702" s="7"/>
      <c r="AB702" s="7"/>
    </row>
    <row r="703" spans="1:28" ht="15.75" x14ac:dyDescent="0.25">
      <c r="A703" s="34"/>
      <c r="B703" s="34"/>
      <c r="C703" s="41" t="s">
        <v>783</v>
      </c>
      <c r="D703" s="38"/>
      <c r="E703" s="70">
        <v>1</v>
      </c>
      <c r="F703" s="71" t="s">
        <v>77</v>
      </c>
      <c r="G703" s="72">
        <v>4800</v>
      </c>
      <c r="H703" s="31">
        <f t="shared" si="39"/>
        <v>4800</v>
      </c>
      <c r="I703" s="73"/>
      <c r="J703" s="30"/>
      <c r="K703" s="70">
        <v>1</v>
      </c>
      <c r="L703" s="30"/>
      <c r="M703" s="55"/>
      <c r="N703" s="30"/>
      <c r="O703" s="30"/>
      <c r="P703" s="37"/>
      <c r="Q703" s="30"/>
      <c r="R703" s="30"/>
      <c r="S703" s="30"/>
      <c r="T703" s="30"/>
      <c r="U703" s="30"/>
      <c r="V703" s="7"/>
      <c r="W703" s="7"/>
      <c r="X703" s="7"/>
      <c r="Y703" s="7"/>
      <c r="Z703" s="7"/>
      <c r="AA703" s="7"/>
      <c r="AB703" s="7"/>
    </row>
    <row r="704" spans="1:28" ht="15.75" x14ac:dyDescent="0.25">
      <c r="A704" s="34"/>
      <c r="B704" s="34"/>
      <c r="C704" s="41" t="s">
        <v>784</v>
      </c>
      <c r="D704" s="38"/>
      <c r="E704" s="39">
        <v>5</v>
      </c>
      <c r="F704" s="40" t="s">
        <v>77</v>
      </c>
      <c r="G704" s="52">
        <v>2520</v>
      </c>
      <c r="H704" s="31">
        <f t="shared" si="39"/>
        <v>12600</v>
      </c>
      <c r="I704" s="40"/>
      <c r="J704" s="30"/>
      <c r="K704" s="39">
        <v>5</v>
      </c>
      <c r="L704" s="30"/>
      <c r="M704" s="55"/>
      <c r="N704" s="30"/>
      <c r="O704" s="30"/>
      <c r="P704" s="37"/>
      <c r="Q704" s="30"/>
      <c r="R704" s="30"/>
      <c r="S704" s="30"/>
      <c r="T704" s="30"/>
      <c r="U704" s="30"/>
      <c r="V704" s="7"/>
      <c r="W704" s="7"/>
      <c r="X704" s="7"/>
      <c r="Y704" s="7"/>
      <c r="Z704" s="7"/>
      <c r="AA704" s="7"/>
      <c r="AB704" s="7"/>
    </row>
    <row r="705" spans="1:28" ht="15.75" x14ac:dyDescent="0.25">
      <c r="A705" s="34"/>
      <c r="B705" s="34"/>
      <c r="C705" s="41" t="s">
        <v>785</v>
      </c>
      <c r="D705" s="38"/>
      <c r="E705" s="39">
        <v>1</v>
      </c>
      <c r="F705" s="40" t="s">
        <v>77</v>
      </c>
      <c r="G705" s="52">
        <v>1500</v>
      </c>
      <c r="H705" s="31">
        <f t="shared" si="39"/>
        <v>1500</v>
      </c>
      <c r="I705" s="40"/>
      <c r="J705" s="30"/>
      <c r="K705" s="39">
        <v>1</v>
      </c>
      <c r="L705" s="30"/>
      <c r="M705" s="55"/>
      <c r="N705" s="30"/>
      <c r="O705" s="30"/>
      <c r="P705" s="37"/>
      <c r="Q705" s="30"/>
      <c r="R705" s="30"/>
      <c r="S705" s="30"/>
      <c r="T705" s="30"/>
      <c r="U705" s="30"/>
      <c r="V705" s="7"/>
      <c r="W705" s="7"/>
      <c r="X705" s="7"/>
      <c r="Y705" s="7"/>
      <c r="Z705" s="7"/>
      <c r="AA705" s="7"/>
      <c r="AB705" s="7"/>
    </row>
    <row r="706" spans="1:28" ht="15.75" x14ac:dyDescent="0.25">
      <c r="A706" s="34"/>
      <c r="B706" s="34"/>
      <c r="C706" s="41" t="s">
        <v>786</v>
      </c>
      <c r="D706" s="38"/>
      <c r="E706" s="39">
        <v>3</v>
      </c>
      <c r="F706" s="40" t="s">
        <v>77</v>
      </c>
      <c r="G706" s="52">
        <v>1008</v>
      </c>
      <c r="H706" s="31">
        <f t="shared" si="39"/>
        <v>3024</v>
      </c>
      <c r="I706" s="40"/>
      <c r="J706" s="30"/>
      <c r="K706" s="39">
        <v>3</v>
      </c>
      <c r="L706" s="30"/>
      <c r="M706" s="55"/>
      <c r="N706" s="30"/>
      <c r="O706" s="30"/>
      <c r="P706" s="37"/>
      <c r="Q706" s="30"/>
      <c r="R706" s="30"/>
      <c r="S706" s="30"/>
      <c r="T706" s="30"/>
      <c r="U706" s="30"/>
      <c r="V706" s="7"/>
      <c r="W706" s="7"/>
      <c r="X706" s="7"/>
      <c r="Y706" s="7"/>
      <c r="Z706" s="7"/>
      <c r="AA706" s="7"/>
      <c r="AB706" s="7"/>
    </row>
    <row r="707" spans="1:28" ht="15.75" x14ac:dyDescent="0.25">
      <c r="A707" s="34"/>
      <c r="B707" s="34"/>
      <c r="C707" s="41" t="s">
        <v>787</v>
      </c>
      <c r="D707" s="38"/>
      <c r="E707" s="39">
        <v>3</v>
      </c>
      <c r="F707" s="40" t="s">
        <v>719</v>
      </c>
      <c r="G707" s="52">
        <v>13500</v>
      </c>
      <c r="H707" s="31">
        <f t="shared" si="39"/>
        <v>40500</v>
      </c>
      <c r="I707" s="40"/>
      <c r="J707" s="30"/>
      <c r="K707" s="39">
        <v>3</v>
      </c>
      <c r="L707" s="30"/>
      <c r="M707" s="55"/>
      <c r="N707" s="30"/>
      <c r="O707" s="30"/>
      <c r="P707" s="37"/>
      <c r="Q707" s="30"/>
      <c r="R707" s="30"/>
      <c r="S707" s="30"/>
      <c r="T707" s="30"/>
      <c r="U707" s="30"/>
      <c r="V707" s="7"/>
      <c r="W707" s="7"/>
      <c r="X707" s="7"/>
      <c r="Y707" s="7"/>
      <c r="Z707" s="7"/>
      <c r="AA707" s="7"/>
      <c r="AB707" s="7"/>
    </row>
    <row r="708" spans="1:28" ht="15.75" x14ac:dyDescent="0.25">
      <c r="A708" s="34"/>
      <c r="B708" s="34"/>
      <c r="C708" s="41" t="s">
        <v>788</v>
      </c>
      <c r="D708" s="38"/>
      <c r="E708" s="39">
        <v>5</v>
      </c>
      <c r="F708" s="40" t="s">
        <v>110</v>
      </c>
      <c r="G708" s="52">
        <v>2872.8</v>
      </c>
      <c r="H708" s="31">
        <f t="shared" si="39"/>
        <v>14364</v>
      </c>
      <c r="I708" s="40"/>
      <c r="J708" s="30"/>
      <c r="K708" s="39">
        <v>5</v>
      </c>
      <c r="L708" s="30"/>
      <c r="M708" s="55"/>
      <c r="N708" s="30"/>
      <c r="O708" s="30"/>
      <c r="P708" s="37"/>
      <c r="Q708" s="30"/>
      <c r="R708" s="30"/>
      <c r="S708" s="30"/>
      <c r="T708" s="30"/>
      <c r="U708" s="30"/>
      <c r="V708" s="7"/>
      <c r="W708" s="7"/>
      <c r="X708" s="7"/>
      <c r="Y708" s="7"/>
      <c r="Z708" s="7"/>
      <c r="AA708" s="7"/>
      <c r="AB708" s="7"/>
    </row>
    <row r="709" spans="1:28" ht="15.75" x14ac:dyDescent="0.25">
      <c r="A709" s="34"/>
      <c r="B709" s="34"/>
      <c r="C709" s="41" t="s">
        <v>789</v>
      </c>
      <c r="D709" s="38"/>
      <c r="E709" s="39">
        <v>1</v>
      </c>
      <c r="F709" s="40" t="s">
        <v>77</v>
      </c>
      <c r="G709" s="52">
        <v>16800</v>
      </c>
      <c r="H709" s="31">
        <f t="shared" si="39"/>
        <v>16800</v>
      </c>
      <c r="I709" s="40"/>
      <c r="J709" s="30"/>
      <c r="K709" s="39">
        <v>1</v>
      </c>
      <c r="L709" s="30"/>
      <c r="M709" s="55"/>
      <c r="N709" s="30"/>
      <c r="O709" s="30"/>
      <c r="P709" s="37"/>
      <c r="Q709" s="30"/>
      <c r="R709" s="30"/>
      <c r="S709" s="30"/>
      <c r="T709" s="30"/>
      <c r="U709" s="30"/>
      <c r="V709" s="7"/>
      <c r="W709" s="7"/>
      <c r="X709" s="7"/>
      <c r="Y709" s="7"/>
      <c r="Z709" s="7"/>
      <c r="AA709" s="7"/>
      <c r="AB709" s="7"/>
    </row>
    <row r="710" spans="1:28" ht="15.75" x14ac:dyDescent="0.25">
      <c r="A710" s="34"/>
      <c r="B710" s="34"/>
      <c r="C710" s="41" t="s">
        <v>790</v>
      </c>
      <c r="D710" s="38"/>
      <c r="E710" s="39">
        <v>3</v>
      </c>
      <c r="F710" s="40" t="s">
        <v>77</v>
      </c>
      <c r="G710" s="52">
        <v>9000</v>
      </c>
      <c r="H710" s="31">
        <f t="shared" si="39"/>
        <v>27000</v>
      </c>
      <c r="I710" s="40"/>
      <c r="J710" s="30"/>
      <c r="K710" s="39">
        <v>3</v>
      </c>
      <c r="L710" s="30"/>
      <c r="M710" s="55"/>
      <c r="N710" s="30"/>
      <c r="O710" s="30"/>
      <c r="P710" s="37"/>
      <c r="Q710" s="30"/>
      <c r="R710" s="30"/>
      <c r="S710" s="30"/>
      <c r="T710" s="30"/>
      <c r="U710" s="30"/>
      <c r="V710" s="7"/>
      <c r="W710" s="7"/>
      <c r="X710" s="7"/>
      <c r="Y710" s="7"/>
      <c r="Z710" s="7"/>
      <c r="AA710" s="7"/>
      <c r="AB710" s="7"/>
    </row>
    <row r="711" spans="1:28" ht="15.75" x14ac:dyDescent="0.25">
      <c r="A711" s="34"/>
      <c r="B711" s="34"/>
      <c r="C711" s="41" t="s">
        <v>791</v>
      </c>
      <c r="D711" s="38"/>
      <c r="E711" s="39">
        <v>3</v>
      </c>
      <c r="F711" s="40" t="s">
        <v>77</v>
      </c>
      <c r="G711" s="52">
        <v>1800</v>
      </c>
      <c r="H711" s="31">
        <f t="shared" si="39"/>
        <v>5400</v>
      </c>
      <c r="I711" s="40"/>
      <c r="J711" s="30"/>
      <c r="K711" s="39">
        <v>3</v>
      </c>
      <c r="L711" s="30"/>
      <c r="M711" s="55"/>
      <c r="N711" s="30"/>
      <c r="O711" s="30"/>
      <c r="P711" s="37"/>
      <c r="Q711" s="30"/>
      <c r="R711" s="30"/>
      <c r="S711" s="30"/>
      <c r="T711" s="30"/>
      <c r="U711" s="30"/>
      <c r="V711" s="7"/>
      <c r="W711" s="7"/>
      <c r="X711" s="7"/>
      <c r="Y711" s="7"/>
      <c r="Z711" s="7"/>
      <c r="AA711" s="7"/>
      <c r="AB711" s="7"/>
    </row>
    <row r="712" spans="1:28" ht="15.75" x14ac:dyDescent="0.25">
      <c r="A712" s="34"/>
      <c r="B712" s="34"/>
      <c r="C712" s="41" t="s">
        <v>792</v>
      </c>
      <c r="D712" s="38"/>
      <c r="E712" s="39">
        <v>3</v>
      </c>
      <c r="F712" s="40" t="s">
        <v>77</v>
      </c>
      <c r="G712" s="52">
        <v>1800</v>
      </c>
      <c r="H712" s="31">
        <f t="shared" si="39"/>
        <v>5400</v>
      </c>
      <c r="I712" s="40"/>
      <c r="J712" s="30"/>
      <c r="K712" s="39">
        <v>3</v>
      </c>
      <c r="L712" s="30"/>
      <c r="M712" s="55"/>
      <c r="N712" s="30"/>
      <c r="O712" s="30"/>
      <c r="P712" s="37"/>
      <c r="Q712" s="30"/>
      <c r="R712" s="30"/>
      <c r="S712" s="30"/>
      <c r="T712" s="30"/>
      <c r="U712" s="30"/>
      <c r="V712" s="7"/>
      <c r="W712" s="7"/>
      <c r="X712" s="7"/>
      <c r="Y712" s="7"/>
      <c r="Z712" s="7"/>
      <c r="AA712" s="7"/>
      <c r="AB712" s="7"/>
    </row>
    <row r="713" spans="1:28" ht="15.75" x14ac:dyDescent="0.25">
      <c r="A713" s="34"/>
      <c r="B713" s="34"/>
      <c r="C713" s="41" t="s">
        <v>793</v>
      </c>
      <c r="D713" s="38"/>
      <c r="E713" s="39">
        <v>3</v>
      </c>
      <c r="F713" s="40" t="s">
        <v>77</v>
      </c>
      <c r="G713" s="52">
        <v>1800</v>
      </c>
      <c r="H713" s="31">
        <f t="shared" si="39"/>
        <v>5400</v>
      </c>
      <c r="I713" s="40"/>
      <c r="J713" s="30"/>
      <c r="K713" s="39">
        <v>3</v>
      </c>
      <c r="L713" s="30"/>
      <c r="M713" s="55"/>
      <c r="N713" s="30"/>
      <c r="O713" s="30"/>
      <c r="P713" s="37"/>
      <c r="Q713" s="30"/>
      <c r="R713" s="30"/>
      <c r="S713" s="30"/>
      <c r="T713" s="30"/>
      <c r="U713" s="30"/>
      <c r="V713" s="7"/>
      <c r="W713" s="7"/>
      <c r="X713" s="7"/>
      <c r="Y713" s="7"/>
      <c r="Z713" s="7"/>
      <c r="AA713" s="7"/>
      <c r="AB713" s="7"/>
    </row>
    <row r="714" spans="1:28" ht="15.75" x14ac:dyDescent="0.25">
      <c r="A714" s="34"/>
      <c r="B714" s="34"/>
      <c r="C714" s="41" t="s">
        <v>794</v>
      </c>
      <c r="D714" s="38"/>
      <c r="E714" s="39">
        <v>1</v>
      </c>
      <c r="F714" s="40" t="s">
        <v>110</v>
      </c>
      <c r="G714" s="52">
        <v>10000</v>
      </c>
      <c r="H714" s="31">
        <f t="shared" si="39"/>
        <v>10000</v>
      </c>
      <c r="I714" s="40"/>
      <c r="J714" s="30"/>
      <c r="K714" s="39">
        <v>1</v>
      </c>
      <c r="L714" s="30"/>
      <c r="M714" s="55"/>
      <c r="N714" s="30"/>
      <c r="O714" s="30"/>
      <c r="P714" s="37"/>
      <c r="Q714" s="30"/>
      <c r="R714" s="30"/>
      <c r="S714" s="30"/>
      <c r="T714" s="30"/>
      <c r="U714" s="30"/>
      <c r="V714" s="7"/>
      <c r="W714" s="7"/>
      <c r="X714" s="7"/>
      <c r="Y714" s="7"/>
      <c r="Z714" s="7"/>
      <c r="AA714" s="7"/>
      <c r="AB714" s="7"/>
    </row>
    <row r="715" spans="1:28" ht="15.75" x14ac:dyDescent="0.25">
      <c r="A715" s="14"/>
      <c r="B715" s="34"/>
      <c r="C715" s="41" t="s">
        <v>795</v>
      </c>
      <c r="D715" s="38"/>
      <c r="E715" s="39">
        <v>1</v>
      </c>
      <c r="F715" s="40" t="s">
        <v>110</v>
      </c>
      <c r="G715" s="52">
        <v>25000</v>
      </c>
      <c r="H715" s="31">
        <f t="shared" si="39"/>
        <v>25000</v>
      </c>
      <c r="I715" s="40"/>
      <c r="J715" s="30"/>
      <c r="K715" s="39">
        <v>1</v>
      </c>
      <c r="L715" s="30"/>
      <c r="M715" s="55"/>
      <c r="N715" s="30"/>
      <c r="O715" s="30"/>
      <c r="P715" s="37"/>
      <c r="Q715" s="30"/>
      <c r="R715" s="30"/>
      <c r="S715" s="30"/>
      <c r="T715" s="30"/>
      <c r="U715" s="30"/>
      <c r="V715" s="7"/>
      <c r="W715" s="7"/>
      <c r="X715" s="7"/>
      <c r="Y715" s="7"/>
      <c r="Z715" s="7"/>
      <c r="AA715" s="7"/>
      <c r="AB715" s="7"/>
    </row>
    <row r="716" spans="1:28" ht="15.75" x14ac:dyDescent="0.25">
      <c r="A716" s="14"/>
      <c r="B716" s="34"/>
      <c r="C716" s="41" t="s">
        <v>796</v>
      </c>
      <c r="D716" s="38"/>
      <c r="E716" s="39">
        <v>1</v>
      </c>
      <c r="F716" s="40" t="s">
        <v>110</v>
      </c>
      <c r="G716" s="52">
        <v>50000</v>
      </c>
      <c r="H716" s="31">
        <f t="shared" si="39"/>
        <v>50000</v>
      </c>
      <c r="I716" s="40"/>
      <c r="J716" s="30"/>
      <c r="K716" s="39">
        <v>1</v>
      </c>
      <c r="L716" s="30"/>
      <c r="M716" s="55"/>
      <c r="N716" s="30"/>
      <c r="O716" s="30"/>
      <c r="P716" s="37"/>
      <c r="Q716" s="30"/>
      <c r="R716" s="30"/>
      <c r="S716" s="30"/>
      <c r="T716" s="30"/>
      <c r="U716" s="30"/>
      <c r="V716" s="7"/>
      <c r="W716" s="7"/>
      <c r="X716" s="7"/>
      <c r="Y716" s="7"/>
      <c r="Z716" s="7"/>
      <c r="AA716" s="7"/>
      <c r="AB716" s="7"/>
    </row>
    <row r="717" spans="1:28" ht="15.75" x14ac:dyDescent="0.25">
      <c r="A717" s="34"/>
      <c r="B717" s="34"/>
      <c r="C717" s="64" t="s">
        <v>797</v>
      </c>
      <c r="D717" s="38"/>
      <c r="E717" s="39">
        <v>5</v>
      </c>
      <c r="F717" s="40" t="s">
        <v>77</v>
      </c>
      <c r="G717" s="52">
        <f>2000*1.4</f>
        <v>2800</v>
      </c>
      <c r="H717" s="52">
        <f t="shared" si="39"/>
        <v>14000</v>
      </c>
      <c r="I717" s="88"/>
      <c r="J717" s="30"/>
      <c r="K717" s="39">
        <v>5</v>
      </c>
      <c r="L717" s="30"/>
      <c r="M717" s="55"/>
      <c r="N717" s="30"/>
      <c r="O717" s="30"/>
      <c r="P717" s="37"/>
      <c r="Q717" s="30"/>
      <c r="R717" s="30"/>
      <c r="S717" s="30"/>
      <c r="T717" s="30"/>
      <c r="U717" s="30"/>
      <c r="V717" s="7"/>
      <c r="W717" s="7"/>
      <c r="X717" s="7"/>
      <c r="Y717" s="7"/>
      <c r="Z717" s="7"/>
      <c r="AA717" s="5"/>
      <c r="AB717" s="5"/>
    </row>
    <row r="718" spans="1:28" ht="15.75" x14ac:dyDescent="0.25">
      <c r="A718" s="34"/>
      <c r="B718" s="34"/>
      <c r="C718" s="64" t="s">
        <v>798</v>
      </c>
      <c r="D718" s="38"/>
      <c r="E718" s="39">
        <v>3</v>
      </c>
      <c r="F718" s="40" t="s">
        <v>77</v>
      </c>
      <c r="G718" s="52">
        <f>1500*1.4</f>
        <v>2100</v>
      </c>
      <c r="H718" s="52">
        <f t="shared" si="39"/>
        <v>6300</v>
      </c>
      <c r="I718" s="88"/>
      <c r="J718" s="30"/>
      <c r="K718" s="39">
        <v>3</v>
      </c>
      <c r="L718" s="30"/>
      <c r="M718" s="55"/>
      <c r="N718" s="30"/>
      <c r="O718" s="30"/>
      <c r="P718" s="37"/>
      <c r="Q718" s="30"/>
      <c r="R718" s="30"/>
      <c r="S718" s="30"/>
      <c r="T718" s="30"/>
      <c r="U718" s="30"/>
      <c r="V718" s="7"/>
      <c r="W718" s="7"/>
      <c r="X718" s="7"/>
      <c r="Y718" s="7"/>
      <c r="Z718" s="7"/>
      <c r="AA718" s="5"/>
      <c r="AB718" s="5"/>
    </row>
    <row r="719" spans="1:28" ht="15.75" x14ac:dyDescent="0.25">
      <c r="A719" s="34"/>
      <c r="B719" s="34"/>
      <c r="C719" s="64" t="s">
        <v>799</v>
      </c>
      <c r="D719" s="38"/>
      <c r="E719" s="39">
        <v>2</v>
      </c>
      <c r="F719" s="40" t="s">
        <v>77</v>
      </c>
      <c r="G719" s="52">
        <f>6000*1.4</f>
        <v>8400</v>
      </c>
      <c r="H719" s="52">
        <f t="shared" si="39"/>
        <v>16800</v>
      </c>
      <c r="I719" s="88"/>
      <c r="J719" s="30"/>
      <c r="K719" s="39">
        <v>2</v>
      </c>
      <c r="L719" s="30"/>
      <c r="M719" s="55"/>
      <c r="N719" s="30"/>
      <c r="O719" s="30"/>
      <c r="P719" s="37"/>
      <c r="Q719" s="30"/>
      <c r="R719" s="30"/>
      <c r="S719" s="30"/>
      <c r="T719" s="30"/>
      <c r="U719" s="30"/>
      <c r="V719" s="7"/>
      <c r="W719" s="7"/>
      <c r="X719" s="7"/>
      <c r="Y719" s="7"/>
      <c r="Z719" s="7"/>
      <c r="AA719" s="5"/>
      <c r="AB719" s="5"/>
    </row>
    <row r="720" spans="1:28" ht="15.75" x14ac:dyDescent="0.25">
      <c r="A720" s="34"/>
      <c r="B720" s="34"/>
      <c r="C720" s="64" t="s">
        <v>800</v>
      </c>
      <c r="D720" s="38"/>
      <c r="E720" s="39">
        <v>1</v>
      </c>
      <c r="F720" s="40" t="s">
        <v>77</v>
      </c>
      <c r="G720" s="52">
        <f>2000*1.4</f>
        <v>2800</v>
      </c>
      <c r="H720" s="52">
        <f t="shared" si="39"/>
        <v>2800</v>
      </c>
      <c r="I720" s="88"/>
      <c r="J720" s="30"/>
      <c r="K720" s="39">
        <v>1</v>
      </c>
      <c r="L720" s="30"/>
      <c r="M720" s="55"/>
      <c r="N720" s="30"/>
      <c r="O720" s="30"/>
      <c r="P720" s="37"/>
      <c r="Q720" s="30"/>
      <c r="R720" s="30"/>
      <c r="S720" s="30"/>
      <c r="T720" s="30"/>
      <c r="U720" s="30"/>
      <c r="V720" s="7"/>
      <c r="W720" s="7"/>
      <c r="X720" s="7"/>
      <c r="Y720" s="7"/>
      <c r="Z720" s="7"/>
      <c r="AA720" s="5"/>
      <c r="AB720" s="5"/>
    </row>
    <row r="721" spans="1:28" ht="15.75" x14ac:dyDescent="0.25">
      <c r="A721" s="14"/>
      <c r="B721" s="34"/>
      <c r="C721" s="41" t="s">
        <v>801</v>
      </c>
      <c r="D721" s="38"/>
      <c r="E721" s="39">
        <v>3</v>
      </c>
      <c r="F721" s="40" t="s">
        <v>110</v>
      </c>
      <c r="G721" s="52">
        <v>30000</v>
      </c>
      <c r="H721" s="31">
        <f t="shared" si="39"/>
        <v>90000</v>
      </c>
      <c r="I721" s="40"/>
      <c r="J721" s="30"/>
      <c r="K721" s="39">
        <v>3</v>
      </c>
      <c r="L721" s="30"/>
      <c r="M721" s="55"/>
      <c r="N721" s="30"/>
      <c r="O721" s="30"/>
      <c r="P721" s="37"/>
      <c r="Q721" s="30"/>
      <c r="R721" s="30"/>
      <c r="S721" s="30"/>
      <c r="T721" s="30"/>
      <c r="U721" s="30"/>
      <c r="V721" s="7"/>
      <c r="W721" s="7"/>
      <c r="X721" s="7"/>
      <c r="Y721" s="7"/>
      <c r="Z721" s="7"/>
      <c r="AA721" s="7"/>
      <c r="AB721" s="7"/>
    </row>
    <row r="722" spans="1:28" ht="15.75" x14ac:dyDescent="0.25">
      <c r="A722" s="14"/>
      <c r="B722" s="34"/>
      <c r="C722" s="41" t="s">
        <v>802</v>
      </c>
      <c r="D722" s="38"/>
      <c r="E722" s="39">
        <v>2</v>
      </c>
      <c r="F722" s="40" t="s">
        <v>110</v>
      </c>
      <c r="G722" s="52">
        <v>17000</v>
      </c>
      <c r="H722" s="31">
        <f t="shared" ref="H722:H727" si="40">G722*E722</f>
        <v>34000</v>
      </c>
      <c r="I722" s="40"/>
      <c r="J722" s="30"/>
      <c r="K722" s="39">
        <v>2</v>
      </c>
      <c r="L722" s="30"/>
      <c r="M722" s="55"/>
      <c r="N722" s="30"/>
      <c r="O722" s="30"/>
      <c r="P722" s="37"/>
      <c r="Q722" s="30"/>
      <c r="R722" s="30"/>
      <c r="S722" s="30"/>
      <c r="T722" s="30"/>
      <c r="U722" s="30"/>
      <c r="V722" s="7"/>
      <c r="W722" s="7"/>
      <c r="X722" s="7"/>
      <c r="Y722" s="7"/>
      <c r="Z722" s="7"/>
      <c r="AA722" s="7"/>
      <c r="AB722" s="7"/>
    </row>
    <row r="723" spans="1:28" ht="15.75" x14ac:dyDescent="0.25">
      <c r="A723" s="14"/>
      <c r="B723" s="34"/>
      <c r="C723" s="41" t="s">
        <v>803</v>
      </c>
      <c r="D723" s="38"/>
      <c r="E723" s="39">
        <v>1</v>
      </c>
      <c r="F723" s="40" t="s">
        <v>110</v>
      </c>
      <c r="G723" s="52">
        <v>6000</v>
      </c>
      <c r="H723" s="31">
        <f t="shared" si="40"/>
        <v>6000</v>
      </c>
      <c r="I723" s="40"/>
      <c r="J723" s="30"/>
      <c r="K723" s="39">
        <v>1</v>
      </c>
      <c r="L723" s="30"/>
      <c r="M723" s="55"/>
      <c r="N723" s="30"/>
      <c r="O723" s="30"/>
      <c r="P723" s="37"/>
      <c r="Q723" s="30"/>
      <c r="R723" s="30"/>
      <c r="S723" s="30"/>
      <c r="T723" s="30"/>
      <c r="U723" s="30"/>
      <c r="V723" s="7"/>
      <c r="W723" s="7"/>
      <c r="X723" s="7"/>
      <c r="Y723" s="7"/>
      <c r="Z723" s="7"/>
      <c r="AA723" s="7"/>
      <c r="AB723" s="7"/>
    </row>
    <row r="724" spans="1:28" ht="15.75" x14ac:dyDescent="0.25">
      <c r="A724" s="14"/>
      <c r="B724" s="34"/>
      <c r="C724" s="41" t="s">
        <v>804</v>
      </c>
      <c r="D724" s="38"/>
      <c r="E724" s="39">
        <v>10</v>
      </c>
      <c r="F724" s="40" t="s">
        <v>110</v>
      </c>
      <c r="G724" s="52">
        <v>20000</v>
      </c>
      <c r="H724" s="31">
        <f t="shared" si="40"/>
        <v>200000</v>
      </c>
      <c r="I724" s="40"/>
      <c r="J724" s="30"/>
      <c r="K724" s="39">
        <v>10</v>
      </c>
      <c r="L724" s="30"/>
      <c r="M724" s="55"/>
      <c r="N724" s="30"/>
      <c r="O724" s="30"/>
      <c r="P724" s="37"/>
      <c r="Q724" s="30"/>
      <c r="R724" s="30"/>
      <c r="S724" s="30"/>
      <c r="T724" s="30"/>
      <c r="U724" s="30"/>
      <c r="V724" s="7"/>
      <c r="W724" s="7"/>
      <c r="X724" s="7"/>
      <c r="Y724" s="7"/>
      <c r="Z724" s="7"/>
      <c r="AA724" s="7"/>
      <c r="AB724" s="7"/>
    </row>
    <row r="725" spans="1:28" ht="15.75" x14ac:dyDescent="0.25">
      <c r="A725" s="14"/>
      <c r="B725" s="34"/>
      <c r="C725" s="41" t="s">
        <v>805</v>
      </c>
      <c r="D725" s="38"/>
      <c r="E725" s="39">
        <v>1</v>
      </c>
      <c r="F725" s="40" t="s">
        <v>110</v>
      </c>
      <c r="G725" s="52">
        <v>15000</v>
      </c>
      <c r="H725" s="31">
        <f t="shared" si="40"/>
        <v>15000</v>
      </c>
      <c r="I725" s="40"/>
      <c r="J725" s="30"/>
      <c r="K725" s="39">
        <v>1</v>
      </c>
      <c r="L725" s="30"/>
      <c r="M725" s="55"/>
      <c r="N725" s="30"/>
      <c r="O725" s="30"/>
      <c r="P725" s="37"/>
      <c r="Q725" s="30"/>
      <c r="R725" s="30"/>
      <c r="S725" s="30"/>
      <c r="T725" s="30"/>
      <c r="U725" s="30"/>
      <c r="V725" s="7"/>
      <c r="W725" s="7"/>
      <c r="X725" s="7"/>
      <c r="Y725" s="7"/>
      <c r="Z725" s="7"/>
      <c r="AA725" s="7"/>
      <c r="AB725" s="7"/>
    </row>
    <row r="726" spans="1:28" ht="15.75" x14ac:dyDescent="0.25">
      <c r="A726" s="14"/>
      <c r="B726" s="34"/>
      <c r="C726" s="41" t="s">
        <v>806</v>
      </c>
      <c r="D726" s="38"/>
      <c r="E726" s="39">
        <v>2</v>
      </c>
      <c r="F726" s="40" t="s">
        <v>110</v>
      </c>
      <c r="G726" s="52">
        <v>6000</v>
      </c>
      <c r="H726" s="31">
        <f t="shared" si="40"/>
        <v>12000</v>
      </c>
      <c r="I726" s="40"/>
      <c r="J726" s="30"/>
      <c r="K726" s="39">
        <v>2</v>
      </c>
      <c r="L726" s="30"/>
      <c r="M726" s="55"/>
      <c r="N726" s="30"/>
      <c r="O726" s="30"/>
      <c r="P726" s="37"/>
      <c r="Q726" s="30"/>
      <c r="R726" s="30"/>
      <c r="S726" s="30"/>
      <c r="T726" s="30"/>
      <c r="U726" s="30"/>
      <c r="V726" s="7"/>
      <c r="W726" s="7"/>
      <c r="X726" s="7"/>
      <c r="Y726" s="7"/>
      <c r="Z726" s="7"/>
      <c r="AA726" s="7"/>
      <c r="AB726" s="7"/>
    </row>
    <row r="727" spans="1:28" ht="15.75" x14ac:dyDescent="0.25">
      <c r="A727" s="14"/>
      <c r="B727" s="34"/>
      <c r="C727" s="41" t="s">
        <v>807</v>
      </c>
      <c r="D727" s="38"/>
      <c r="E727" s="39">
        <v>6</v>
      </c>
      <c r="F727" s="40" t="s">
        <v>110</v>
      </c>
      <c r="G727" s="52">
        <v>6000</v>
      </c>
      <c r="H727" s="31">
        <f t="shared" si="40"/>
        <v>36000</v>
      </c>
      <c r="I727" s="40"/>
      <c r="J727" s="30"/>
      <c r="K727" s="39">
        <v>6</v>
      </c>
      <c r="L727" s="30"/>
      <c r="M727" s="55"/>
      <c r="N727" s="30"/>
      <c r="O727" s="30"/>
      <c r="P727" s="37"/>
      <c r="Q727" s="30"/>
      <c r="R727" s="30"/>
      <c r="S727" s="30"/>
      <c r="T727" s="30"/>
      <c r="U727" s="30"/>
      <c r="V727" s="7"/>
      <c r="W727" s="7"/>
      <c r="X727" s="7"/>
      <c r="Y727" s="7"/>
      <c r="Z727" s="7"/>
      <c r="AA727" s="7"/>
      <c r="AB727" s="7"/>
    </row>
    <row r="728" spans="1:28" ht="15.75" x14ac:dyDescent="0.25">
      <c r="A728" s="14"/>
      <c r="B728" s="34"/>
      <c r="C728" s="41" t="s">
        <v>808</v>
      </c>
      <c r="D728" s="38"/>
      <c r="E728" s="39">
        <v>1</v>
      </c>
      <c r="F728" s="40" t="s">
        <v>77</v>
      </c>
      <c r="G728" s="52">
        <v>1500</v>
      </c>
      <c r="H728" s="31">
        <f t="shared" ref="H728:H732" si="41">E728*G728</f>
        <v>1500</v>
      </c>
      <c r="I728" s="40"/>
      <c r="J728" s="30"/>
      <c r="K728" s="39">
        <v>1</v>
      </c>
      <c r="L728" s="37"/>
      <c r="M728" s="37"/>
      <c r="N728" s="37"/>
      <c r="O728" s="37"/>
      <c r="P728" s="37"/>
      <c r="Q728" s="37"/>
      <c r="R728" s="30"/>
      <c r="S728" s="30"/>
      <c r="T728" s="30"/>
      <c r="U728" s="30"/>
      <c r="V728" s="7"/>
      <c r="W728" s="7"/>
      <c r="X728" s="7"/>
      <c r="Y728" s="7"/>
      <c r="Z728" s="7"/>
      <c r="AA728" s="7"/>
      <c r="AB728" s="7"/>
    </row>
    <row r="729" spans="1:28" ht="30.75" customHeight="1" x14ac:dyDescent="0.25">
      <c r="A729" s="14"/>
      <c r="B729" s="34"/>
      <c r="C729" s="301" t="s">
        <v>809</v>
      </c>
      <c r="D729" s="302"/>
      <c r="E729" s="39">
        <v>1</v>
      </c>
      <c r="F729" s="40" t="s">
        <v>602</v>
      </c>
      <c r="G729" s="52">
        <v>3600</v>
      </c>
      <c r="H729" s="31">
        <f t="shared" si="41"/>
        <v>3600</v>
      </c>
      <c r="I729" s="40"/>
      <c r="J729" s="30"/>
      <c r="K729" s="39">
        <v>1</v>
      </c>
      <c r="L729" s="37"/>
      <c r="M729" s="37"/>
      <c r="N729" s="37"/>
      <c r="O729" s="37"/>
      <c r="P729" s="37"/>
      <c r="Q729" s="37"/>
      <c r="R729" s="30"/>
      <c r="S729" s="30"/>
      <c r="T729" s="30"/>
      <c r="U729" s="30"/>
      <c r="V729" s="7"/>
      <c r="W729" s="7"/>
      <c r="X729" s="7"/>
      <c r="Y729" s="7"/>
      <c r="Z729" s="7"/>
      <c r="AA729" s="7"/>
      <c r="AB729" s="7"/>
    </row>
    <row r="730" spans="1:28" ht="15.75" x14ac:dyDescent="0.25">
      <c r="A730" s="14"/>
      <c r="B730" s="34"/>
      <c r="C730" s="41" t="s">
        <v>810</v>
      </c>
      <c r="D730" s="38"/>
      <c r="E730" s="39">
        <v>1</v>
      </c>
      <c r="F730" s="40" t="s">
        <v>110</v>
      </c>
      <c r="G730" s="52">
        <v>16450</v>
      </c>
      <c r="H730" s="31">
        <f t="shared" si="41"/>
        <v>16450</v>
      </c>
      <c r="I730" s="40"/>
      <c r="J730" s="30"/>
      <c r="K730" s="39">
        <v>1</v>
      </c>
      <c r="L730" s="37"/>
      <c r="M730" s="37"/>
      <c r="N730" s="37"/>
      <c r="O730" s="37"/>
      <c r="P730" s="37"/>
      <c r="Q730" s="37"/>
      <c r="R730" s="30"/>
      <c r="S730" s="30"/>
      <c r="T730" s="30"/>
      <c r="U730" s="30"/>
      <c r="V730" s="7"/>
      <c r="W730" s="7"/>
      <c r="X730" s="7"/>
      <c r="Y730" s="7"/>
      <c r="Z730" s="7"/>
      <c r="AA730" s="7"/>
      <c r="AB730" s="7"/>
    </row>
    <row r="731" spans="1:28" ht="15.75" x14ac:dyDescent="0.25">
      <c r="A731" s="14"/>
      <c r="B731" s="34"/>
      <c r="C731" s="41" t="s">
        <v>811</v>
      </c>
      <c r="D731" s="38"/>
      <c r="E731" s="39">
        <v>1</v>
      </c>
      <c r="F731" s="40" t="s">
        <v>602</v>
      </c>
      <c r="G731" s="52">
        <v>10000</v>
      </c>
      <c r="H731" s="31">
        <f t="shared" si="41"/>
        <v>10000</v>
      </c>
      <c r="I731" s="40"/>
      <c r="J731" s="30"/>
      <c r="K731" s="39">
        <v>1</v>
      </c>
      <c r="L731" s="37"/>
      <c r="M731" s="37"/>
      <c r="N731" s="37"/>
      <c r="O731" s="37"/>
      <c r="P731" s="37"/>
      <c r="Q731" s="37"/>
      <c r="R731" s="30"/>
      <c r="S731" s="30"/>
      <c r="T731" s="30"/>
      <c r="U731" s="30"/>
      <c r="V731" s="7"/>
      <c r="W731" s="7"/>
      <c r="X731" s="7"/>
      <c r="Y731" s="7"/>
      <c r="Z731" s="7"/>
      <c r="AA731" s="7"/>
      <c r="AB731" s="7"/>
    </row>
    <row r="732" spans="1:28" ht="15.75" x14ac:dyDescent="0.25">
      <c r="A732" s="14"/>
      <c r="B732" s="34"/>
      <c r="C732" s="41" t="s">
        <v>812</v>
      </c>
      <c r="D732" s="38"/>
      <c r="E732" s="39">
        <v>1</v>
      </c>
      <c r="F732" s="40" t="s">
        <v>110</v>
      </c>
      <c r="G732" s="52">
        <v>50000</v>
      </c>
      <c r="H732" s="31">
        <f t="shared" si="41"/>
        <v>50000</v>
      </c>
      <c r="I732" s="40"/>
      <c r="J732" s="30"/>
      <c r="K732" s="37">
        <v>1</v>
      </c>
      <c r="L732" s="30"/>
      <c r="M732" s="55"/>
      <c r="N732" s="30"/>
      <c r="O732" s="30"/>
      <c r="P732" s="37"/>
      <c r="Q732" s="30"/>
      <c r="R732" s="30"/>
      <c r="S732" s="30"/>
      <c r="T732" s="30"/>
      <c r="U732" s="30"/>
      <c r="V732" s="7"/>
      <c r="W732" s="7"/>
      <c r="X732" s="7"/>
      <c r="Y732" s="7"/>
      <c r="Z732" s="7"/>
      <c r="AA732" s="7"/>
      <c r="AB732" s="7"/>
    </row>
    <row r="733" spans="1:28" ht="15.75" x14ac:dyDescent="0.25">
      <c r="A733" s="14"/>
      <c r="B733" s="34"/>
      <c r="C733" s="35" t="s">
        <v>256</v>
      </c>
      <c r="D733" s="38"/>
      <c r="E733" s="39"/>
      <c r="F733" s="40"/>
      <c r="G733" s="52"/>
      <c r="H733" s="66">
        <f>SUM(H696:H732)</f>
        <v>799918</v>
      </c>
      <c r="I733" s="40"/>
      <c r="J733" s="30"/>
      <c r="K733" s="37"/>
      <c r="L733" s="30"/>
      <c r="M733" s="55"/>
      <c r="N733" s="30"/>
      <c r="O733" s="30"/>
      <c r="P733" s="37"/>
      <c r="Q733" s="30"/>
      <c r="R733" s="30"/>
      <c r="S733" s="30"/>
      <c r="T733" s="30"/>
      <c r="U733" s="30"/>
      <c r="V733" s="7"/>
      <c r="W733" s="7"/>
      <c r="X733" s="7"/>
      <c r="Y733" s="7"/>
      <c r="Z733" s="7"/>
      <c r="AA733" s="7"/>
      <c r="AB733" s="7"/>
    </row>
    <row r="734" spans="1:28" ht="15.75" x14ac:dyDescent="0.25">
      <c r="A734" s="14"/>
      <c r="B734" s="34"/>
      <c r="C734" s="41"/>
      <c r="D734" s="38"/>
      <c r="E734" s="39"/>
      <c r="F734" s="40"/>
      <c r="G734" s="52"/>
      <c r="H734" s="31"/>
      <c r="I734" s="40"/>
      <c r="J734" s="30"/>
      <c r="K734" s="37"/>
      <c r="L734" s="30"/>
      <c r="M734" s="55"/>
      <c r="N734" s="30"/>
      <c r="O734" s="30"/>
      <c r="P734" s="37"/>
      <c r="Q734" s="30"/>
      <c r="R734" s="30"/>
      <c r="S734" s="30"/>
      <c r="T734" s="30"/>
      <c r="U734" s="30"/>
      <c r="V734" s="7"/>
      <c r="W734" s="7"/>
      <c r="X734" s="7"/>
      <c r="Y734" s="7"/>
      <c r="Z734" s="7"/>
      <c r="AA734" s="7"/>
      <c r="AB734" s="7"/>
    </row>
    <row r="735" spans="1:28" ht="15.75" x14ac:dyDescent="0.25">
      <c r="A735" s="14"/>
      <c r="B735" s="34"/>
      <c r="C735" s="35" t="s">
        <v>813</v>
      </c>
      <c r="D735" s="38"/>
      <c r="E735" s="39"/>
      <c r="F735" s="40"/>
      <c r="G735" s="52"/>
      <c r="H735" s="31"/>
      <c r="I735" s="40"/>
      <c r="J735" s="30"/>
      <c r="K735" s="37"/>
      <c r="L735" s="30"/>
      <c r="M735" s="55"/>
      <c r="N735" s="30"/>
      <c r="O735" s="30"/>
      <c r="P735" s="37"/>
      <c r="Q735" s="30"/>
      <c r="R735" s="30"/>
      <c r="S735" s="30"/>
      <c r="T735" s="30"/>
      <c r="U735" s="30"/>
      <c r="V735" s="7"/>
      <c r="W735" s="7"/>
      <c r="X735" s="7"/>
      <c r="Y735" s="7"/>
      <c r="Z735" s="7"/>
      <c r="AA735" s="7"/>
      <c r="AB735" s="7"/>
    </row>
    <row r="736" spans="1:28" ht="31.5" x14ac:dyDescent="0.25">
      <c r="A736" s="14">
        <v>10705010</v>
      </c>
      <c r="B736" s="34"/>
      <c r="C736" s="35" t="s">
        <v>814</v>
      </c>
      <c r="D736" s="38"/>
      <c r="E736" s="39"/>
      <c r="F736" s="40"/>
      <c r="G736" s="52"/>
      <c r="H736" s="66">
        <v>1000000</v>
      </c>
      <c r="I736" s="40" t="s">
        <v>55</v>
      </c>
      <c r="J736" s="30"/>
      <c r="K736" s="37"/>
      <c r="L736" s="30"/>
      <c r="M736" s="55"/>
      <c r="N736" s="30"/>
      <c r="O736" s="30"/>
      <c r="P736" s="37"/>
      <c r="Q736" s="30"/>
      <c r="R736" s="30"/>
      <c r="S736" s="30"/>
      <c r="T736" s="30"/>
      <c r="U736" s="30"/>
      <c r="V736" s="7"/>
      <c r="W736" s="7"/>
      <c r="X736" s="7"/>
      <c r="Y736" s="7"/>
      <c r="Z736" s="7"/>
      <c r="AA736" s="7"/>
      <c r="AB736" s="7"/>
    </row>
    <row r="737" spans="1:28" ht="15.75" x14ac:dyDescent="0.25">
      <c r="A737" s="14"/>
      <c r="B737" s="34"/>
      <c r="C737" s="310" t="s">
        <v>815</v>
      </c>
      <c r="D737" s="302"/>
      <c r="E737" s="39">
        <v>1</v>
      </c>
      <c r="F737" s="40" t="s">
        <v>110</v>
      </c>
      <c r="G737" s="52"/>
      <c r="H737" s="31">
        <v>1000000</v>
      </c>
      <c r="I737" s="40"/>
      <c r="J737" s="30"/>
      <c r="K737" s="37"/>
      <c r="L737" s="30"/>
      <c r="M737" s="55"/>
      <c r="N737" s="30"/>
      <c r="O737" s="30"/>
      <c r="P737" s="37"/>
      <c r="Q737" s="30"/>
      <c r="R737" s="30"/>
      <c r="S737" s="30"/>
      <c r="T737" s="30"/>
      <c r="U737" s="30"/>
      <c r="V737" s="7"/>
      <c r="W737" s="7"/>
      <c r="X737" s="7"/>
      <c r="Y737" s="7"/>
      <c r="Z737" s="7"/>
      <c r="AA737" s="7"/>
      <c r="AB737" s="7"/>
    </row>
    <row r="738" spans="1:28" ht="15.75" x14ac:dyDescent="0.25">
      <c r="A738" s="14"/>
      <c r="B738" s="34"/>
      <c r="C738" s="35" t="s">
        <v>256</v>
      </c>
      <c r="D738" s="38"/>
      <c r="E738" s="39"/>
      <c r="F738" s="40"/>
      <c r="G738" s="52"/>
      <c r="H738" s="66">
        <f>H737</f>
        <v>1000000</v>
      </c>
      <c r="I738" s="40"/>
      <c r="J738" s="30"/>
      <c r="K738" s="37"/>
      <c r="L738" s="30"/>
      <c r="M738" s="55"/>
      <c r="N738" s="30"/>
      <c r="O738" s="30"/>
      <c r="P738" s="37"/>
      <c r="Q738" s="30"/>
      <c r="R738" s="30"/>
      <c r="S738" s="30"/>
      <c r="T738" s="30"/>
      <c r="U738" s="30"/>
      <c r="V738" s="7"/>
      <c r="W738" s="7"/>
      <c r="X738" s="7"/>
      <c r="Y738" s="7"/>
      <c r="Z738" s="7"/>
      <c r="AA738" s="7"/>
      <c r="AB738" s="7"/>
    </row>
    <row r="739" spans="1:28" ht="15.75" x14ac:dyDescent="0.25">
      <c r="A739" s="14"/>
      <c r="B739" s="34"/>
      <c r="C739" s="35"/>
      <c r="D739" s="38"/>
      <c r="E739" s="39"/>
      <c r="F739" s="40"/>
      <c r="G739" s="52"/>
      <c r="H739" s="66"/>
      <c r="I739" s="40"/>
      <c r="J739" s="30"/>
      <c r="K739" s="37"/>
      <c r="L739" s="30"/>
      <c r="M739" s="55"/>
      <c r="N739" s="30"/>
      <c r="O739" s="30"/>
      <c r="P739" s="37"/>
      <c r="Q739" s="30"/>
      <c r="R739" s="30"/>
      <c r="S739" s="30"/>
      <c r="T739" s="30"/>
      <c r="U739" s="30"/>
      <c r="V739" s="7"/>
      <c r="W739" s="7"/>
      <c r="X739" s="7"/>
      <c r="Y739" s="7"/>
      <c r="Z739" s="7"/>
      <c r="AA739" s="7"/>
      <c r="AB739" s="7"/>
    </row>
    <row r="740" spans="1:28" ht="31.5" x14ac:dyDescent="0.25">
      <c r="A740" s="14">
        <v>10705020</v>
      </c>
      <c r="B740" s="34"/>
      <c r="C740" s="35" t="s">
        <v>816</v>
      </c>
      <c r="D740" s="38"/>
      <c r="E740" s="39"/>
      <c r="F740" s="40"/>
      <c r="G740" s="52"/>
      <c r="H740" s="66">
        <v>4000000</v>
      </c>
      <c r="I740" s="40" t="s">
        <v>55</v>
      </c>
      <c r="J740" s="30"/>
      <c r="K740" s="37"/>
      <c r="L740" s="30"/>
      <c r="M740" s="55"/>
      <c r="N740" s="30"/>
      <c r="O740" s="30"/>
      <c r="P740" s="37"/>
      <c r="Q740" s="30"/>
      <c r="R740" s="30"/>
      <c r="S740" s="30"/>
      <c r="T740" s="30"/>
      <c r="U740" s="30"/>
      <c r="V740" s="7"/>
      <c r="W740" s="7"/>
      <c r="X740" s="7"/>
      <c r="Y740" s="7"/>
      <c r="Z740" s="7"/>
      <c r="AA740" s="7"/>
      <c r="AB740" s="7"/>
    </row>
    <row r="741" spans="1:28" ht="15.75" x14ac:dyDescent="0.25">
      <c r="A741" s="14"/>
      <c r="B741" s="34"/>
      <c r="C741" s="35" t="s">
        <v>817</v>
      </c>
      <c r="D741" s="38"/>
      <c r="E741" s="39">
        <v>5</v>
      </c>
      <c r="F741" s="40" t="s">
        <v>110</v>
      </c>
      <c r="G741" s="52">
        <v>110000</v>
      </c>
      <c r="H741" s="31">
        <f>E741*G741</f>
        <v>550000</v>
      </c>
      <c r="I741" s="40"/>
      <c r="J741" s="30"/>
      <c r="K741" s="39">
        <v>5</v>
      </c>
      <c r="L741" s="30"/>
      <c r="M741" s="55"/>
      <c r="N741" s="30"/>
      <c r="O741" s="30"/>
      <c r="P741" s="37"/>
      <c r="Q741" s="30"/>
      <c r="R741" s="30"/>
      <c r="S741" s="30"/>
      <c r="T741" s="30"/>
      <c r="U741" s="30"/>
      <c r="V741" s="7"/>
      <c r="W741" s="7"/>
      <c r="X741" s="7"/>
      <c r="Y741" s="7"/>
      <c r="Z741" s="7"/>
      <c r="AA741" s="7"/>
      <c r="AB741" s="7"/>
    </row>
    <row r="742" spans="1:28" ht="120" customHeight="1" x14ac:dyDescent="0.25">
      <c r="A742" s="14"/>
      <c r="B742" s="34"/>
      <c r="C742" s="301" t="s">
        <v>818</v>
      </c>
      <c r="D742" s="302"/>
      <c r="E742" s="39"/>
      <c r="F742" s="40"/>
      <c r="G742" s="52"/>
      <c r="H742" s="31"/>
      <c r="I742" s="40"/>
      <c r="J742" s="30"/>
      <c r="K742" s="39"/>
      <c r="L742" s="30"/>
      <c r="M742" s="55"/>
      <c r="N742" s="30"/>
      <c r="O742" s="30"/>
      <c r="P742" s="37"/>
      <c r="Q742" s="30"/>
      <c r="R742" s="30"/>
      <c r="S742" s="30"/>
      <c r="T742" s="30"/>
      <c r="U742" s="30"/>
      <c r="V742" s="7"/>
      <c r="W742" s="7"/>
      <c r="X742" s="7"/>
      <c r="Y742" s="7"/>
      <c r="Z742" s="7"/>
      <c r="AA742" s="7"/>
      <c r="AB742" s="7"/>
    </row>
    <row r="743" spans="1:28" ht="15.75" x14ac:dyDescent="0.25">
      <c r="A743" s="14"/>
      <c r="B743" s="34"/>
      <c r="C743" s="43" t="s">
        <v>819</v>
      </c>
      <c r="D743" s="38"/>
      <c r="E743" s="39">
        <v>14</v>
      </c>
      <c r="F743" s="40" t="s">
        <v>110</v>
      </c>
      <c r="G743" s="52">
        <v>125000</v>
      </c>
      <c r="H743" s="31">
        <f>E743*G743</f>
        <v>1750000</v>
      </c>
      <c r="I743" s="40"/>
      <c r="J743" s="30"/>
      <c r="K743" s="39">
        <v>14</v>
      </c>
      <c r="L743" s="30"/>
      <c r="M743" s="55"/>
      <c r="N743" s="30"/>
      <c r="O743" s="30"/>
      <c r="P743" s="37"/>
      <c r="Q743" s="30"/>
      <c r="R743" s="30"/>
      <c r="S743" s="30"/>
      <c r="T743" s="30"/>
      <c r="U743" s="30"/>
      <c r="V743" s="7"/>
      <c r="W743" s="7"/>
      <c r="X743" s="7"/>
      <c r="Y743" s="7"/>
      <c r="Z743" s="7"/>
      <c r="AA743" s="7"/>
      <c r="AB743" s="7"/>
    </row>
    <row r="744" spans="1:28" ht="51.75" customHeight="1" x14ac:dyDescent="0.25">
      <c r="A744" s="14"/>
      <c r="B744" s="34"/>
      <c r="C744" s="64" t="s">
        <v>820</v>
      </c>
      <c r="D744" s="38"/>
      <c r="E744" s="39"/>
      <c r="F744" s="40"/>
      <c r="G744" s="52"/>
      <c r="H744" s="31"/>
      <c r="I744" s="40"/>
      <c r="J744" s="30"/>
      <c r="K744" s="39"/>
      <c r="L744" s="30"/>
      <c r="M744" s="55"/>
      <c r="N744" s="30"/>
      <c r="O744" s="30"/>
      <c r="P744" s="37"/>
      <c r="Q744" s="30"/>
      <c r="R744" s="30"/>
      <c r="S744" s="30"/>
      <c r="T744" s="30"/>
      <c r="U744" s="30"/>
      <c r="V744" s="7"/>
      <c r="W744" s="7"/>
      <c r="X744" s="7"/>
      <c r="Y744" s="7"/>
      <c r="Z744" s="7"/>
      <c r="AA744" s="7"/>
      <c r="AB744" s="7"/>
    </row>
    <row r="745" spans="1:28" ht="15.75" x14ac:dyDescent="0.25">
      <c r="A745" s="14"/>
      <c r="B745" s="34"/>
      <c r="C745" s="43" t="s">
        <v>821</v>
      </c>
      <c r="D745" s="38"/>
      <c r="E745" s="39"/>
      <c r="F745" s="40"/>
      <c r="G745" s="52"/>
      <c r="H745" s="31"/>
      <c r="I745" s="40"/>
      <c r="J745" s="30"/>
      <c r="K745" s="39"/>
      <c r="L745" s="30"/>
      <c r="M745" s="55"/>
      <c r="N745" s="30"/>
      <c r="O745" s="30"/>
      <c r="P745" s="37"/>
      <c r="Q745" s="30"/>
      <c r="R745" s="30"/>
      <c r="S745" s="30"/>
      <c r="T745" s="30"/>
      <c r="U745" s="30"/>
      <c r="V745" s="7"/>
      <c r="W745" s="7"/>
      <c r="X745" s="7"/>
      <c r="Y745" s="7"/>
      <c r="Z745" s="7"/>
      <c r="AA745" s="7"/>
      <c r="AB745" s="7"/>
    </row>
    <row r="746" spans="1:28" ht="91.5" customHeight="1" x14ac:dyDescent="0.25">
      <c r="A746" s="14"/>
      <c r="B746" s="34"/>
      <c r="C746" s="301" t="s">
        <v>822</v>
      </c>
      <c r="D746" s="302"/>
      <c r="E746" s="39">
        <v>17</v>
      </c>
      <c r="F746" s="40" t="s">
        <v>110</v>
      </c>
      <c r="G746" s="52">
        <v>100000</v>
      </c>
      <c r="H746" s="31">
        <f>E746*G746</f>
        <v>1700000</v>
      </c>
      <c r="I746" s="40"/>
      <c r="J746" s="30"/>
      <c r="K746" s="39">
        <v>17</v>
      </c>
      <c r="L746" s="30"/>
      <c r="M746" s="55"/>
      <c r="N746" s="30"/>
      <c r="O746" s="30"/>
      <c r="P746" s="37"/>
      <c r="Q746" s="30"/>
      <c r="R746" s="30"/>
      <c r="S746" s="30"/>
      <c r="T746" s="30"/>
      <c r="U746" s="30"/>
      <c r="V746" s="7"/>
      <c r="W746" s="7"/>
      <c r="X746" s="7"/>
      <c r="Y746" s="7"/>
      <c r="Z746" s="7"/>
      <c r="AA746" s="7"/>
      <c r="AB746" s="7"/>
    </row>
    <row r="747" spans="1:28" ht="15.75" x14ac:dyDescent="0.25">
      <c r="A747" s="14"/>
      <c r="B747" s="34"/>
      <c r="C747" s="35" t="s">
        <v>256</v>
      </c>
      <c r="D747" s="38"/>
      <c r="E747" s="39"/>
      <c r="F747" s="40"/>
      <c r="G747" s="52"/>
      <c r="H747" s="66">
        <f>SUM(H741:H746)</f>
        <v>4000000</v>
      </c>
      <c r="I747" s="40"/>
      <c r="J747" s="30"/>
      <c r="K747" s="37"/>
      <c r="L747" s="30"/>
      <c r="M747" s="55"/>
      <c r="N747" s="30"/>
      <c r="O747" s="30"/>
      <c r="P747" s="37"/>
      <c r="Q747" s="30"/>
      <c r="R747" s="30"/>
      <c r="S747" s="30"/>
      <c r="T747" s="30"/>
      <c r="U747" s="30"/>
      <c r="V747" s="7"/>
      <c r="W747" s="7"/>
      <c r="X747" s="7"/>
      <c r="Y747" s="7"/>
      <c r="Z747" s="7"/>
      <c r="AA747" s="7"/>
      <c r="AB747" s="7"/>
    </row>
    <row r="748" spans="1:28" ht="15.75" x14ac:dyDescent="0.25">
      <c r="A748" s="14"/>
      <c r="B748" s="34"/>
      <c r="C748" s="35"/>
      <c r="D748" s="38"/>
      <c r="E748" s="39"/>
      <c r="F748" s="40"/>
      <c r="G748" s="52"/>
      <c r="H748" s="66"/>
      <c r="I748" s="40"/>
      <c r="J748" s="30"/>
      <c r="K748" s="37"/>
      <c r="L748" s="30"/>
      <c r="M748" s="55"/>
      <c r="N748" s="30"/>
      <c r="O748" s="30"/>
      <c r="P748" s="37"/>
      <c r="Q748" s="30"/>
      <c r="R748" s="30"/>
      <c r="S748" s="30"/>
      <c r="T748" s="30"/>
      <c r="U748" s="30"/>
      <c r="V748" s="7"/>
      <c r="W748" s="7"/>
      <c r="X748" s="7"/>
      <c r="Y748" s="7"/>
      <c r="Z748" s="7"/>
      <c r="AA748" s="7"/>
      <c r="AB748" s="7"/>
    </row>
    <row r="749" spans="1:28" ht="15.75" x14ac:dyDescent="0.25">
      <c r="A749" s="14"/>
      <c r="B749" s="34"/>
      <c r="C749" s="35"/>
      <c r="D749" s="38"/>
      <c r="E749" s="39"/>
      <c r="F749" s="40"/>
      <c r="G749" s="52"/>
      <c r="H749" s="66"/>
      <c r="I749" s="40"/>
      <c r="J749" s="30"/>
      <c r="K749" s="37"/>
      <c r="L749" s="30"/>
      <c r="M749" s="55"/>
      <c r="N749" s="30"/>
      <c r="O749" s="30"/>
      <c r="P749" s="37"/>
      <c r="Q749" s="30"/>
      <c r="R749" s="30"/>
      <c r="S749" s="30"/>
      <c r="T749" s="30"/>
      <c r="U749" s="30"/>
      <c r="V749" s="7"/>
      <c r="W749" s="7"/>
      <c r="X749" s="7"/>
      <c r="Y749" s="7"/>
      <c r="Z749" s="7"/>
      <c r="AA749" s="7"/>
      <c r="AB749" s="7"/>
    </row>
    <row r="750" spans="1:28" ht="15.75" x14ac:dyDescent="0.25">
      <c r="A750" s="14">
        <v>10705030</v>
      </c>
      <c r="B750" s="34"/>
      <c r="C750" s="35" t="s">
        <v>823</v>
      </c>
      <c r="D750" s="38"/>
      <c r="E750" s="39"/>
      <c r="F750" s="40"/>
      <c r="G750" s="52"/>
      <c r="H750" s="66">
        <v>3000000</v>
      </c>
      <c r="I750" s="40"/>
      <c r="J750" s="30"/>
      <c r="K750" s="37"/>
      <c r="L750" s="30"/>
      <c r="M750" s="55"/>
      <c r="N750" s="30"/>
      <c r="O750" s="30"/>
      <c r="P750" s="37"/>
      <c r="Q750" s="30"/>
      <c r="R750" s="30"/>
      <c r="S750" s="30"/>
      <c r="T750" s="30"/>
      <c r="U750" s="30"/>
      <c r="V750" s="7"/>
      <c r="W750" s="7"/>
      <c r="X750" s="7"/>
      <c r="Y750" s="7"/>
      <c r="Z750" s="7"/>
      <c r="AA750" s="7"/>
      <c r="AB750" s="7"/>
    </row>
    <row r="751" spans="1:28" ht="15.75" x14ac:dyDescent="0.25">
      <c r="A751" s="14"/>
      <c r="B751" s="34"/>
      <c r="C751" s="35" t="s">
        <v>824</v>
      </c>
      <c r="D751" s="38"/>
      <c r="E751" s="39">
        <v>8</v>
      </c>
      <c r="F751" s="40" t="s">
        <v>110</v>
      </c>
      <c r="G751" s="52">
        <v>100000</v>
      </c>
      <c r="H751" s="66">
        <f>E751*G751</f>
        <v>800000</v>
      </c>
      <c r="I751" s="40"/>
      <c r="J751" s="30"/>
      <c r="K751" s="39">
        <v>8</v>
      </c>
      <c r="L751" s="30"/>
      <c r="M751" s="55"/>
      <c r="N751" s="30"/>
      <c r="O751" s="30"/>
      <c r="P751" s="37"/>
      <c r="Q751" s="30"/>
      <c r="R751" s="30"/>
      <c r="S751" s="30"/>
      <c r="T751" s="30"/>
      <c r="U751" s="30"/>
      <c r="V751" s="7"/>
      <c r="W751" s="7"/>
      <c r="X751" s="7"/>
      <c r="Y751" s="7"/>
      <c r="Z751" s="7"/>
      <c r="AA751" s="7"/>
      <c r="AB751" s="7"/>
    </row>
    <row r="752" spans="1:28" ht="89.25" customHeight="1" x14ac:dyDescent="0.25">
      <c r="A752" s="14"/>
      <c r="B752" s="34"/>
      <c r="C752" s="301" t="s">
        <v>825</v>
      </c>
      <c r="D752" s="302"/>
      <c r="E752" s="39"/>
      <c r="F752" s="40"/>
      <c r="G752" s="52"/>
      <c r="H752" s="66"/>
      <c r="I752" s="40"/>
      <c r="J752" s="30"/>
      <c r="K752" s="39"/>
      <c r="L752" s="30"/>
      <c r="M752" s="55"/>
      <c r="N752" s="30"/>
      <c r="O752" s="30"/>
      <c r="P752" s="37"/>
      <c r="Q752" s="30"/>
      <c r="R752" s="30"/>
      <c r="S752" s="30"/>
      <c r="T752" s="30"/>
      <c r="U752" s="30"/>
      <c r="V752" s="7"/>
      <c r="W752" s="7"/>
      <c r="X752" s="7"/>
      <c r="Y752" s="7"/>
      <c r="Z752" s="7"/>
      <c r="AA752" s="7"/>
      <c r="AB752" s="7"/>
    </row>
    <row r="753" spans="1:28" ht="15.75" x14ac:dyDescent="0.25">
      <c r="A753" s="14"/>
      <c r="B753" s="34"/>
      <c r="C753" s="35" t="s">
        <v>826</v>
      </c>
      <c r="D753" s="38"/>
      <c r="E753" s="39">
        <v>15</v>
      </c>
      <c r="F753" s="40" t="s">
        <v>110</v>
      </c>
      <c r="G753" s="52">
        <v>100000</v>
      </c>
      <c r="H753" s="66">
        <f>E753*G753</f>
        <v>1500000</v>
      </c>
      <c r="I753" s="40"/>
      <c r="J753" s="30"/>
      <c r="K753" s="39">
        <v>15</v>
      </c>
      <c r="L753" s="30"/>
      <c r="M753" s="55"/>
      <c r="N753" s="30"/>
      <c r="O753" s="30"/>
      <c r="P753" s="37"/>
      <c r="Q753" s="30"/>
      <c r="R753" s="30"/>
      <c r="S753" s="30"/>
      <c r="T753" s="30"/>
      <c r="U753" s="30"/>
      <c r="V753" s="7"/>
      <c r="W753" s="7"/>
      <c r="X753" s="7"/>
      <c r="Y753" s="7"/>
      <c r="Z753" s="7"/>
      <c r="AA753" s="7"/>
      <c r="AB753" s="7"/>
    </row>
    <row r="754" spans="1:28" ht="91.5" customHeight="1" x14ac:dyDescent="0.25">
      <c r="A754" s="14"/>
      <c r="B754" s="34"/>
      <c r="C754" s="301" t="s">
        <v>827</v>
      </c>
      <c r="D754" s="302"/>
      <c r="E754" s="39"/>
      <c r="F754" s="40"/>
      <c r="G754" s="52"/>
      <c r="H754" s="66"/>
      <c r="I754" s="40"/>
      <c r="J754" s="30"/>
      <c r="K754" s="39"/>
      <c r="L754" s="30"/>
      <c r="M754" s="55"/>
      <c r="N754" s="30"/>
      <c r="O754" s="30"/>
      <c r="P754" s="37"/>
      <c r="Q754" s="30"/>
      <c r="R754" s="30"/>
      <c r="S754" s="30"/>
      <c r="T754" s="30"/>
      <c r="U754" s="30"/>
      <c r="V754" s="7"/>
      <c r="W754" s="7"/>
      <c r="X754" s="7"/>
      <c r="Y754" s="7"/>
      <c r="Z754" s="7"/>
      <c r="AA754" s="7"/>
      <c r="AB754" s="7"/>
    </row>
    <row r="755" spans="1:28" ht="15.75" x14ac:dyDescent="0.25">
      <c r="A755" s="14"/>
      <c r="B755" s="34"/>
      <c r="C755" s="43" t="s">
        <v>828</v>
      </c>
      <c r="D755" s="38"/>
      <c r="E755" s="39">
        <v>4</v>
      </c>
      <c r="F755" s="40" t="s">
        <v>110</v>
      </c>
      <c r="G755" s="52">
        <v>75000</v>
      </c>
      <c r="H755" s="31">
        <f>E755*G755</f>
        <v>300000</v>
      </c>
      <c r="I755" s="40"/>
      <c r="J755" s="30"/>
      <c r="K755" s="39">
        <v>4</v>
      </c>
      <c r="L755" s="30"/>
      <c r="M755" s="55"/>
      <c r="N755" s="30"/>
      <c r="O755" s="30"/>
      <c r="P755" s="37"/>
      <c r="Q755" s="30"/>
      <c r="R755" s="30"/>
      <c r="S755" s="30"/>
      <c r="T755" s="30"/>
      <c r="U755" s="30"/>
      <c r="V755" s="7"/>
      <c r="W755" s="7"/>
      <c r="X755" s="7"/>
      <c r="Y755" s="7"/>
      <c r="Z755" s="7"/>
      <c r="AA755" s="7"/>
      <c r="AB755" s="7"/>
    </row>
    <row r="756" spans="1:28" ht="117" customHeight="1" x14ac:dyDescent="0.25">
      <c r="A756" s="14"/>
      <c r="B756" s="34"/>
      <c r="C756" s="301" t="s">
        <v>829</v>
      </c>
      <c r="D756" s="302"/>
      <c r="E756" s="39"/>
      <c r="F756" s="40"/>
      <c r="G756" s="52"/>
      <c r="H756" s="31"/>
      <c r="I756" s="40"/>
      <c r="J756" s="30"/>
      <c r="K756" s="39"/>
      <c r="L756" s="30"/>
      <c r="M756" s="55"/>
      <c r="N756" s="30"/>
      <c r="O756" s="30"/>
      <c r="P756" s="37"/>
      <c r="Q756" s="30"/>
      <c r="R756" s="30"/>
      <c r="S756" s="30"/>
      <c r="T756" s="30"/>
      <c r="U756" s="30"/>
      <c r="V756" s="7"/>
      <c r="W756" s="7"/>
      <c r="X756" s="7"/>
      <c r="Y756" s="7"/>
      <c r="Z756" s="7"/>
      <c r="AA756" s="7"/>
      <c r="AB756" s="7"/>
    </row>
    <row r="757" spans="1:28" ht="15.75" x14ac:dyDescent="0.25">
      <c r="A757" s="23"/>
      <c r="B757" s="5"/>
      <c r="C757" s="5"/>
      <c r="D757" s="5"/>
      <c r="E757" s="89"/>
      <c r="F757" s="5"/>
      <c r="G757" s="5"/>
      <c r="H757" s="5"/>
      <c r="I757" s="5"/>
      <c r="J757" s="5"/>
      <c r="K757" s="89"/>
      <c r="L757" s="5"/>
      <c r="M757" s="5"/>
      <c r="N757" s="5"/>
      <c r="O757" s="5"/>
      <c r="P757" s="89"/>
      <c r="Q757" s="5"/>
      <c r="R757" s="5"/>
      <c r="S757" s="5"/>
      <c r="T757" s="5"/>
      <c r="U757" s="5"/>
      <c r="V757" s="5"/>
      <c r="W757" s="5"/>
      <c r="X757" s="5"/>
      <c r="Y757" s="5"/>
      <c r="Z757" s="5"/>
      <c r="AA757" s="5"/>
      <c r="AB757" s="5"/>
    </row>
    <row r="758" spans="1:28" ht="15.75" x14ac:dyDescent="0.25">
      <c r="A758" s="14"/>
      <c r="B758" s="34"/>
      <c r="C758" s="41" t="s">
        <v>830</v>
      </c>
      <c r="D758" s="38"/>
      <c r="E758" s="39">
        <v>2</v>
      </c>
      <c r="F758" s="40" t="s">
        <v>110</v>
      </c>
      <c r="G758" s="52">
        <v>200000</v>
      </c>
      <c r="H758" s="31">
        <f>E758*G758</f>
        <v>400000</v>
      </c>
      <c r="I758" s="40"/>
      <c r="J758" s="30"/>
      <c r="K758" s="37">
        <v>2</v>
      </c>
      <c r="L758" s="30"/>
      <c r="M758" s="55"/>
      <c r="N758" s="30"/>
      <c r="O758" s="30"/>
      <c r="P758" s="37"/>
      <c r="Q758" s="30"/>
      <c r="R758" s="30"/>
      <c r="S758" s="30"/>
      <c r="T758" s="30"/>
      <c r="U758" s="30"/>
      <c r="V758" s="7"/>
      <c r="W758" s="7"/>
      <c r="X758" s="7"/>
      <c r="Y758" s="7"/>
      <c r="Z758" s="7"/>
      <c r="AA758" s="7"/>
      <c r="AB758" s="7"/>
    </row>
    <row r="759" spans="1:28" ht="15.75" x14ac:dyDescent="0.25">
      <c r="A759" s="14"/>
      <c r="B759" s="34"/>
      <c r="C759" s="35" t="s">
        <v>256</v>
      </c>
      <c r="D759" s="38"/>
      <c r="E759" s="39"/>
      <c r="F759" s="40"/>
      <c r="G759" s="52"/>
      <c r="H759" s="66">
        <f>SUM(H751:H758)</f>
        <v>3000000</v>
      </c>
      <c r="I759" s="40"/>
      <c r="J759" s="30"/>
      <c r="K759" s="37"/>
      <c r="L759" s="30"/>
      <c r="M759" s="55"/>
      <c r="N759" s="30"/>
      <c r="O759" s="30"/>
      <c r="P759" s="37"/>
      <c r="Q759" s="30"/>
      <c r="R759" s="30"/>
      <c r="S759" s="30"/>
      <c r="T759" s="30"/>
      <c r="U759" s="30"/>
      <c r="V759" s="7"/>
      <c r="W759" s="7"/>
      <c r="X759" s="7"/>
      <c r="Y759" s="7"/>
      <c r="Z759" s="7"/>
      <c r="AA759" s="7"/>
      <c r="AB759" s="7"/>
    </row>
    <row r="760" spans="1:28" ht="15.75" x14ac:dyDescent="0.25">
      <c r="A760" s="14"/>
      <c r="B760" s="34"/>
      <c r="C760" s="35"/>
      <c r="D760" s="38"/>
      <c r="E760" s="39"/>
      <c r="F760" s="40"/>
      <c r="G760" s="52"/>
      <c r="H760" s="66"/>
      <c r="I760" s="40"/>
      <c r="J760" s="30"/>
      <c r="K760" s="37"/>
      <c r="L760" s="30"/>
      <c r="M760" s="55"/>
      <c r="N760" s="30"/>
      <c r="O760" s="30"/>
      <c r="P760" s="37"/>
      <c r="Q760" s="30"/>
      <c r="R760" s="30"/>
      <c r="S760" s="30"/>
      <c r="T760" s="30"/>
      <c r="U760" s="30"/>
      <c r="V760" s="7"/>
      <c r="W760" s="7"/>
      <c r="X760" s="7"/>
      <c r="Y760" s="7"/>
      <c r="Z760" s="7"/>
      <c r="AA760" s="7"/>
      <c r="AB760" s="7"/>
    </row>
    <row r="761" spans="1:28" ht="31.5" x14ac:dyDescent="0.25">
      <c r="A761" s="14">
        <v>10705990</v>
      </c>
      <c r="B761" s="34"/>
      <c r="C761" s="35" t="s">
        <v>831</v>
      </c>
      <c r="D761" s="38"/>
      <c r="E761" s="39"/>
      <c r="F761" s="40"/>
      <c r="G761" s="52"/>
      <c r="H761" s="66">
        <v>250000</v>
      </c>
      <c r="I761" s="40" t="s">
        <v>55</v>
      </c>
      <c r="J761" s="30"/>
      <c r="K761" s="37"/>
      <c r="L761" s="30"/>
      <c r="M761" s="55"/>
      <c r="N761" s="30"/>
      <c r="O761" s="30"/>
      <c r="P761" s="37"/>
      <c r="Q761" s="30"/>
      <c r="R761" s="30"/>
      <c r="S761" s="30"/>
      <c r="T761" s="30"/>
      <c r="U761" s="30"/>
      <c r="V761" s="7"/>
      <c r="W761" s="7"/>
      <c r="X761" s="7"/>
      <c r="Y761" s="7"/>
      <c r="Z761" s="7"/>
      <c r="AA761" s="7"/>
      <c r="AB761" s="7"/>
    </row>
    <row r="762" spans="1:28" ht="15.75" x14ac:dyDescent="0.25">
      <c r="A762" s="14"/>
      <c r="B762" s="34"/>
      <c r="C762" s="41" t="s">
        <v>832</v>
      </c>
      <c r="D762" s="38"/>
      <c r="E762" s="39">
        <v>1</v>
      </c>
      <c r="F762" s="40" t="s">
        <v>110</v>
      </c>
      <c r="G762" s="52">
        <v>200000</v>
      </c>
      <c r="H762" s="31">
        <f>E762*G762</f>
        <v>200000</v>
      </c>
      <c r="I762" s="40"/>
      <c r="J762" s="30"/>
      <c r="K762" s="37">
        <v>1</v>
      </c>
      <c r="L762" s="30"/>
      <c r="M762" s="55"/>
      <c r="N762" s="30"/>
      <c r="O762" s="30"/>
      <c r="P762" s="37"/>
      <c r="Q762" s="30"/>
      <c r="R762" s="30"/>
      <c r="S762" s="30"/>
      <c r="T762" s="30"/>
      <c r="U762" s="30"/>
      <c r="V762" s="7"/>
      <c r="W762" s="7"/>
      <c r="X762" s="7"/>
      <c r="Y762" s="7"/>
      <c r="Z762" s="7"/>
      <c r="AA762" s="7"/>
      <c r="AB762" s="7"/>
    </row>
    <row r="763" spans="1:28" ht="15.75" x14ac:dyDescent="0.25">
      <c r="A763" s="34"/>
      <c r="B763" s="34"/>
      <c r="C763" s="35" t="s">
        <v>256</v>
      </c>
      <c r="D763" s="38"/>
      <c r="E763" s="39"/>
      <c r="F763" s="40"/>
      <c r="G763" s="52"/>
      <c r="H763" s="66">
        <f>H761</f>
        <v>250000</v>
      </c>
      <c r="I763" s="40"/>
      <c r="J763" s="30"/>
      <c r="K763" s="37"/>
      <c r="L763" s="30"/>
      <c r="M763" s="55"/>
      <c r="N763" s="30"/>
      <c r="O763" s="30"/>
      <c r="P763" s="37"/>
      <c r="Q763" s="30"/>
      <c r="R763" s="30"/>
      <c r="S763" s="30"/>
      <c r="T763" s="30"/>
      <c r="U763" s="30"/>
      <c r="V763" s="7"/>
      <c r="W763" s="7"/>
      <c r="X763" s="7"/>
      <c r="Y763" s="7"/>
      <c r="Z763" s="7"/>
      <c r="AA763" s="7"/>
      <c r="AB763" s="7"/>
    </row>
    <row r="764" spans="1:28" ht="15.75" x14ac:dyDescent="0.25">
      <c r="A764" s="30"/>
      <c r="B764" s="90"/>
      <c r="C764" s="91"/>
      <c r="D764" s="92"/>
      <c r="E764" s="81"/>
      <c r="F764" s="40"/>
      <c r="G764" s="93"/>
      <c r="H764" s="32"/>
      <c r="I764" s="40"/>
      <c r="J764" s="30"/>
      <c r="K764" s="37"/>
      <c r="L764" s="30"/>
      <c r="M764" s="55"/>
      <c r="N764" s="30"/>
      <c r="O764" s="30"/>
      <c r="P764" s="37"/>
      <c r="Q764" s="30"/>
      <c r="R764" s="30"/>
      <c r="S764" s="30"/>
      <c r="T764" s="30"/>
      <c r="U764" s="30"/>
      <c r="V764" s="7"/>
      <c r="W764" s="7"/>
      <c r="X764" s="7"/>
      <c r="Y764" s="7"/>
      <c r="Z764" s="7"/>
      <c r="AA764" s="7"/>
      <c r="AB764" s="7"/>
    </row>
    <row r="765" spans="1:28" ht="15.75" x14ac:dyDescent="0.25">
      <c r="A765" s="16"/>
      <c r="B765" s="58"/>
      <c r="C765" s="94"/>
      <c r="D765" s="94"/>
      <c r="E765" s="95" t="s">
        <v>833</v>
      </c>
      <c r="F765" s="96"/>
      <c r="G765" s="96"/>
      <c r="H765" s="87">
        <f>SUM(H763,H759,H747,H738,H733,H686,H677,H675,H571,H402,H230,H52,H50,H44,H42,H40,H38,H36,H34,H32,H30,H28,H26,H24,H22,H20,H18,H15,H12,H10,)</f>
        <v>143953390.87</v>
      </c>
      <c r="I765" s="24"/>
      <c r="J765" s="23"/>
      <c r="K765" s="97"/>
      <c r="L765" s="23"/>
      <c r="M765" s="23"/>
      <c r="N765" s="23"/>
      <c r="O765" s="23"/>
      <c r="P765" s="97"/>
      <c r="Q765" s="23"/>
      <c r="R765" s="23"/>
      <c r="S765" s="23"/>
      <c r="T765" s="23"/>
      <c r="U765" s="23"/>
      <c r="V765" s="7"/>
      <c r="W765" s="7"/>
      <c r="X765" s="7"/>
      <c r="Y765" s="7"/>
      <c r="Z765" s="7"/>
      <c r="AA765" s="7"/>
      <c r="AB765" s="7"/>
    </row>
    <row r="766" spans="1:28" ht="15.75" x14ac:dyDescent="0.25">
      <c r="A766" s="5"/>
      <c r="B766" s="5"/>
      <c r="C766" s="5"/>
      <c r="D766" s="5"/>
      <c r="E766" s="89"/>
      <c r="F766" s="5"/>
      <c r="G766" s="5"/>
      <c r="H766" s="5"/>
      <c r="I766" s="5"/>
      <c r="J766" s="5"/>
      <c r="K766" s="89"/>
      <c r="L766" s="5"/>
      <c r="M766" s="5"/>
      <c r="N766" s="5"/>
      <c r="O766" s="5"/>
      <c r="P766" s="89"/>
      <c r="Q766" s="5"/>
      <c r="R766" s="5"/>
      <c r="S766" s="5"/>
      <c r="T766" s="5"/>
      <c r="U766" s="5"/>
      <c r="V766" s="5"/>
      <c r="W766" s="5"/>
      <c r="X766" s="5"/>
      <c r="Y766" s="5"/>
      <c r="Z766" s="5"/>
      <c r="AA766" s="5"/>
      <c r="AB766" s="5"/>
    </row>
    <row r="767" spans="1:28" ht="15.75" x14ac:dyDescent="0.25">
      <c r="A767" s="98" t="s">
        <v>834</v>
      </c>
      <c r="B767" s="5"/>
      <c r="C767" s="5"/>
      <c r="D767" s="5"/>
      <c r="E767" s="98" t="s">
        <v>835</v>
      </c>
      <c r="F767" s="5"/>
      <c r="G767" s="5"/>
      <c r="H767" s="5"/>
      <c r="I767" s="5"/>
      <c r="J767" s="5"/>
      <c r="K767" s="5"/>
      <c r="L767" s="5"/>
      <c r="M767" s="5"/>
      <c r="N767" s="5"/>
      <c r="O767" s="98" t="s">
        <v>836</v>
      </c>
      <c r="P767" s="89"/>
      <c r="Q767" s="5"/>
      <c r="R767" s="5"/>
      <c r="S767" s="5"/>
      <c r="T767" s="5"/>
      <c r="U767" s="5"/>
      <c r="V767" s="5"/>
      <c r="W767" s="5"/>
      <c r="X767" s="5"/>
      <c r="Y767" s="5"/>
      <c r="Z767" s="5"/>
      <c r="AA767" s="5"/>
      <c r="AB767" s="5"/>
    </row>
    <row r="768" spans="1:28" ht="15.75" x14ac:dyDescent="0.25">
      <c r="A768" s="5"/>
      <c r="B768" s="5"/>
      <c r="C768" s="5"/>
      <c r="D768" s="5"/>
      <c r="E768" s="5"/>
      <c r="F768" s="5"/>
      <c r="G768" s="5"/>
      <c r="H768" s="5"/>
      <c r="I768" s="5"/>
      <c r="J768" s="5"/>
      <c r="K768" s="5"/>
      <c r="L768" s="5"/>
      <c r="M768" s="5"/>
      <c r="N768" s="5"/>
      <c r="O768" s="7"/>
      <c r="P768" s="89"/>
      <c r="Q768" s="5"/>
      <c r="R768" s="5"/>
      <c r="S768" s="5"/>
      <c r="T768" s="5"/>
      <c r="U768" s="5"/>
      <c r="V768" s="5"/>
      <c r="W768" s="5"/>
      <c r="X768" s="5"/>
      <c r="Y768" s="5"/>
      <c r="Z768" s="5"/>
      <c r="AA768" s="5"/>
      <c r="AB768" s="5"/>
    </row>
    <row r="769" spans="1:28" ht="15.75" x14ac:dyDescent="0.25">
      <c r="A769" s="5"/>
      <c r="B769" s="5"/>
      <c r="C769" s="5"/>
      <c r="D769" s="5"/>
      <c r="E769" s="5"/>
      <c r="F769" s="5"/>
      <c r="G769" s="5"/>
      <c r="H769" s="5"/>
      <c r="I769" s="5"/>
      <c r="J769" s="5"/>
      <c r="K769" s="5"/>
      <c r="L769" s="5"/>
      <c r="M769" s="5"/>
      <c r="N769" s="5"/>
      <c r="O769" s="7"/>
      <c r="P769" s="89"/>
      <c r="Q769" s="5"/>
      <c r="R769" s="5"/>
      <c r="S769" s="5"/>
      <c r="T769" s="5"/>
      <c r="U769" s="5"/>
      <c r="V769" s="5"/>
      <c r="W769" s="5"/>
      <c r="X769" s="5"/>
      <c r="Y769" s="5"/>
      <c r="Z769" s="5"/>
      <c r="AA769" s="5"/>
      <c r="AB769" s="5"/>
    </row>
    <row r="770" spans="1:28" ht="15.75" x14ac:dyDescent="0.25">
      <c r="A770" s="99" t="s">
        <v>837</v>
      </c>
      <c r="B770" s="5"/>
      <c r="C770" s="5"/>
      <c r="D770" s="5"/>
      <c r="E770" s="99" t="s">
        <v>838</v>
      </c>
      <c r="F770" s="5"/>
      <c r="G770" s="5"/>
      <c r="H770" s="5"/>
      <c r="I770" s="5"/>
      <c r="J770" s="5"/>
      <c r="K770" s="5"/>
      <c r="L770" s="5"/>
      <c r="M770" s="5"/>
      <c r="N770" s="5"/>
      <c r="O770" s="99" t="s">
        <v>839</v>
      </c>
      <c r="P770" s="89"/>
      <c r="Q770" s="5"/>
      <c r="R770" s="5"/>
      <c r="S770" s="5"/>
      <c r="T770" s="5"/>
      <c r="U770" s="5"/>
      <c r="V770" s="5"/>
      <c r="W770" s="5"/>
      <c r="X770" s="5"/>
      <c r="Y770" s="5"/>
      <c r="Z770" s="5"/>
      <c r="AA770" s="5"/>
      <c r="AB770" s="5"/>
    </row>
    <row r="771" spans="1:28" ht="15.75" x14ac:dyDescent="0.25">
      <c r="A771" s="100" t="s">
        <v>840</v>
      </c>
      <c r="B771" s="5"/>
      <c r="C771" s="5"/>
      <c r="D771" s="5"/>
      <c r="E771" s="100" t="s">
        <v>841</v>
      </c>
      <c r="F771" s="5"/>
      <c r="G771" s="5"/>
      <c r="H771" s="5"/>
      <c r="I771" s="5"/>
      <c r="J771" s="5"/>
      <c r="K771" s="5"/>
      <c r="L771" s="5"/>
      <c r="M771" s="5"/>
      <c r="N771" s="5"/>
      <c r="O771" s="100" t="s">
        <v>842</v>
      </c>
      <c r="P771" s="89"/>
      <c r="Q771" s="5"/>
      <c r="R771" s="5"/>
      <c r="S771" s="5"/>
      <c r="T771" s="5"/>
      <c r="U771" s="5"/>
      <c r="V771" s="5"/>
      <c r="W771" s="5"/>
      <c r="X771" s="5"/>
      <c r="Y771" s="5"/>
      <c r="Z771" s="5"/>
      <c r="AA771" s="5"/>
      <c r="AB771" s="5"/>
    </row>
    <row r="772" spans="1:28" ht="15.75" x14ac:dyDescent="0.25">
      <c r="A772" s="5"/>
      <c r="B772" s="5"/>
      <c r="C772" s="5"/>
      <c r="D772" s="5"/>
      <c r="E772" s="89"/>
      <c r="F772" s="5"/>
      <c r="G772" s="5"/>
      <c r="H772" s="5"/>
      <c r="I772" s="5"/>
      <c r="J772" s="5"/>
      <c r="K772" s="89"/>
      <c r="L772" s="5"/>
      <c r="M772" s="5"/>
      <c r="N772" s="5"/>
      <c r="O772" s="5"/>
      <c r="P772" s="89"/>
      <c r="Q772" s="5"/>
      <c r="R772" s="5"/>
      <c r="S772" s="5"/>
      <c r="T772" s="5"/>
      <c r="U772" s="5"/>
      <c r="V772" s="5"/>
      <c r="W772" s="5"/>
      <c r="X772" s="5"/>
      <c r="Y772" s="5"/>
      <c r="Z772" s="5"/>
      <c r="AA772" s="5"/>
      <c r="AB772" s="5"/>
    </row>
    <row r="773" spans="1:28" ht="15.75" x14ac:dyDescent="0.25">
      <c r="A773" s="5"/>
      <c r="B773" s="5"/>
      <c r="C773" s="5"/>
      <c r="D773" s="5"/>
      <c r="E773" s="89"/>
      <c r="F773" s="5"/>
      <c r="G773" s="5"/>
      <c r="H773" s="5"/>
      <c r="I773" s="5"/>
      <c r="J773" s="5"/>
      <c r="K773" s="89"/>
      <c r="L773" s="5"/>
      <c r="M773" s="5"/>
      <c r="N773" s="5"/>
      <c r="O773" s="5"/>
      <c r="P773" s="89"/>
      <c r="Q773" s="5"/>
      <c r="R773" s="5"/>
      <c r="S773" s="5"/>
      <c r="T773" s="5"/>
      <c r="U773" s="5"/>
      <c r="V773" s="5"/>
      <c r="W773" s="5"/>
      <c r="X773" s="5"/>
      <c r="Y773" s="5"/>
      <c r="Z773" s="5"/>
      <c r="AA773" s="5"/>
      <c r="AB773" s="5"/>
    </row>
    <row r="774" spans="1:28" ht="15.75" x14ac:dyDescent="0.25">
      <c r="A774" s="5"/>
      <c r="B774" s="5"/>
      <c r="C774" s="5"/>
      <c r="D774" s="5"/>
      <c r="E774" s="89"/>
      <c r="F774" s="5"/>
      <c r="G774" s="5"/>
      <c r="H774" s="5"/>
      <c r="I774" s="5"/>
      <c r="J774" s="5"/>
      <c r="K774" s="89"/>
      <c r="L774" s="5"/>
      <c r="M774" s="5"/>
      <c r="N774" s="5"/>
      <c r="O774" s="5"/>
      <c r="P774" s="89"/>
      <c r="Q774" s="5"/>
      <c r="R774" s="5"/>
      <c r="S774" s="5"/>
      <c r="T774" s="5"/>
      <c r="U774" s="5"/>
      <c r="V774" s="5"/>
      <c r="W774" s="5"/>
      <c r="X774" s="5"/>
      <c r="Y774" s="5"/>
      <c r="Z774" s="5"/>
      <c r="AA774" s="5"/>
      <c r="AB774" s="5"/>
    </row>
    <row r="775" spans="1:28" ht="15.75" x14ac:dyDescent="0.25">
      <c r="A775" s="5"/>
      <c r="B775" s="5"/>
      <c r="C775" s="5"/>
      <c r="D775" s="5"/>
      <c r="E775" s="89"/>
      <c r="F775" s="5"/>
      <c r="G775" s="5"/>
      <c r="H775" s="5"/>
      <c r="I775" s="5"/>
      <c r="J775" s="5"/>
      <c r="K775" s="89"/>
      <c r="L775" s="5"/>
      <c r="M775" s="5"/>
      <c r="N775" s="5"/>
      <c r="O775" s="5"/>
      <c r="P775" s="89"/>
      <c r="Q775" s="5"/>
      <c r="R775" s="5"/>
      <c r="S775" s="5"/>
      <c r="T775" s="5"/>
      <c r="U775" s="5"/>
      <c r="V775" s="5"/>
      <c r="W775" s="5"/>
      <c r="X775" s="5"/>
      <c r="Y775" s="5"/>
      <c r="Z775" s="5"/>
      <c r="AA775" s="5"/>
      <c r="AB775" s="5"/>
    </row>
    <row r="776" spans="1:28" ht="15.75" x14ac:dyDescent="0.25">
      <c r="A776" s="5"/>
      <c r="B776" s="5"/>
      <c r="C776" s="5"/>
      <c r="D776" s="5"/>
      <c r="E776" s="89"/>
      <c r="F776" s="5"/>
      <c r="G776" s="5"/>
      <c r="H776" s="5"/>
      <c r="I776" s="5"/>
      <c r="J776" s="5"/>
      <c r="K776" s="89"/>
      <c r="L776" s="5"/>
      <c r="M776" s="5"/>
      <c r="N776" s="5"/>
      <c r="O776" s="5"/>
      <c r="P776" s="89"/>
      <c r="Q776" s="5"/>
      <c r="R776" s="5"/>
      <c r="S776" s="5"/>
      <c r="T776" s="5"/>
      <c r="U776" s="5"/>
      <c r="V776" s="5"/>
      <c r="W776" s="5"/>
      <c r="X776" s="5"/>
      <c r="Y776" s="5"/>
      <c r="Z776" s="5"/>
      <c r="AA776" s="5"/>
      <c r="AB776" s="5"/>
    </row>
    <row r="777" spans="1:28" ht="15.75" x14ac:dyDescent="0.25">
      <c r="A777" s="5"/>
      <c r="B777" s="5"/>
      <c r="C777" s="5"/>
      <c r="D777" s="5"/>
      <c r="E777" s="89"/>
      <c r="F777" s="5"/>
      <c r="G777" s="5"/>
      <c r="H777" s="5"/>
      <c r="I777" s="5"/>
      <c r="J777" s="5"/>
      <c r="K777" s="89"/>
      <c r="L777" s="5"/>
      <c r="M777" s="5"/>
      <c r="N777" s="5"/>
      <c r="O777" s="5"/>
      <c r="P777" s="89"/>
      <c r="Q777" s="5"/>
      <c r="R777" s="5"/>
      <c r="S777" s="5"/>
      <c r="T777" s="5"/>
      <c r="U777" s="5"/>
      <c r="V777" s="5"/>
      <c r="W777" s="5"/>
      <c r="X777" s="5"/>
      <c r="Y777" s="5"/>
      <c r="Z777" s="5"/>
      <c r="AA777" s="5"/>
      <c r="AB777" s="5"/>
    </row>
    <row r="778" spans="1:28" ht="15.75" x14ac:dyDescent="0.25">
      <c r="A778" s="5"/>
      <c r="B778" s="5"/>
      <c r="C778" s="5"/>
      <c r="D778" s="5"/>
      <c r="E778" s="89"/>
      <c r="F778" s="5"/>
      <c r="G778" s="5"/>
      <c r="H778" s="5"/>
      <c r="I778" s="5"/>
      <c r="J778" s="5"/>
      <c r="K778" s="89"/>
      <c r="L778" s="5"/>
      <c r="M778" s="5"/>
      <c r="N778" s="5"/>
      <c r="O778" s="5"/>
      <c r="P778" s="89"/>
      <c r="Q778" s="5"/>
      <c r="R778" s="5"/>
      <c r="S778" s="5"/>
      <c r="T778" s="5"/>
      <c r="U778" s="5"/>
      <c r="V778" s="5"/>
      <c r="W778" s="5"/>
      <c r="X778" s="5"/>
      <c r="Y778" s="5"/>
      <c r="Z778" s="5"/>
      <c r="AA778" s="5"/>
      <c r="AB778" s="5"/>
    </row>
    <row r="779" spans="1:28" ht="15.75" x14ac:dyDescent="0.25">
      <c r="A779" s="5"/>
      <c r="B779" s="5"/>
      <c r="C779" s="5"/>
      <c r="D779" s="5"/>
      <c r="E779" s="89"/>
      <c r="F779" s="5"/>
      <c r="G779" s="5"/>
      <c r="H779" s="5"/>
      <c r="I779" s="5"/>
      <c r="J779" s="5"/>
      <c r="K779" s="89"/>
      <c r="L779" s="5"/>
      <c r="M779" s="5"/>
      <c r="N779" s="5"/>
      <c r="O779" s="5"/>
      <c r="P779" s="89"/>
      <c r="Q779" s="5"/>
      <c r="R779" s="5"/>
      <c r="S779" s="5"/>
      <c r="T779" s="5"/>
      <c r="U779" s="5"/>
      <c r="V779" s="5"/>
      <c r="W779" s="5"/>
      <c r="X779" s="5"/>
      <c r="Y779" s="5"/>
      <c r="Z779" s="5"/>
      <c r="AA779" s="5"/>
      <c r="AB779" s="5"/>
    </row>
    <row r="780" spans="1:28" ht="15.75" x14ac:dyDescent="0.25">
      <c r="A780" s="5"/>
      <c r="B780" s="5"/>
      <c r="C780" s="5"/>
      <c r="D780" s="5"/>
      <c r="E780" s="89"/>
      <c r="F780" s="5"/>
      <c r="G780" s="5"/>
      <c r="H780" s="5"/>
      <c r="I780" s="5"/>
      <c r="J780" s="5"/>
      <c r="K780" s="89"/>
      <c r="L780" s="5"/>
      <c r="M780" s="5"/>
      <c r="N780" s="5"/>
      <c r="O780" s="5"/>
      <c r="P780" s="89"/>
      <c r="Q780" s="5"/>
      <c r="R780" s="5"/>
      <c r="S780" s="5"/>
      <c r="T780" s="5"/>
      <c r="U780" s="5"/>
      <c r="V780" s="5"/>
      <c r="W780" s="5"/>
      <c r="X780" s="5"/>
      <c r="Y780" s="5"/>
      <c r="Z780" s="5"/>
      <c r="AA780" s="5"/>
      <c r="AB780" s="5"/>
    </row>
    <row r="781" spans="1:28" ht="15.75" x14ac:dyDescent="0.25">
      <c r="A781" s="5"/>
      <c r="B781" s="5"/>
      <c r="C781" s="5"/>
      <c r="D781" s="5"/>
      <c r="E781" s="89"/>
      <c r="F781" s="5"/>
      <c r="G781" s="5"/>
      <c r="H781" s="5"/>
      <c r="I781" s="5"/>
      <c r="J781" s="5"/>
      <c r="K781" s="89"/>
      <c r="L781" s="5"/>
      <c r="M781" s="5"/>
      <c r="N781" s="5"/>
      <c r="O781" s="5"/>
      <c r="P781" s="89"/>
      <c r="Q781" s="5"/>
      <c r="R781" s="5"/>
      <c r="S781" s="5"/>
      <c r="T781" s="5"/>
      <c r="U781" s="5"/>
      <c r="V781" s="5"/>
      <c r="W781" s="5"/>
      <c r="X781" s="5"/>
      <c r="Y781" s="5"/>
      <c r="Z781" s="5"/>
      <c r="AA781" s="5"/>
      <c r="AB781" s="5"/>
    </row>
    <row r="782" spans="1:28" ht="15.75" x14ac:dyDescent="0.25">
      <c r="A782" s="5"/>
      <c r="B782" s="5"/>
      <c r="C782" s="5"/>
      <c r="D782" s="5"/>
      <c r="E782" s="89"/>
      <c r="F782" s="5"/>
      <c r="G782" s="5"/>
      <c r="H782" s="5"/>
      <c r="I782" s="5"/>
      <c r="J782" s="5"/>
      <c r="K782" s="89"/>
      <c r="L782" s="5"/>
      <c r="M782" s="5"/>
      <c r="N782" s="5"/>
      <c r="O782" s="5"/>
      <c r="P782" s="89"/>
      <c r="Q782" s="5"/>
      <c r="R782" s="5"/>
      <c r="S782" s="5"/>
      <c r="T782" s="5"/>
      <c r="U782" s="5"/>
      <c r="V782" s="5"/>
      <c r="W782" s="5"/>
      <c r="X782" s="5"/>
      <c r="Y782" s="5"/>
      <c r="Z782" s="5"/>
      <c r="AA782" s="5"/>
      <c r="AB782" s="5"/>
    </row>
    <row r="783" spans="1:28" ht="15.75" x14ac:dyDescent="0.25">
      <c r="A783" s="5"/>
      <c r="B783" s="5"/>
      <c r="C783" s="5"/>
      <c r="D783" s="5"/>
      <c r="E783" s="89"/>
      <c r="F783" s="5"/>
      <c r="G783" s="5"/>
      <c r="H783" s="5"/>
      <c r="I783" s="5"/>
      <c r="J783" s="5"/>
      <c r="K783" s="89"/>
      <c r="L783" s="5"/>
      <c r="M783" s="5"/>
      <c r="N783" s="5"/>
      <c r="O783" s="5"/>
      <c r="P783" s="89"/>
      <c r="Q783" s="5"/>
      <c r="R783" s="5"/>
      <c r="S783" s="5"/>
      <c r="T783" s="5"/>
      <c r="U783" s="5"/>
      <c r="V783" s="5"/>
      <c r="W783" s="5"/>
      <c r="X783" s="5"/>
      <c r="Y783" s="5"/>
      <c r="Z783" s="5"/>
      <c r="AA783" s="5"/>
      <c r="AB783" s="5"/>
    </row>
    <row r="784" spans="1:28" ht="15.75" x14ac:dyDescent="0.25">
      <c r="A784" s="5"/>
      <c r="B784" s="5"/>
      <c r="C784" s="5"/>
      <c r="D784" s="5"/>
      <c r="E784" s="89"/>
      <c r="F784" s="5"/>
      <c r="G784" s="5"/>
      <c r="H784" s="5"/>
      <c r="I784" s="5"/>
      <c r="J784" s="5"/>
      <c r="K784" s="89"/>
      <c r="L784" s="5"/>
      <c r="M784" s="5"/>
      <c r="N784" s="5"/>
      <c r="O784" s="5"/>
      <c r="P784" s="89"/>
      <c r="Q784" s="5"/>
      <c r="R784" s="5"/>
      <c r="S784" s="5"/>
      <c r="T784" s="5"/>
      <c r="U784" s="5"/>
      <c r="V784" s="5"/>
      <c r="W784" s="5"/>
      <c r="X784" s="5"/>
      <c r="Y784" s="5"/>
      <c r="Z784" s="5"/>
      <c r="AA784" s="5"/>
      <c r="AB784" s="5"/>
    </row>
    <row r="785" spans="1:28" ht="15.75" x14ac:dyDescent="0.25">
      <c r="A785" s="5"/>
      <c r="B785" s="5"/>
      <c r="C785" s="5"/>
      <c r="D785" s="5"/>
      <c r="E785" s="89"/>
      <c r="F785" s="5"/>
      <c r="G785" s="5"/>
      <c r="H785" s="5"/>
      <c r="I785" s="5"/>
      <c r="J785" s="5"/>
      <c r="K785" s="89"/>
      <c r="L785" s="5"/>
      <c r="M785" s="5"/>
      <c r="N785" s="5"/>
      <c r="O785" s="5"/>
      <c r="P785" s="89"/>
      <c r="Q785" s="5"/>
      <c r="R785" s="5"/>
      <c r="S785" s="5"/>
      <c r="T785" s="5"/>
      <c r="U785" s="5"/>
      <c r="V785" s="5"/>
      <c r="W785" s="5"/>
      <c r="X785" s="5"/>
      <c r="Y785" s="5"/>
      <c r="Z785" s="5"/>
      <c r="AA785" s="5"/>
      <c r="AB785" s="5"/>
    </row>
    <row r="786" spans="1:28" ht="15.75" x14ac:dyDescent="0.25">
      <c r="A786" s="5"/>
      <c r="B786" s="5"/>
      <c r="C786" s="5"/>
      <c r="D786" s="5"/>
      <c r="E786" s="89"/>
      <c r="F786" s="5"/>
      <c r="G786" s="5"/>
      <c r="H786" s="5"/>
      <c r="I786" s="5"/>
      <c r="J786" s="5"/>
      <c r="K786" s="89"/>
      <c r="L786" s="5"/>
      <c r="M786" s="5"/>
      <c r="N786" s="5"/>
      <c r="O786" s="5"/>
      <c r="P786" s="89"/>
      <c r="Q786" s="5"/>
      <c r="R786" s="5"/>
      <c r="S786" s="5"/>
      <c r="T786" s="5"/>
      <c r="U786" s="5"/>
      <c r="V786" s="5"/>
      <c r="W786" s="5"/>
      <c r="X786" s="5"/>
      <c r="Y786" s="5"/>
      <c r="Z786" s="5"/>
      <c r="AA786" s="5"/>
      <c r="AB786" s="5"/>
    </row>
    <row r="787" spans="1:28" ht="15.75" x14ac:dyDescent="0.25">
      <c r="A787" s="5"/>
      <c r="B787" s="5"/>
      <c r="C787" s="5"/>
      <c r="D787" s="5"/>
      <c r="E787" s="89"/>
      <c r="F787" s="5"/>
      <c r="G787" s="5"/>
      <c r="H787" s="5"/>
      <c r="I787" s="5"/>
      <c r="J787" s="5"/>
      <c r="K787" s="89"/>
      <c r="L787" s="5"/>
      <c r="M787" s="5"/>
      <c r="N787" s="5"/>
      <c r="O787" s="5"/>
      <c r="P787" s="89"/>
      <c r="Q787" s="5"/>
      <c r="R787" s="5"/>
      <c r="S787" s="5"/>
      <c r="T787" s="5"/>
      <c r="U787" s="5"/>
      <c r="V787" s="5"/>
      <c r="W787" s="5"/>
      <c r="X787" s="5"/>
      <c r="Y787" s="5"/>
      <c r="Z787" s="5"/>
      <c r="AA787" s="5"/>
      <c r="AB787" s="5"/>
    </row>
    <row r="788" spans="1:28" ht="15.75" x14ac:dyDescent="0.25">
      <c r="A788" s="5"/>
      <c r="B788" s="5"/>
      <c r="C788" s="5"/>
      <c r="D788" s="5"/>
      <c r="E788" s="89"/>
      <c r="F788" s="5"/>
      <c r="G788" s="5"/>
      <c r="H788" s="5"/>
      <c r="I788" s="5"/>
      <c r="J788" s="5"/>
      <c r="K788" s="89"/>
      <c r="L788" s="5"/>
      <c r="M788" s="5"/>
      <c r="N788" s="5"/>
      <c r="O788" s="5"/>
      <c r="P788" s="89"/>
      <c r="Q788" s="5"/>
      <c r="R788" s="5"/>
      <c r="S788" s="5"/>
      <c r="T788" s="5"/>
      <c r="U788" s="5"/>
      <c r="V788" s="5"/>
      <c r="W788" s="5"/>
      <c r="X788" s="5"/>
      <c r="Y788" s="5"/>
      <c r="Z788" s="5"/>
      <c r="AA788" s="5"/>
      <c r="AB788" s="5"/>
    </row>
    <row r="789" spans="1:28" ht="15.75" x14ac:dyDescent="0.25">
      <c r="A789" s="5"/>
      <c r="B789" s="5"/>
      <c r="C789" s="5"/>
      <c r="D789" s="5"/>
      <c r="E789" s="89"/>
      <c r="F789" s="5"/>
      <c r="G789" s="5"/>
      <c r="H789" s="5"/>
      <c r="I789" s="5"/>
      <c r="J789" s="5"/>
      <c r="K789" s="89"/>
      <c r="L789" s="5"/>
      <c r="M789" s="5"/>
      <c r="N789" s="5"/>
      <c r="O789" s="5"/>
      <c r="P789" s="89"/>
      <c r="Q789" s="5"/>
      <c r="R789" s="5"/>
      <c r="S789" s="5"/>
      <c r="T789" s="5"/>
      <c r="U789" s="5"/>
      <c r="V789" s="5"/>
      <c r="W789" s="5"/>
      <c r="X789" s="5"/>
      <c r="Y789" s="5"/>
      <c r="Z789" s="5"/>
      <c r="AA789" s="5"/>
      <c r="AB789" s="5"/>
    </row>
    <row r="790" spans="1:28" ht="15.75" x14ac:dyDescent="0.25">
      <c r="A790" s="5"/>
      <c r="B790" s="5"/>
      <c r="C790" s="5"/>
      <c r="D790" s="5"/>
      <c r="E790" s="89"/>
      <c r="F790" s="5"/>
      <c r="G790" s="5"/>
      <c r="H790" s="5"/>
      <c r="I790" s="5"/>
      <c r="J790" s="5"/>
      <c r="K790" s="89"/>
      <c r="L790" s="5"/>
      <c r="M790" s="5"/>
      <c r="N790" s="5"/>
      <c r="O790" s="5"/>
      <c r="P790" s="89"/>
      <c r="Q790" s="5"/>
      <c r="R790" s="5"/>
      <c r="S790" s="5"/>
      <c r="T790" s="5"/>
      <c r="U790" s="5"/>
      <c r="V790" s="5"/>
      <c r="W790" s="5"/>
      <c r="X790" s="5"/>
      <c r="Y790" s="5"/>
      <c r="Z790" s="5"/>
      <c r="AA790" s="5"/>
      <c r="AB790" s="5"/>
    </row>
    <row r="791" spans="1:28" ht="15.75" x14ac:dyDescent="0.25">
      <c r="A791" s="5"/>
      <c r="B791" s="5"/>
      <c r="C791" s="5"/>
      <c r="D791" s="5"/>
      <c r="E791" s="89"/>
      <c r="F791" s="5"/>
      <c r="G791" s="5"/>
      <c r="H791" s="5"/>
      <c r="I791" s="5"/>
      <c r="J791" s="5"/>
      <c r="K791" s="89"/>
      <c r="L791" s="5"/>
      <c r="M791" s="5"/>
      <c r="N791" s="5"/>
      <c r="O791" s="5"/>
      <c r="P791" s="89"/>
      <c r="Q791" s="5"/>
      <c r="R791" s="5"/>
      <c r="S791" s="5"/>
      <c r="T791" s="5"/>
      <c r="U791" s="5"/>
      <c r="V791" s="5"/>
      <c r="W791" s="5"/>
      <c r="X791" s="5"/>
      <c r="Y791" s="5"/>
      <c r="Z791" s="5"/>
      <c r="AA791" s="5"/>
      <c r="AB791" s="5"/>
    </row>
    <row r="792" spans="1:28" ht="15.75" x14ac:dyDescent="0.25">
      <c r="A792" s="5"/>
      <c r="B792" s="5"/>
      <c r="C792" s="5"/>
      <c r="D792" s="5"/>
      <c r="E792" s="89"/>
      <c r="F792" s="5"/>
      <c r="G792" s="5"/>
      <c r="H792" s="5"/>
      <c r="I792" s="5"/>
      <c r="J792" s="5"/>
      <c r="K792" s="89"/>
      <c r="L792" s="5"/>
      <c r="M792" s="5"/>
      <c r="N792" s="5"/>
      <c r="O792" s="5"/>
      <c r="P792" s="89"/>
      <c r="Q792" s="5"/>
      <c r="R792" s="5"/>
      <c r="S792" s="5"/>
      <c r="T792" s="5"/>
      <c r="U792" s="5"/>
      <c r="V792" s="5"/>
      <c r="W792" s="5"/>
      <c r="X792" s="5"/>
      <c r="Y792" s="5"/>
      <c r="Z792" s="5"/>
      <c r="AA792" s="5"/>
      <c r="AB792" s="5"/>
    </row>
    <row r="793" spans="1:28" ht="15.75" x14ac:dyDescent="0.25">
      <c r="A793" s="5"/>
      <c r="B793" s="5"/>
      <c r="C793" s="5"/>
      <c r="D793" s="5"/>
      <c r="E793" s="89"/>
      <c r="F793" s="5"/>
      <c r="G793" s="5"/>
      <c r="H793" s="5"/>
      <c r="I793" s="5"/>
      <c r="J793" s="5"/>
      <c r="K793" s="89"/>
      <c r="L793" s="5"/>
      <c r="M793" s="5"/>
      <c r="N793" s="5"/>
      <c r="O793" s="5"/>
      <c r="P793" s="89"/>
      <c r="Q793" s="5"/>
      <c r="R793" s="5"/>
      <c r="S793" s="5"/>
      <c r="T793" s="5"/>
      <c r="U793" s="5"/>
      <c r="V793" s="5"/>
      <c r="W793" s="5"/>
      <c r="X793" s="5"/>
      <c r="Y793" s="5"/>
      <c r="Z793" s="5"/>
      <c r="AA793" s="5"/>
      <c r="AB793" s="5"/>
    </row>
    <row r="794" spans="1:28" ht="15.75" x14ac:dyDescent="0.25">
      <c r="A794" s="5"/>
      <c r="B794" s="5"/>
      <c r="C794" s="5"/>
      <c r="D794" s="5"/>
      <c r="E794" s="89"/>
      <c r="F794" s="5"/>
      <c r="G794" s="5"/>
      <c r="H794" s="5"/>
      <c r="I794" s="5"/>
      <c r="J794" s="5"/>
      <c r="K794" s="89"/>
      <c r="L794" s="5"/>
      <c r="M794" s="5"/>
      <c r="N794" s="5"/>
      <c r="O794" s="5"/>
      <c r="P794" s="89"/>
      <c r="Q794" s="5"/>
      <c r="R794" s="5"/>
      <c r="S794" s="5"/>
      <c r="T794" s="5"/>
      <c r="U794" s="5"/>
      <c r="V794" s="5"/>
      <c r="W794" s="5"/>
      <c r="X794" s="5"/>
      <c r="Y794" s="5"/>
      <c r="Z794" s="5"/>
      <c r="AA794" s="5"/>
      <c r="AB794" s="5"/>
    </row>
    <row r="795" spans="1:28" ht="15.75" x14ac:dyDescent="0.25">
      <c r="A795" s="5"/>
      <c r="B795" s="5"/>
      <c r="C795" s="5"/>
      <c r="D795" s="5"/>
      <c r="E795" s="89"/>
      <c r="F795" s="5"/>
      <c r="G795" s="5"/>
      <c r="H795" s="5"/>
      <c r="I795" s="5"/>
      <c r="J795" s="5"/>
      <c r="K795" s="89"/>
      <c r="L795" s="5"/>
      <c r="M795" s="5"/>
      <c r="N795" s="5"/>
      <c r="O795" s="5"/>
      <c r="P795" s="89"/>
      <c r="Q795" s="5"/>
      <c r="R795" s="5"/>
      <c r="S795" s="5"/>
      <c r="T795" s="5"/>
      <c r="U795" s="5"/>
      <c r="V795" s="5"/>
      <c r="W795" s="5"/>
      <c r="X795" s="5"/>
      <c r="Y795" s="5"/>
      <c r="Z795" s="5"/>
      <c r="AA795" s="5"/>
      <c r="AB795" s="5"/>
    </row>
    <row r="796" spans="1:28" ht="15.75" x14ac:dyDescent="0.25">
      <c r="A796" s="5"/>
      <c r="B796" s="5"/>
      <c r="C796" s="5"/>
      <c r="D796" s="5"/>
      <c r="E796" s="89"/>
      <c r="F796" s="5"/>
      <c r="G796" s="5"/>
      <c r="H796" s="5"/>
      <c r="I796" s="5"/>
      <c r="J796" s="5"/>
      <c r="K796" s="89"/>
      <c r="L796" s="5"/>
      <c r="M796" s="5"/>
      <c r="N796" s="5"/>
      <c r="O796" s="5"/>
      <c r="P796" s="89"/>
      <c r="Q796" s="5"/>
      <c r="R796" s="5"/>
      <c r="S796" s="5"/>
      <c r="T796" s="5"/>
      <c r="U796" s="5"/>
      <c r="V796" s="5"/>
      <c r="W796" s="5"/>
      <c r="X796" s="5"/>
      <c r="Y796" s="5"/>
      <c r="Z796" s="5"/>
      <c r="AA796" s="5"/>
      <c r="AB796" s="5"/>
    </row>
    <row r="797" spans="1:28" ht="15.75" x14ac:dyDescent="0.25">
      <c r="A797" s="5"/>
      <c r="B797" s="5"/>
      <c r="C797" s="5"/>
      <c r="D797" s="5"/>
      <c r="E797" s="89"/>
      <c r="F797" s="5"/>
      <c r="G797" s="5"/>
      <c r="H797" s="5"/>
      <c r="I797" s="5"/>
      <c r="J797" s="5"/>
      <c r="K797" s="89"/>
      <c r="L797" s="5"/>
      <c r="M797" s="5"/>
      <c r="N797" s="5"/>
      <c r="O797" s="5"/>
      <c r="P797" s="89"/>
      <c r="Q797" s="5"/>
      <c r="R797" s="5"/>
      <c r="S797" s="5"/>
      <c r="T797" s="5"/>
      <c r="U797" s="5"/>
      <c r="V797" s="5"/>
      <c r="W797" s="5"/>
      <c r="X797" s="5"/>
      <c r="Y797" s="5"/>
      <c r="Z797" s="5"/>
      <c r="AA797" s="5"/>
      <c r="AB797" s="5"/>
    </row>
    <row r="798" spans="1:28" ht="15.75" x14ac:dyDescent="0.25">
      <c r="A798" s="5"/>
      <c r="B798" s="5"/>
      <c r="C798" s="5"/>
      <c r="D798" s="5"/>
      <c r="E798" s="89"/>
      <c r="F798" s="5"/>
      <c r="G798" s="5"/>
      <c r="H798" s="5"/>
      <c r="I798" s="5"/>
      <c r="J798" s="5"/>
      <c r="K798" s="89"/>
      <c r="L798" s="5"/>
      <c r="M798" s="5"/>
      <c r="N798" s="5"/>
      <c r="O798" s="5"/>
      <c r="P798" s="89"/>
      <c r="Q798" s="5"/>
      <c r="R798" s="5"/>
      <c r="S798" s="5"/>
      <c r="T798" s="5"/>
      <c r="U798" s="5"/>
      <c r="V798" s="5"/>
      <c r="W798" s="5"/>
      <c r="X798" s="5"/>
      <c r="Y798" s="5"/>
      <c r="Z798" s="5"/>
      <c r="AA798" s="5"/>
      <c r="AB798" s="5"/>
    </row>
    <row r="799" spans="1:28" ht="15.75" x14ac:dyDescent="0.25">
      <c r="A799" s="5"/>
      <c r="B799" s="5"/>
      <c r="C799" s="5"/>
      <c r="D799" s="5"/>
      <c r="E799" s="89"/>
      <c r="F799" s="5"/>
      <c r="G799" s="5"/>
      <c r="H799" s="5"/>
      <c r="I799" s="5"/>
      <c r="J799" s="5"/>
      <c r="K799" s="89"/>
      <c r="L799" s="5"/>
      <c r="M799" s="5"/>
      <c r="N799" s="5"/>
      <c r="O799" s="5"/>
      <c r="P799" s="89"/>
      <c r="Q799" s="5"/>
      <c r="R799" s="5"/>
      <c r="S799" s="5"/>
      <c r="T799" s="5"/>
      <c r="U799" s="5"/>
      <c r="V799" s="5"/>
      <c r="W799" s="5"/>
      <c r="X799" s="5"/>
      <c r="Y799" s="5"/>
      <c r="Z799" s="5"/>
      <c r="AA799" s="5"/>
      <c r="AB799" s="5"/>
    </row>
    <row r="800" spans="1:28" ht="15.75" x14ac:dyDescent="0.25">
      <c r="A800" s="5"/>
      <c r="B800" s="5"/>
      <c r="C800" s="5"/>
      <c r="D800" s="5"/>
      <c r="E800" s="89"/>
      <c r="F800" s="5"/>
      <c r="G800" s="5"/>
      <c r="H800" s="5"/>
      <c r="I800" s="5"/>
      <c r="J800" s="5"/>
      <c r="K800" s="89"/>
      <c r="L800" s="5"/>
      <c r="M800" s="5"/>
      <c r="N800" s="5"/>
      <c r="O800" s="5"/>
      <c r="P800" s="89"/>
      <c r="Q800" s="5"/>
      <c r="R800" s="5"/>
      <c r="S800" s="5"/>
      <c r="T800" s="5"/>
      <c r="U800" s="5"/>
      <c r="V800" s="5"/>
      <c r="W800" s="5"/>
      <c r="X800" s="5"/>
      <c r="Y800" s="5"/>
      <c r="Z800" s="5"/>
      <c r="AA800" s="5"/>
      <c r="AB800" s="5"/>
    </row>
    <row r="801" spans="1:28" ht="15.75" x14ac:dyDescent="0.25">
      <c r="A801" s="5"/>
      <c r="B801" s="5"/>
      <c r="C801" s="5"/>
      <c r="D801" s="5"/>
      <c r="E801" s="89"/>
      <c r="F801" s="5"/>
      <c r="G801" s="5"/>
      <c r="H801" s="5"/>
      <c r="I801" s="5"/>
      <c r="J801" s="5"/>
      <c r="K801" s="89"/>
      <c r="L801" s="5"/>
      <c r="M801" s="5"/>
      <c r="N801" s="5"/>
      <c r="O801" s="5"/>
      <c r="P801" s="89"/>
      <c r="Q801" s="5"/>
      <c r="R801" s="5"/>
      <c r="S801" s="5"/>
      <c r="T801" s="5"/>
      <c r="U801" s="5"/>
      <c r="V801" s="5"/>
      <c r="W801" s="5"/>
      <c r="X801" s="5"/>
      <c r="Y801" s="5"/>
      <c r="Z801" s="5"/>
      <c r="AA801" s="5"/>
      <c r="AB801" s="5"/>
    </row>
    <row r="802" spans="1:28" ht="15.75" x14ac:dyDescent="0.25">
      <c r="A802" s="5"/>
      <c r="B802" s="5"/>
      <c r="C802" s="5"/>
      <c r="D802" s="5"/>
      <c r="E802" s="89"/>
      <c r="F802" s="5"/>
      <c r="G802" s="5"/>
      <c r="H802" s="5"/>
      <c r="I802" s="5"/>
      <c r="J802" s="5"/>
      <c r="K802" s="89"/>
      <c r="L802" s="5"/>
      <c r="M802" s="5"/>
      <c r="N802" s="5"/>
      <c r="O802" s="5"/>
      <c r="P802" s="89"/>
      <c r="Q802" s="5"/>
      <c r="R802" s="5"/>
      <c r="S802" s="5"/>
      <c r="T802" s="5"/>
      <c r="U802" s="5"/>
      <c r="V802" s="5"/>
      <c r="W802" s="5"/>
      <c r="X802" s="5"/>
      <c r="Y802" s="5"/>
      <c r="Z802" s="5"/>
      <c r="AA802" s="5"/>
      <c r="AB802" s="5"/>
    </row>
    <row r="803" spans="1:28" ht="15.75" x14ac:dyDescent="0.25">
      <c r="A803" s="5"/>
      <c r="B803" s="5"/>
      <c r="C803" s="5"/>
      <c r="D803" s="5"/>
      <c r="E803" s="89"/>
      <c r="F803" s="5"/>
      <c r="G803" s="5"/>
      <c r="H803" s="5"/>
      <c r="I803" s="5"/>
      <c r="J803" s="5"/>
      <c r="K803" s="89"/>
      <c r="L803" s="5"/>
      <c r="M803" s="5"/>
      <c r="N803" s="5"/>
      <c r="O803" s="5"/>
      <c r="P803" s="89"/>
      <c r="Q803" s="5"/>
      <c r="R803" s="5"/>
      <c r="S803" s="5"/>
      <c r="T803" s="5"/>
      <c r="U803" s="5"/>
      <c r="V803" s="5"/>
      <c r="W803" s="5"/>
      <c r="X803" s="5"/>
      <c r="Y803" s="5"/>
      <c r="Z803" s="5"/>
      <c r="AA803" s="5"/>
      <c r="AB803" s="5"/>
    </row>
    <row r="804" spans="1:28" ht="15.75" x14ac:dyDescent="0.25">
      <c r="A804" s="5"/>
      <c r="B804" s="5"/>
      <c r="C804" s="5"/>
      <c r="D804" s="5"/>
      <c r="E804" s="89"/>
      <c r="F804" s="5"/>
      <c r="G804" s="5"/>
      <c r="H804" s="5"/>
      <c r="I804" s="5"/>
      <c r="J804" s="5"/>
      <c r="K804" s="89"/>
      <c r="L804" s="5"/>
      <c r="M804" s="5"/>
      <c r="N804" s="5"/>
      <c r="O804" s="5"/>
      <c r="P804" s="89"/>
      <c r="Q804" s="5"/>
      <c r="R804" s="5"/>
      <c r="S804" s="5"/>
      <c r="T804" s="5"/>
      <c r="U804" s="5"/>
      <c r="V804" s="5"/>
      <c r="W804" s="5"/>
      <c r="X804" s="5"/>
      <c r="Y804" s="5"/>
      <c r="Z804" s="5"/>
      <c r="AA804" s="5"/>
      <c r="AB804" s="5"/>
    </row>
    <row r="805" spans="1:28" ht="15.75" x14ac:dyDescent="0.25">
      <c r="A805" s="5"/>
      <c r="B805" s="5"/>
      <c r="C805" s="5"/>
      <c r="D805" s="5"/>
      <c r="E805" s="89"/>
      <c r="F805" s="5"/>
      <c r="G805" s="5"/>
      <c r="H805" s="5"/>
      <c r="I805" s="5"/>
      <c r="J805" s="5"/>
      <c r="K805" s="89"/>
      <c r="L805" s="5"/>
      <c r="M805" s="5"/>
      <c r="N805" s="5"/>
      <c r="O805" s="5"/>
      <c r="P805" s="89"/>
      <c r="Q805" s="5"/>
      <c r="R805" s="5"/>
      <c r="S805" s="5"/>
      <c r="T805" s="5"/>
      <c r="U805" s="5"/>
      <c r="V805" s="5"/>
      <c r="W805" s="5"/>
      <c r="X805" s="5"/>
      <c r="Y805" s="5"/>
      <c r="Z805" s="5"/>
      <c r="AA805" s="5"/>
      <c r="AB805" s="5"/>
    </row>
    <row r="806" spans="1:28" ht="15.75" x14ac:dyDescent="0.25">
      <c r="A806" s="5"/>
      <c r="B806" s="5"/>
      <c r="C806" s="5"/>
      <c r="D806" s="5"/>
      <c r="E806" s="89"/>
      <c r="F806" s="5"/>
      <c r="G806" s="5"/>
      <c r="H806" s="5"/>
      <c r="I806" s="5"/>
      <c r="J806" s="5"/>
      <c r="K806" s="89"/>
      <c r="L806" s="5"/>
      <c r="M806" s="5"/>
      <c r="N806" s="5"/>
      <c r="O806" s="5"/>
      <c r="P806" s="89"/>
      <c r="Q806" s="5"/>
      <c r="R806" s="5"/>
      <c r="S806" s="5"/>
      <c r="T806" s="5"/>
      <c r="U806" s="5"/>
      <c r="V806" s="5"/>
      <c r="W806" s="5"/>
      <c r="X806" s="5"/>
      <c r="Y806" s="5"/>
      <c r="Z806" s="5"/>
      <c r="AA806" s="5"/>
      <c r="AB806" s="5"/>
    </row>
    <row r="807" spans="1:28" ht="15.75" x14ac:dyDescent="0.25">
      <c r="A807" s="5"/>
      <c r="B807" s="5"/>
      <c r="C807" s="5"/>
      <c r="D807" s="5"/>
      <c r="E807" s="89"/>
      <c r="F807" s="5"/>
      <c r="G807" s="5"/>
      <c r="H807" s="5"/>
      <c r="I807" s="5"/>
      <c r="J807" s="5"/>
      <c r="K807" s="89"/>
      <c r="L807" s="5"/>
      <c r="M807" s="5"/>
      <c r="N807" s="5"/>
      <c r="O807" s="5"/>
      <c r="P807" s="89"/>
      <c r="Q807" s="5"/>
      <c r="R807" s="5"/>
      <c r="S807" s="5"/>
      <c r="T807" s="5"/>
      <c r="U807" s="5"/>
      <c r="V807" s="5"/>
      <c r="W807" s="5"/>
      <c r="X807" s="5"/>
      <c r="Y807" s="5"/>
      <c r="Z807" s="5"/>
      <c r="AA807" s="5"/>
      <c r="AB807" s="5"/>
    </row>
    <row r="808" spans="1:28" ht="15.75" x14ac:dyDescent="0.25">
      <c r="A808" s="5"/>
      <c r="B808" s="5"/>
      <c r="C808" s="5"/>
      <c r="D808" s="5"/>
      <c r="E808" s="89"/>
      <c r="F808" s="5"/>
      <c r="G808" s="5"/>
      <c r="H808" s="5"/>
      <c r="I808" s="5"/>
      <c r="J808" s="5"/>
      <c r="K808" s="89"/>
      <c r="L808" s="5"/>
      <c r="M808" s="5"/>
      <c r="N808" s="5"/>
      <c r="O808" s="5"/>
      <c r="P808" s="89"/>
      <c r="Q808" s="5"/>
      <c r="R808" s="5"/>
      <c r="S808" s="5"/>
      <c r="T808" s="5"/>
      <c r="U808" s="5"/>
      <c r="V808" s="5"/>
      <c r="W808" s="5"/>
      <c r="X808" s="5"/>
      <c r="Y808" s="5"/>
      <c r="Z808" s="5"/>
      <c r="AA808" s="5"/>
      <c r="AB808" s="5"/>
    </row>
    <row r="809" spans="1:28" ht="15.75" x14ac:dyDescent="0.25">
      <c r="A809" s="5"/>
      <c r="B809" s="5"/>
      <c r="C809" s="5"/>
      <c r="D809" s="5"/>
      <c r="E809" s="89"/>
      <c r="F809" s="5"/>
      <c r="G809" s="5"/>
      <c r="H809" s="5"/>
      <c r="I809" s="5"/>
      <c r="J809" s="5"/>
      <c r="K809" s="89"/>
      <c r="L809" s="5"/>
      <c r="M809" s="5"/>
      <c r="N809" s="5"/>
      <c r="O809" s="5"/>
      <c r="P809" s="89"/>
      <c r="Q809" s="5"/>
      <c r="R809" s="5"/>
      <c r="S809" s="5"/>
      <c r="T809" s="5"/>
      <c r="U809" s="5"/>
      <c r="V809" s="5"/>
      <c r="W809" s="5"/>
      <c r="X809" s="5"/>
      <c r="Y809" s="5"/>
      <c r="Z809" s="5"/>
      <c r="AA809" s="5"/>
      <c r="AB809" s="5"/>
    </row>
    <row r="810" spans="1:28" ht="15.75" x14ac:dyDescent="0.25">
      <c r="A810" s="5"/>
      <c r="B810" s="5"/>
      <c r="C810" s="5"/>
      <c r="D810" s="5"/>
      <c r="E810" s="89"/>
      <c r="F810" s="5"/>
      <c r="G810" s="5"/>
      <c r="H810" s="5"/>
      <c r="I810" s="5"/>
      <c r="J810" s="5"/>
      <c r="K810" s="89"/>
      <c r="L810" s="5"/>
      <c r="M810" s="5"/>
      <c r="N810" s="5"/>
      <c r="O810" s="5"/>
      <c r="P810" s="89"/>
      <c r="Q810" s="5"/>
      <c r="R810" s="5"/>
      <c r="S810" s="5"/>
      <c r="T810" s="5"/>
      <c r="U810" s="5"/>
      <c r="V810" s="5"/>
      <c r="W810" s="5"/>
      <c r="X810" s="5"/>
      <c r="Y810" s="5"/>
      <c r="Z810" s="5"/>
      <c r="AA810" s="5"/>
      <c r="AB810" s="5"/>
    </row>
    <row r="811" spans="1:28" ht="15.75" x14ac:dyDescent="0.25">
      <c r="A811" s="5"/>
      <c r="B811" s="5"/>
      <c r="C811" s="5"/>
      <c r="D811" s="5"/>
      <c r="E811" s="89"/>
      <c r="F811" s="5"/>
      <c r="G811" s="5"/>
      <c r="H811" s="5"/>
      <c r="I811" s="5"/>
      <c r="J811" s="5"/>
      <c r="K811" s="89"/>
      <c r="L811" s="5"/>
      <c r="M811" s="5"/>
      <c r="N811" s="5"/>
      <c r="O811" s="5"/>
      <c r="P811" s="89"/>
      <c r="Q811" s="5"/>
      <c r="R811" s="5"/>
      <c r="S811" s="5"/>
      <c r="T811" s="5"/>
      <c r="U811" s="5"/>
      <c r="V811" s="5"/>
      <c r="W811" s="5"/>
      <c r="X811" s="5"/>
      <c r="Y811" s="5"/>
      <c r="Z811" s="5"/>
      <c r="AA811" s="5"/>
      <c r="AB811" s="5"/>
    </row>
    <row r="812" spans="1:28" ht="15.75" x14ac:dyDescent="0.25">
      <c r="A812" s="5"/>
      <c r="B812" s="5"/>
      <c r="C812" s="5"/>
      <c r="D812" s="5"/>
      <c r="E812" s="89"/>
      <c r="F812" s="5"/>
      <c r="G812" s="5"/>
      <c r="H812" s="5"/>
      <c r="I812" s="5"/>
      <c r="J812" s="5"/>
      <c r="K812" s="89"/>
      <c r="L812" s="5"/>
      <c r="M812" s="5"/>
      <c r="N812" s="5"/>
      <c r="O812" s="5"/>
      <c r="P812" s="89"/>
      <c r="Q812" s="5"/>
      <c r="R812" s="5"/>
      <c r="S812" s="5"/>
      <c r="T812" s="5"/>
      <c r="U812" s="5"/>
      <c r="V812" s="5"/>
      <c r="W812" s="5"/>
      <c r="X812" s="5"/>
      <c r="Y812" s="5"/>
      <c r="Z812" s="5"/>
      <c r="AA812" s="5"/>
      <c r="AB812" s="5"/>
    </row>
    <row r="813" spans="1:28" ht="15.75" x14ac:dyDescent="0.25">
      <c r="A813" s="5"/>
      <c r="B813" s="5"/>
      <c r="C813" s="5"/>
      <c r="D813" s="5"/>
      <c r="E813" s="89"/>
      <c r="F813" s="5"/>
      <c r="G813" s="5"/>
      <c r="H813" s="5"/>
      <c r="I813" s="5"/>
      <c r="J813" s="5"/>
      <c r="K813" s="89"/>
      <c r="L813" s="5"/>
      <c r="M813" s="5"/>
      <c r="N813" s="5"/>
      <c r="O813" s="5"/>
      <c r="P813" s="89"/>
      <c r="Q813" s="5"/>
      <c r="R813" s="5"/>
      <c r="S813" s="5"/>
      <c r="T813" s="5"/>
      <c r="U813" s="5"/>
      <c r="V813" s="5"/>
      <c r="W813" s="5"/>
      <c r="X813" s="5"/>
      <c r="Y813" s="5"/>
      <c r="Z813" s="5"/>
      <c r="AA813" s="5"/>
      <c r="AB813" s="5"/>
    </row>
    <row r="814" spans="1:28" ht="15.75" x14ac:dyDescent="0.25">
      <c r="A814" s="5"/>
      <c r="B814" s="5"/>
      <c r="C814" s="5"/>
      <c r="D814" s="5"/>
      <c r="E814" s="89"/>
      <c r="F814" s="5"/>
      <c r="G814" s="5"/>
      <c r="H814" s="5"/>
      <c r="I814" s="5"/>
      <c r="J814" s="5"/>
      <c r="K814" s="89"/>
      <c r="L814" s="5"/>
      <c r="M814" s="5"/>
      <c r="N814" s="5"/>
      <c r="O814" s="5"/>
      <c r="P814" s="89"/>
      <c r="Q814" s="5"/>
      <c r="R814" s="5"/>
      <c r="S814" s="5"/>
      <c r="T814" s="5"/>
      <c r="U814" s="5"/>
      <c r="V814" s="5"/>
      <c r="W814" s="5"/>
      <c r="X814" s="5"/>
      <c r="Y814" s="5"/>
      <c r="Z814" s="5"/>
      <c r="AA814" s="5"/>
      <c r="AB814" s="5"/>
    </row>
    <row r="815" spans="1:28" ht="15.75" x14ac:dyDescent="0.25">
      <c r="A815" s="5"/>
      <c r="B815" s="5"/>
      <c r="C815" s="5"/>
      <c r="D815" s="5"/>
      <c r="E815" s="89"/>
      <c r="F815" s="5"/>
      <c r="G815" s="5"/>
      <c r="H815" s="5"/>
      <c r="I815" s="5"/>
      <c r="J815" s="5"/>
      <c r="K815" s="89"/>
      <c r="L815" s="5"/>
      <c r="M815" s="5"/>
      <c r="N815" s="5"/>
      <c r="O815" s="5"/>
      <c r="P815" s="89"/>
      <c r="Q815" s="5"/>
      <c r="R815" s="5"/>
      <c r="S815" s="5"/>
      <c r="T815" s="5"/>
      <c r="U815" s="5"/>
      <c r="V815" s="5"/>
      <c r="W815" s="5"/>
      <c r="X815" s="5"/>
      <c r="Y815" s="5"/>
      <c r="Z815" s="5"/>
      <c r="AA815" s="5"/>
      <c r="AB815" s="5"/>
    </row>
    <row r="816" spans="1:28" ht="15.75" x14ac:dyDescent="0.25">
      <c r="A816" s="5"/>
      <c r="B816" s="5"/>
      <c r="C816" s="5"/>
      <c r="D816" s="5"/>
      <c r="E816" s="89"/>
      <c r="F816" s="5"/>
      <c r="G816" s="5"/>
      <c r="H816" s="5"/>
      <c r="I816" s="5"/>
      <c r="J816" s="5"/>
      <c r="K816" s="89"/>
      <c r="L816" s="5"/>
      <c r="M816" s="5"/>
      <c r="N816" s="5"/>
      <c r="O816" s="5"/>
      <c r="P816" s="89"/>
      <c r="Q816" s="5"/>
      <c r="R816" s="5"/>
      <c r="S816" s="5"/>
      <c r="T816" s="5"/>
      <c r="U816" s="5"/>
      <c r="V816" s="5"/>
      <c r="W816" s="5"/>
      <c r="X816" s="5"/>
      <c r="Y816" s="5"/>
      <c r="Z816" s="5"/>
      <c r="AA816" s="5"/>
      <c r="AB816" s="5"/>
    </row>
    <row r="817" spans="1:28" ht="15.75" x14ac:dyDescent="0.25">
      <c r="A817" s="5"/>
      <c r="B817" s="5"/>
      <c r="C817" s="5"/>
      <c r="D817" s="5"/>
      <c r="E817" s="89"/>
      <c r="F817" s="5"/>
      <c r="G817" s="5"/>
      <c r="H817" s="5"/>
      <c r="I817" s="5"/>
      <c r="J817" s="5"/>
      <c r="K817" s="89"/>
      <c r="L817" s="5"/>
      <c r="M817" s="5"/>
      <c r="N817" s="5"/>
      <c r="O817" s="5"/>
      <c r="P817" s="89"/>
      <c r="Q817" s="5"/>
      <c r="R817" s="5"/>
      <c r="S817" s="5"/>
      <c r="T817" s="5"/>
      <c r="U817" s="5"/>
      <c r="V817" s="5"/>
      <c r="W817" s="5"/>
      <c r="X817" s="5"/>
      <c r="Y817" s="5"/>
      <c r="Z817" s="5"/>
      <c r="AA817" s="5"/>
      <c r="AB817" s="5"/>
    </row>
    <row r="818" spans="1:28" ht="15.75" x14ac:dyDescent="0.25">
      <c r="A818" s="5"/>
      <c r="B818" s="5"/>
      <c r="C818" s="5"/>
      <c r="D818" s="5"/>
      <c r="E818" s="89"/>
      <c r="F818" s="5"/>
      <c r="G818" s="5"/>
      <c r="H818" s="5"/>
      <c r="I818" s="5"/>
      <c r="J818" s="5"/>
      <c r="K818" s="89"/>
      <c r="L818" s="5"/>
      <c r="M818" s="5"/>
      <c r="N818" s="5"/>
      <c r="O818" s="5"/>
      <c r="P818" s="89"/>
      <c r="Q818" s="5"/>
      <c r="R818" s="5"/>
      <c r="S818" s="5"/>
      <c r="T818" s="5"/>
      <c r="U818" s="5"/>
      <c r="V818" s="5"/>
      <c r="W818" s="5"/>
      <c r="X818" s="5"/>
      <c r="Y818" s="5"/>
      <c r="Z818" s="5"/>
      <c r="AA818" s="5"/>
      <c r="AB818" s="5"/>
    </row>
    <row r="819" spans="1:28" ht="15.75" x14ac:dyDescent="0.25">
      <c r="A819" s="5"/>
      <c r="B819" s="5"/>
      <c r="C819" s="5"/>
      <c r="D819" s="5"/>
      <c r="E819" s="89"/>
      <c r="F819" s="5"/>
      <c r="G819" s="5"/>
      <c r="H819" s="5"/>
      <c r="I819" s="5"/>
      <c r="J819" s="5"/>
      <c r="K819" s="89"/>
      <c r="L819" s="5"/>
      <c r="M819" s="5"/>
      <c r="N819" s="5"/>
      <c r="O819" s="5"/>
      <c r="P819" s="89"/>
      <c r="Q819" s="5"/>
      <c r="R819" s="5"/>
      <c r="S819" s="5"/>
      <c r="T819" s="5"/>
      <c r="U819" s="5"/>
      <c r="V819" s="5"/>
      <c r="W819" s="5"/>
      <c r="X819" s="5"/>
      <c r="Y819" s="5"/>
      <c r="Z819" s="5"/>
      <c r="AA819" s="5"/>
      <c r="AB819" s="5"/>
    </row>
    <row r="820" spans="1:28" ht="15.75" x14ac:dyDescent="0.25">
      <c r="A820" s="5"/>
      <c r="B820" s="5"/>
      <c r="C820" s="5"/>
      <c r="D820" s="5"/>
      <c r="E820" s="89"/>
      <c r="F820" s="5"/>
      <c r="G820" s="5"/>
      <c r="H820" s="5"/>
      <c r="I820" s="5"/>
      <c r="J820" s="5"/>
      <c r="K820" s="89"/>
      <c r="L820" s="5"/>
      <c r="M820" s="5"/>
      <c r="N820" s="5"/>
      <c r="O820" s="5"/>
      <c r="P820" s="89"/>
      <c r="Q820" s="5"/>
      <c r="R820" s="5"/>
      <c r="S820" s="5"/>
      <c r="T820" s="5"/>
      <c r="U820" s="5"/>
      <c r="V820" s="5"/>
      <c r="W820" s="5"/>
      <c r="X820" s="5"/>
      <c r="Y820" s="5"/>
      <c r="Z820" s="5"/>
      <c r="AA820" s="5"/>
      <c r="AB820" s="5"/>
    </row>
    <row r="821" spans="1:28" ht="15.75" x14ac:dyDescent="0.25">
      <c r="A821" s="5"/>
      <c r="B821" s="5"/>
      <c r="C821" s="5"/>
      <c r="D821" s="5"/>
      <c r="E821" s="89"/>
      <c r="F821" s="5"/>
      <c r="G821" s="5"/>
      <c r="H821" s="5"/>
      <c r="I821" s="5"/>
      <c r="J821" s="5"/>
      <c r="K821" s="89"/>
      <c r="L821" s="5"/>
      <c r="M821" s="5"/>
      <c r="N821" s="5"/>
      <c r="O821" s="5"/>
      <c r="P821" s="89"/>
      <c r="Q821" s="5"/>
      <c r="R821" s="5"/>
      <c r="S821" s="5"/>
      <c r="T821" s="5"/>
      <c r="U821" s="5"/>
      <c r="V821" s="5"/>
      <c r="W821" s="5"/>
      <c r="X821" s="5"/>
      <c r="Y821" s="5"/>
      <c r="Z821" s="5"/>
      <c r="AA821" s="5"/>
      <c r="AB821" s="5"/>
    </row>
    <row r="822" spans="1:28" ht="15.75" x14ac:dyDescent="0.25">
      <c r="A822" s="5"/>
      <c r="B822" s="5"/>
      <c r="C822" s="5"/>
      <c r="D822" s="5"/>
      <c r="E822" s="89"/>
      <c r="F822" s="5"/>
      <c r="G822" s="5"/>
      <c r="H822" s="5"/>
      <c r="I822" s="5"/>
      <c r="J822" s="5"/>
      <c r="K822" s="89"/>
      <c r="L822" s="5"/>
      <c r="M822" s="5"/>
      <c r="N822" s="5"/>
      <c r="O822" s="5"/>
      <c r="P822" s="89"/>
      <c r="Q822" s="5"/>
      <c r="R822" s="5"/>
      <c r="S822" s="5"/>
      <c r="T822" s="5"/>
      <c r="U822" s="5"/>
      <c r="V822" s="5"/>
      <c r="W822" s="5"/>
      <c r="X822" s="5"/>
      <c r="Y822" s="5"/>
      <c r="Z822" s="5"/>
      <c r="AA822" s="5"/>
      <c r="AB822" s="5"/>
    </row>
    <row r="823" spans="1:28" ht="15.75" x14ac:dyDescent="0.25">
      <c r="A823" s="5"/>
      <c r="B823" s="5"/>
      <c r="C823" s="5"/>
      <c r="D823" s="5"/>
      <c r="E823" s="89"/>
      <c r="F823" s="5"/>
      <c r="G823" s="5"/>
      <c r="H823" s="5"/>
      <c r="I823" s="5"/>
      <c r="J823" s="5"/>
      <c r="K823" s="89"/>
      <c r="L823" s="5"/>
      <c r="M823" s="5"/>
      <c r="N823" s="5"/>
      <c r="O823" s="5"/>
      <c r="P823" s="89"/>
      <c r="Q823" s="5"/>
      <c r="R823" s="5"/>
      <c r="S823" s="5"/>
      <c r="T823" s="5"/>
      <c r="U823" s="5"/>
      <c r="V823" s="5"/>
      <c r="W823" s="5"/>
      <c r="X823" s="5"/>
      <c r="Y823" s="5"/>
      <c r="Z823" s="5"/>
      <c r="AA823" s="5"/>
      <c r="AB823" s="5"/>
    </row>
    <row r="824" spans="1:28" ht="15.75" x14ac:dyDescent="0.25">
      <c r="A824" s="5"/>
      <c r="B824" s="5"/>
      <c r="C824" s="5"/>
      <c r="D824" s="5"/>
      <c r="E824" s="89"/>
      <c r="F824" s="5"/>
      <c r="G824" s="5"/>
      <c r="H824" s="5"/>
      <c r="I824" s="5"/>
      <c r="J824" s="5"/>
      <c r="K824" s="89"/>
      <c r="L824" s="5"/>
      <c r="M824" s="5"/>
      <c r="N824" s="5"/>
      <c r="O824" s="5"/>
      <c r="P824" s="89"/>
      <c r="Q824" s="5"/>
      <c r="R824" s="5"/>
      <c r="S824" s="5"/>
      <c r="T824" s="5"/>
      <c r="U824" s="5"/>
      <c r="V824" s="5"/>
      <c r="W824" s="5"/>
      <c r="X824" s="5"/>
      <c r="Y824" s="5"/>
      <c r="Z824" s="5"/>
      <c r="AA824" s="5"/>
      <c r="AB824" s="5"/>
    </row>
    <row r="825" spans="1:28" ht="15.75" x14ac:dyDescent="0.25">
      <c r="A825" s="5"/>
      <c r="B825" s="5"/>
      <c r="C825" s="5"/>
      <c r="D825" s="5"/>
      <c r="E825" s="89"/>
      <c r="F825" s="5"/>
      <c r="G825" s="5"/>
      <c r="H825" s="5"/>
      <c r="I825" s="5"/>
      <c r="J825" s="5"/>
      <c r="K825" s="89"/>
      <c r="L825" s="5"/>
      <c r="M825" s="5"/>
      <c r="N825" s="5"/>
      <c r="O825" s="5"/>
      <c r="P825" s="89"/>
      <c r="Q825" s="5"/>
      <c r="R825" s="5"/>
      <c r="S825" s="5"/>
      <c r="T825" s="5"/>
      <c r="U825" s="5"/>
      <c r="V825" s="5"/>
      <c r="W825" s="5"/>
      <c r="X825" s="5"/>
      <c r="Y825" s="5"/>
      <c r="Z825" s="5"/>
      <c r="AA825" s="5"/>
      <c r="AB825" s="5"/>
    </row>
    <row r="826" spans="1:28" ht="15.75" x14ac:dyDescent="0.25">
      <c r="A826" s="5"/>
      <c r="B826" s="5"/>
      <c r="C826" s="5"/>
      <c r="D826" s="5"/>
      <c r="E826" s="89"/>
      <c r="F826" s="5"/>
      <c r="G826" s="5"/>
      <c r="H826" s="5"/>
      <c r="I826" s="5"/>
      <c r="J826" s="5"/>
      <c r="K826" s="89"/>
      <c r="L826" s="5"/>
      <c r="M826" s="5"/>
      <c r="N826" s="5"/>
      <c r="O826" s="5"/>
      <c r="P826" s="89"/>
      <c r="Q826" s="5"/>
      <c r="R826" s="5"/>
      <c r="S826" s="5"/>
      <c r="T826" s="5"/>
      <c r="U826" s="5"/>
      <c r="V826" s="5"/>
      <c r="W826" s="5"/>
      <c r="X826" s="5"/>
      <c r="Y826" s="5"/>
      <c r="Z826" s="5"/>
      <c r="AA826" s="5"/>
      <c r="AB826" s="5"/>
    </row>
    <row r="827" spans="1:28" ht="15.75" x14ac:dyDescent="0.25">
      <c r="A827" s="5"/>
      <c r="B827" s="5"/>
      <c r="C827" s="5"/>
      <c r="D827" s="5"/>
      <c r="E827" s="89"/>
      <c r="F827" s="5"/>
      <c r="G827" s="5"/>
      <c r="H827" s="5"/>
      <c r="I827" s="5"/>
      <c r="J827" s="5"/>
      <c r="K827" s="89"/>
      <c r="L827" s="5"/>
      <c r="M827" s="5"/>
      <c r="N827" s="5"/>
      <c r="O827" s="5"/>
      <c r="P827" s="89"/>
      <c r="Q827" s="5"/>
      <c r="R827" s="5"/>
      <c r="S827" s="5"/>
      <c r="T827" s="5"/>
      <c r="U827" s="5"/>
      <c r="V827" s="5"/>
      <c r="W827" s="5"/>
      <c r="X827" s="5"/>
      <c r="Y827" s="5"/>
      <c r="Z827" s="5"/>
      <c r="AA827" s="5"/>
      <c r="AB827" s="5"/>
    </row>
    <row r="828" spans="1:28" ht="15.75" x14ac:dyDescent="0.25">
      <c r="A828" s="5"/>
      <c r="B828" s="5"/>
      <c r="C828" s="5"/>
      <c r="D828" s="5"/>
      <c r="E828" s="89"/>
      <c r="F828" s="5"/>
      <c r="G828" s="5"/>
      <c r="H828" s="5"/>
      <c r="I828" s="5"/>
      <c r="J828" s="5"/>
      <c r="K828" s="89"/>
      <c r="L828" s="5"/>
      <c r="M828" s="5"/>
      <c r="N828" s="5"/>
      <c r="O828" s="5"/>
      <c r="P828" s="89"/>
      <c r="Q828" s="5"/>
      <c r="R828" s="5"/>
      <c r="S828" s="5"/>
      <c r="T828" s="5"/>
      <c r="U828" s="5"/>
      <c r="V828" s="5"/>
      <c r="W828" s="5"/>
      <c r="X828" s="5"/>
      <c r="Y828" s="5"/>
      <c r="Z828" s="5"/>
      <c r="AA828" s="5"/>
      <c r="AB828" s="5"/>
    </row>
    <row r="829" spans="1:28" ht="15.75" x14ac:dyDescent="0.25">
      <c r="A829" s="5"/>
      <c r="B829" s="5"/>
      <c r="C829" s="5"/>
      <c r="D829" s="5"/>
      <c r="E829" s="89"/>
      <c r="F829" s="5"/>
      <c r="G829" s="5"/>
      <c r="H829" s="5"/>
      <c r="I829" s="5"/>
      <c r="J829" s="5"/>
      <c r="K829" s="89"/>
      <c r="L829" s="5"/>
      <c r="M829" s="5"/>
      <c r="N829" s="5"/>
      <c r="O829" s="5"/>
      <c r="P829" s="89"/>
      <c r="Q829" s="5"/>
      <c r="R829" s="5"/>
      <c r="S829" s="5"/>
      <c r="T829" s="5"/>
      <c r="U829" s="5"/>
      <c r="V829" s="5"/>
      <c r="W829" s="5"/>
      <c r="X829" s="5"/>
      <c r="Y829" s="5"/>
      <c r="Z829" s="5"/>
      <c r="AA829" s="5"/>
      <c r="AB829" s="5"/>
    </row>
    <row r="830" spans="1:28" ht="15.75" x14ac:dyDescent="0.25">
      <c r="A830" s="5"/>
      <c r="B830" s="5"/>
      <c r="C830" s="5"/>
      <c r="D830" s="5"/>
      <c r="E830" s="89"/>
      <c r="F830" s="5"/>
      <c r="G830" s="5"/>
      <c r="H830" s="5"/>
      <c r="I830" s="5"/>
      <c r="J830" s="5"/>
      <c r="K830" s="89"/>
      <c r="L830" s="5"/>
      <c r="M830" s="5"/>
      <c r="N830" s="5"/>
      <c r="O830" s="5"/>
      <c r="P830" s="89"/>
      <c r="Q830" s="5"/>
      <c r="R830" s="5"/>
      <c r="S830" s="5"/>
      <c r="T830" s="5"/>
      <c r="U830" s="5"/>
      <c r="V830" s="5"/>
      <c r="W830" s="5"/>
      <c r="X830" s="5"/>
      <c r="Y830" s="5"/>
      <c r="Z830" s="5"/>
      <c r="AA830" s="5"/>
      <c r="AB830" s="5"/>
    </row>
    <row r="831" spans="1:28" ht="15.75" x14ac:dyDescent="0.25">
      <c r="A831" s="5"/>
      <c r="B831" s="5"/>
      <c r="C831" s="5"/>
      <c r="D831" s="5"/>
      <c r="E831" s="89"/>
      <c r="F831" s="5"/>
      <c r="G831" s="5"/>
      <c r="H831" s="5"/>
      <c r="I831" s="5"/>
      <c r="J831" s="5"/>
      <c r="K831" s="89"/>
      <c r="L831" s="5"/>
      <c r="M831" s="5"/>
      <c r="N831" s="5"/>
      <c r="O831" s="5"/>
      <c r="P831" s="89"/>
      <c r="Q831" s="5"/>
      <c r="R831" s="5"/>
      <c r="S831" s="5"/>
      <c r="T831" s="5"/>
      <c r="U831" s="5"/>
      <c r="V831" s="5"/>
      <c r="W831" s="5"/>
      <c r="X831" s="5"/>
      <c r="Y831" s="5"/>
      <c r="Z831" s="5"/>
      <c r="AA831" s="5"/>
      <c r="AB831" s="5"/>
    </row>
    <row r="832" spans="1:28" ht="15.75" x14ac:dyDescent="0.25">
      <c r="A832" s="5"/>
      <c r="B832" s="5"/>
      <c r="C832" s="5"/>
      <c r="D832" s="5"/>
      <c r="E832" s="89"/>
      <c r="F832" s="5"/>
      <c r="G832" s="5"/>
      <c r="H832" s="5"/>
      <c r="I832" s="5"/>
      <c r="J832" s="5"/>
      <c r="K832" s="89"/>
      <c r="L832" s="5"/>
      <c r="M832" s="5"/>
      <c r="N832" s="5"/>
      <c r="O832" s="5"/>
      <c r="P832" s="89"/>
      <c r="Q832" s="5"/>
      <c r="R832" s="5"/>
      <c r="S832" s="5"/>
      <c r="T832" s="5"/>
      <c r="U832" s="5"/>
      <c r="V832" s="5"/>
      <c r="W832" s="5"/>
      <c r="X832" s="5"/>
      <c r="Y832" s="5"/>
      <c r="Z832" s="5"/>
      <c r="AA832" s="5"/>
      <c r="AB832" s="5"/>
    </row>
    <row r="833" spans="1:28" ht="15.75" x14ac:dyDescent="0.25">
      <c r="A833" s="5"/>
      <c r="B833" s="5"/>
      <c r="C833" s="5"/>
      <c r="D833" s="5"/>
      <c r="E833" s="89"/>
      <c r="F833" s="5"/>
      <c r="G833" s="5"/>
      <c r="H833" s="5"/>
      <c r="I833" s="5"/>
      <c r="J833" s="5"/>
      <c r="K833" s="89"/>
      <c r="L833" s="5"/>
      <c r="M833" s="5"/>
      <c r="N833" s="5"/>
      <c r="O833" s="5"/>
      <c r="P833" s="89"/>
      <c r="Q833" s="5"/>
      <c r="R833" s="5"/>
      <c r="S833" s="5"/>
      <c r="T833" s="5"/>
      <c r="U833" s="5"/>
      <c r="V833" s="5"/>
      <c r="W833" s="5"/>
      <c r="X833" s="5"/>
      <c r="Y833" s="5"/>
      <c r="Z833" s="5"/>
      <c r="AA833" s="5"/>
      <c r="AB833" s="5"/>
    </row>
    <row r="834" spans="1:28" ht="15.75" x14ac:dyDescent="0.25">
      <c r="A834" s="5"/>
      <c r="B834" s="5"/>
      <c r="C834" s="5"/>
      <c r="D834" s="5"/>
      <c r="E834" s="89"/>
      <c r="F834" s="5"/>
      <c r="G834" s="5"/>
      <c r="H834" s="5"/>
      <c r="I834" s="5"/>
      <c r="J834" s="5"/>
      <c r="K834" s="89"/>
      <c r="L834" s="5"/>
      <c r="M834" s="5"/>
      <c r="N834" s="5"/>
      <c r="O834" s="5"/>
      <c r="P834" s="89"/>
      <c r="Q834" s="5"/>
      <c r="R834" s="5"/>
      <c r="S834" s="5"/>
      <c r="T834" s="5"/>
      <c r="U834" s="5"/>
      <c r="V834" s="5"/>
      <c r="W834" s="5"/>
      <c r="X834" s="5"/>
      <c r="Y834" s="5"/>
      <c r="Z834" s="5"/>
      <c r="AA834" s="5"/>
      <c r="AB834" s="5"/>
    </row>
    <row r="835" spans="1:28" ht="15.75" x14ac:dyDescent="0.25">
      <c r="A835" s="5"/>
      <c r="B835" s="5"/>
      <c r="C835" s="5"/>
      <c r="D835" s="5"/>
      <c r="E835" s="89"/>
      <c r="F835" s="5"/>
      <c r="G835" s="5"/>
      <c r="H835" s="5"/>
      <c r="I835" s="5"/>
      <c r="J835" s="5"/>
      <c r="K835" s="89"/>
      <c r="L835" s="5"/>
      <c r="M835" s="5"/>
      <c r="N835" s="5"/>
      <c r="O835" s="5"/>
      <c r="P835" s="89"/>
      <c r="Q835" s="5"/>
      <c r="R835" s="5"/>
      <c r="S835" s="5"/>
      <c r="T835" s="5"/>
      <c r="U835" s="5"/>
      <c r="V835" s="5"/>
      <c r="W835" s="5"/>
      <c r="X835" s="5"/>
      <c r="Y835" s="5"/>
      <c r="Z835" s="5"/>
      <c r="AA835" s="5"/>
      <c r="AB835" s="5"/>
    </row>
    <row r="836" spans="1:28" ht="15.75" x14ac:dyDescent="0.25">
      <c r="A836" s="5"/>
      <c r="B836" s="5"/>
      <c r="C836" s="5"/>
      <c r="D836" s="5"/>
      <c r="E836" s="89"/>
      <c r="F836" s="5"/>
      <c r="G836" s="5"/>
      <c r="H836" s="5"/>
      <c r="I836" s="5"/>
      <c r="J836" s="5"/>
      <c r="K836" s="89"/>
      <c r="L836" s="5"/>
      <c r="M836" s="5"/>
      <c r="N836" s="5"/>
      <c r="O836" s="5"/>
      <c r="P836" s="89"/>
      <c r="Q836" s="5"/>
      <c r="R836" s="5"/>
      <c r="S836" s="5"/>
      <c r="T836" s="5"/>
      <c r="U836" s="5"/>
      <c r="V836" s="5"/>
      <c r="W836" s="5"/>
      <c r="X836" s="5"/>
      <c r="Y836" s="5"/>
      <c r="Z836" s="5"/>
      <c r="AA836" s="5"/>
      <c r="AB836" s="5"/>
    </row>
    <row r="837" spans="1:28" ht="15.75" x14ac:dyDescent="0.25">
      <c r="A837" s="5"/>
      <c r="B837" s="5"/>
      <c r="C837" s="5"/>
      <c r="D837" s="5"/>
      <c r="E837" s="89"/>
      <c r="F837" s="5"/>
      <c r="G837" s="5"/>
      <c r="H837" s="5"/>
      <c r="I837" s="5"/>
      <c r="J837" s="5"/>
      <c r="K837" s="89"/>
      <c r="L837" s="5"/>
      <c r="M837" s="5"/>
      <c r="N837" s="5"/>
      <c r="O837" s="5"/>
      <c r="P837" s="89"/>
      <c r="Q837" s="5"/>
      <c r="R837" s="5"/>
      <c r="S837" s="5"/>
      <c r="T837" s="5"/>
      <c r="U837" s="5"/>
      <c r="V837" s="5"/>
      <c r="W837" s="5"/>
      <c r="X837" s="5"/>
      <c r="Y837" s="5"/>
      <c r="Z837" s="5"/>
      <c r="AA837" s="5"/>
      <c r="AB837" s="5"/>
    </row>
    <row r="838" spans="1:28" ht="15.75" x14ac:dyDescent="0.25">
      <c r="A838" s="5"/>
      <c r="B838" s="5"/>
      <c r="C838" s="5"/>
      <c r="D838" s="5"/>
      <c r="E838" s="89"/>
      <c r="F838" s="5"/>
      <c r="G838" s="5"/>
      <c r="H838" s="5"/>
      <c r="I838" s="5"/>
      <c r="J838" s="5"/>
      <c r="K838" s="89"/>
      <c r="L838" s="5"/>
      <c r="M838" s="5"/>
      <c r="N838" s="5"/>
      <c r="O838" s="5"/>
      <c r="P838" s="89"/>
      <c r="Q838" s="5"/>
      <c r="R838" s="5"/>
      <c r="S838" s="5"/>
      <c r="T838" s="5"/>
      <c r="U838" s="5"/>
      <c r="V838" s="5"/>
      <c r="W838" s="5"/>
      <c r="X838" s="5"/>
      <c r="Y838" s="5"/>
      <c r="Z838" s="5"/>
      <c r="AA838" s="5"/>
      <c r="AB838" s="5"/>
    </row>
    <row r="839" spans="1:28" ht="15.75" x14ac:dyDescent="0.25">
      <c r="A839" s="5"/>
      <c r="B839" s="5"/>
      <c r="C839" s="5"/>
      <c r="D839" s="5"/>
      <c r="E839" s="89"/>
      <c r="F839" s="5"/>
      <c r="G839" s="5"/>
      <c r="H839" s="5"/>
      <c r="I839" s="5"/>
      <c r="J839" s="5"/>
      <c r="K839" s="89"/>
      <c r="L839" s="5"/>
      <c r="M839" s="5"/>
      <c r="N839" s="5"/>
      <c r="O839" s="5"/>
      <c r="P839" s="89"/>
      <c r="Q839" s="5"/>
      <c r="R839" s="5"/>
      <c r="S839" s="5"/>
      <c r="T839" s="5"/>
      <c r="U839" s="5"/>
      <c r="V839" s="5"/>
      <c r="W839" s="5"/>
      <c r="X839" s="5"/>
      <c r="Y839" s="5"/>
      <c r="Z839" s="5"/>
      <c r="AA839" s="5"/>
      <c r="AB839" s="5"/>
    </row>
    <row r="840" spans="1:28" ht="15.75" x14ac:dyDescent="0.25">
      <c r="A840" s="5"/>
      <c r="B840" s="5"/>
      <c r="C840" s="5"/>
      <c r="D840" s="5"/>
      <c r="E840" s="89"/>
      <c r="F840" s="5"/>
      <c r="G840" s="5"/>
      <c r="H840" s="5"/>
      <c r="I840" s="5"/>
      <c r="J840" s="5"/>
      <c r="K840" s="89"/>
      <c r="L840" s="5"/>
      <c r="M840" s="5"/>
      <c r="N840" s="5"/>
      <c r="O840" s="5"/>
      <c r="P840" s="89"/>
      <c r="Q840" s="5"/>
      <c r="R840" s="5"/>
      <c r="S840" s="5"/>
      <c r="T840" s="5"/>
      <c r="U840" s="5"/>
      <c r="V840" s="5"/>
      <c r="W840" s="5"/>
      <c r="X840" s="5"/>
      <c r="Y840" s="5"/>
      <c r="Z840" s="5"/>
      <c r="AA840" s="5"/>
      <c r="AB840" s="5"/>
    </row>
    <row r="841" spans="1:28" ht="15.75" x14ac:dyDescent="0.25">
      <c r="A841" s="5"/>
      <c r="B841" s="5"/>
      <c r="C841" s="5"/>
      <c r="D841" s="5"/>
      <c r="E841" s="89"/>
      <c r="F841" s="5"/>
      <c r="G841" s="5"/>
      <c r="H841" s="5"/>
      <c r="I841" s="5"/>
      <c r="J841" s="5"/>
      <c r="K841" s="89"/>
      <c r="L841" s="5"/>
      <c r="M841" s="5"/>
      <c r="N841" s="5"/>
      <c r="O841" s="5"/>
      <c r="P841" s="89"/>
      <c r="Q841" s="5"/>
      <c r="R841" s="5"/>
      <c r="S841" s="5"/>
      <c r="T841" s="5"/>
      <c r="U841" s="5"/>
      <c r="V841" s="5"/>
      <c r="W841" s="5"/>
      <c r="X841" s="5"/>
      <c r="Y841" s="5"/>
      <c r="Z841" s="5"/>
      <c r="AA841" s="5"/>
      <c r="AB841" s="5"/>
    </row>
    <row r="842" spans="1:28" ht="15.75" x14ac:dyDescent="0.25">
      <c r="A842" s="5"/>
      <c r="B842" s="5"/>
      <c r="C842" s="5"/>
      <c r="D842" s="5"/>
      <c r="E842" s="89"/>
      <c r="F842" s="5"/>
      <c r="G842" s="5"/>
      <c r="H842" s="5"/>
      <c r="I842" s="5"/>
      <c r="J842" s="5"/>
      <c r="K842" s="89"/>
      <c r="L842" s="5"/>
      <c r="M842" s="5"/>
      <c r="N842" s="5"/>
      <c r="O842" s="5"/>
      <c r="P842" s="89"/>
      <c r="Q842" s="5"/>
      <c r="R842" s="5"/>
      <c r="S842" s="5"/>
      <c r="T842" s="5"/>
      <c r="U842" s="5"/>
      <c r="V842" s="5"/>
      <c r="W842" s="5"/>
      <c r="X842" s="5"/>
      <c r="Y842" s="5"/>
      <c r="Z842" s="5"/>
      <c r="AA842" s="5"/>
      <c r="AB842" s="5"/>
    </row>
    <row r="843" spans="1:28" ht="15.75" x14ac:dyDescent="0.25">
      <c r="A843" s="5"/>
      <c r="B843" s="5"/>
      <c r="C843" s="5"/>
      <c r="D843" s="5"/>
      <c r="E843" s="89"/>
      <c r="F843" s="5"/>
      <c r="G843" s="5"/>
      <c r="H843" s="5"/>
      <c r="I843" s="5"/>
      <c r="J843" s="5"/>
      <c r="K843" s="89"/>
      <c r="L843" s="5"/>
      <c r="M843" s="5"/>
      <c r="N843" s="5"/>
      <c r="O843" s="5"/>
      <c r="P843" s="89"/>
      <c r="Q843" s="5"/>
      <c r="R843" s="5"/>
      <c r="S843" s="5"/>
      <c r="T843" s="5"/>
      <c r="U843" s="5"/>
      <c r="V843" s="5"/>
      <c r="W843" s="5"/>
      <c r="X843" s="5"/>
      <c r="Y843" s="5"/>
      <c r="Z843" s="5"/>
      <c r="AA843" s="5"/>
      <c r="AB843" s="5"/>
    </row>
    <row r="844" spans="1:28" ht="15.75" x14ac:dyDescent="0.25">
      <c r="A844" s="5"/>
      <c r="B844" s="5"/>
      <c r="C844" s="5"/>
      <c r="D844" s="5"/>
      <c r="E844" s="89"/>
      <c r="F844" s="5"/>
      <c r="G844" s="5"/>
      <c r="H844" s="5"/>
      <c r="I844" s="5"/>
      <c r="J844" s="5"/>
      <c r="K844" s="89"/>
      <c r="L844" s="5"/>
      <c r="M844" s="5"/>
      <c r="N844" s="5"/>
      <c r="O844" s="5"/>
      <c r="P844" s="89"/>
      <c r="Q844" s="5"/>
      <c r="R844" s="5"/>
      <c r="S844" s="5"/>
      <c r="T844" s="5"/>
      <c r="U844" s="5"/>
      <c r="V844" s="5"/>
      <c r="W844" s="5"/>
      <c r="X844" s="5"/>
      <c r="Y844" s="5"/>
      <c r="Z844" s="5"/>
      <c r="AA844" s="5"/>
      <c r="AB844" s="5"/>
    </row>
    <row r="845" spans="1:28" ht="15.75" x14ac:dyDescent="0.25">
      <c r="A845" s="5"/>
      <c r="B845" s="5"/>
      <c r="C845" s="5"/>
      <c r="D845" s="5"/>
      <c r="E845" s="89"/>
      <c r="F845" s="5"/>
      <c r="G845" s="5"/>
      <c r="H845" s="5"/>
      <c r="I845" s="5"/>
      <c r="J845" s="5"/>
      <c r="K845" s="89"/>
      <c r="L845" s="5"/>
      <c r="M845" s="5"/>
      <c r="N845" s="5"/>
      <c r="O845" s="5"/>
      <c r="P845" s="89"/>
      <c r="Q845" s="5"/>
      <c r="R845" s="5"/>
      <c r="S845" s="5"/>
      <c r="T845" s="5"/>
      <c r="U845" s="5"/>
      <c r="V845" s="5"/>
      <c r="W845" s="5"/>
      <c r="X845" s="5"/>
      <c r="Y845" s="5"/>
      <c r="Z845" s="5"/>
      <c r="AA845" s="5"/>
      <c r="AB845" s="5"/>
    </row>
    <row r="846" spans="1:28" ht="15.75" x14ac:dyDescent="0.25">
      <c r="A846" s="5"/>
      <c r="B846" s="5"/>
      <c r="C846" s="5"/>
      <c r="D846" s="5"/>
      <c r="E846" s="89"/>
      <c r="F846" s="5"/>
      <c r="G846" s="5"/>
      <c r="H846" s="5"/>
      <c r="I846" s="5"/>
      <c r="J846" s="5"/>
      <c r="K846" s="89"/>
      <c r="L846" s="5"/>
      <c r="M846" s="5"/>
      <c r="N846" s="5"/>
      <c r="O846" s="5"/>
      <c r="P846" s="89"/>
      <c r="Q846" s="5"/>
      <c r="R846" s="5"/>
      <c r="S846" s="5"/>
      <c r="T846" s="5"/>
      <c r="U846" s="5"/>
      <c r="V846" s="5"/>
      <c r="W846" s="5"/>
      <c r="X846" s="5"/>
      <c r="Y846" s="5"/>
      <c r="Z846" s="5"/>
      <c r="AA846" s="5"/>
      <c r="AB846" s="5"/>
    </row>
    <row r="847" spans="1:28" ht="15.75" x14ac:dyDescent="0.25">
      <c r="A847" s="5"/>
      <c r="B847" s="5"/>
      <c r="C847" s="5"/>
      <c r="D847" s="5"/>
      <c r="E847" s="89"/>
      <c r="F847" s="5"/>
      <c r="G847" s="5"/>
      <c r="H847" s="5"/>
      <c r="I847" s="5"/>
      <c r="J847" s="5"/>
      <c r="K847" s="89"/>
      <c r="L847" s="5"/>
      <c r="M847" s="5"/>
      <c r="N847" s="5"/>
      <c r="O847" s="5"/>
      <c r="P847" s="89"/>
      <c r="Q847" s="5"/>
      <c r="R847" s="5"/>
      <c r="S847" s="5"/>
      <c r="T847" s="5"/>
      <c r="U847" s="5"/>
      <c r="V847" s="5"/>
      <c r="W847" s="5"/>
      <c r="X847" s="5"/>
      <c r="Y847" s="5"/>
      <c r="Z847" s="5"/>
      <c r="AA847" s="5"/>
      <c r="AB847" s="5"/>
    </row>
    <row r="848" spans="1:28" ht="15.75" x14ac:dyDescent="0.25">
      <c r="A848" s="5"/>
      <c r="B848" s="5"/>
      <c r="C848" s="5"/>
      <c r="D848" s="5"/>
      <c r="E848" s="89"/>
      <c r="F848" s="5"/>
      <c r="G848" s="5"/>
      <c r="H848" s="5"/>
      <c r="I848" s="5"/>
      <c r="J848" s="5"/>
      <c r="K848" s="89"/>
      <c r="L848" s="5"/>
      <c r="M848" s="5"/>
      <c r="N848" s="5"/>
      <c r="O848" s="5"/>
      <c r="P848" s="89"/>
      <c r="Q848" s="5"/>
      <c r="R848" s="5"/>
      <c r="S848" s="5"/>
      <c r="T848" s="5"/>
      <c r="U848" s="5"/>
      <c r="V848" s="5"/>
      <c r="W848" s="5"/>
      <c r="X848" s="5"/>
      <c r="Y848" s="5"/>
      <c r="Z848" s="5"/>
      <c r="AA848" s="5"/>
      <c r="AB848" s="5"/>
    </row>
    <row r="849" spans="1:28" ht="15.75" x14ac:dyDescent="0.25">
      <c r="A849" s="5"/>
      <c r="B849" s="5"/>
      <c r="C849" s="5"/>
      <c r="D849" s="5"/>
      <c r="E849" s="89"/>
      <c r="F849" s="5"/>
      <c r="G849" s="5"/>
      <c r="H849" s="5"/>
      <c r="I849" s="5"/>
      <c r="J849" s="5"/>
      <c r="K849" s="89"/>
      <c r="L849" s="5"/>
      <c r="M849" s="5"/>
      <c r="N849" s="5"/>
      <c r="O849" s="5"/>
      <c r="P849" s="89"/>
      <c r="Q849" s="5"/>
      <c r="R849" s="5"/>
      <c r="S849" s="5"/>
      <c r="T849" s="5"/>
      <c r="U849" s="5"/>
      <c r="V849" s="5"/>
      <c r="W849" s="5"/>
      <c r="X849" s="5"/>
      <c r="Y849" s="5"/>
      <c r="Z849" s="5"/>
      <c r="AA849" s="5"/>
      <c r="AB849" s="5"/>
    </row>
    <row r="850" spans="1:28" ht="15.75" x14ac:dyDescent="0.25">
      <c r="A850" s="5"/>
      <c r="B850" s="5"/>
      <c r="C850" s="5"/>
      <c r="D850" s="5"/>
      <c r="E850" s="89"/>
      <c r="F850" s="5"/>
      <c r="G850" s="5"/>
      <c r="H850" s="5"/>
      <c r="I850" s="5"/>
      <c r="J850" s="5"/>
      <c r="K850" s="89"/>
      <c r="L850" s="5"/>
      <c r="M850" s="5"/>
      <c r="N850" s="5"/>
      <c r="O850" s="5"/>
      <c r="P850" s="89"/>
      <c r="Q850" s="5"/>
      <c r="R850" s="5"/>
      <c r="S850" s="5"/>
      <c r="T850" s="5"/>
      <c r="U850" s="5"/>
      <c r="V850" s="5"/>
      <c r="W850" s="5"/>
      <c r="X850" s="5"/>
      <c r="Y850" s="5"/>
      <c r="Z850" s="5"/>
      <c r="AA850" s="5"/>
      <c r="AB850" s="5"/>
    </row>
    <row r="851" spans="1:28" ht="15.75" x14ac:dyDescent="0.25">
      <c r="A851" s="5"/>
      <c r="B851" s="5"/>
      <c r="C851" s="5"/>
      <c r="D851" s="5"/>
      <c r="E851" s="89"/>
      <c r="F851" s="5"/>
      <c r="G851" s="5"/>
      <c r="H851" s="5"/>
      <c r="I851" s="5"/>
      <c r="J851" s="5"/>
      <c r="K851" s="89"/>
      <c r="L851" s="5"/>
      <c r="M851" s="5"/>
      <c r="N851" s="5"/>
      <c r="O851" s="5"/>
      <c r="P851" s="89"/>
      <c r="Q851" s="5"/>
      <c r="R851" s="5"/>
      <c r="S851" s="5"/>
      <c r="T851" s="5"/>
      <c r="U851" s="5"/>
      <c r="V851" s="5"/>
      <c r="W851" s="5"/>
      <c r="X851" s="5"/>
      <c r="Y851" s="5"/>
      <c r="Z851" s="5"/>
      <c r="AA851" s="5"/>
      <c r="AB851" s="5"/>
    </row>
    <row r="852" spans="1:28" ht="15.75" x14ac:dyDescent="0.25">
      <c r="A852" s="5"/>
      <c r="B852" s="5"/>
      <c r="C852" s="5"/>
      <c r="D852" s="5"/>
      <c r="E852" s="89"/>
      <c r="F852" s="5"/>
      <c r="G852" s="5"/>
      <c r="H852" s="5"/>
      <c r="I852" s="5"/>
      <c r="J852" s="5"/>
      <c r="K852" s="89"/>
      <c r="L852" s="5"/>
      <c r="M852" s="5"/>
      <c r="N852" s="5"/>
      <c r="O852" s="5"/>
      <c r="P852" s="89"/>
      <c r="Q852" s="5"/>
      <c r="R852" s="5"/>
      <c r="S852" s="5"/>
      <c r="T852" s="5"/>
      <c r="U852" s="5"/>
      <c r="V852" s="5"/>
      <c r="W852" s="5"/>
      <c r="X852" s="5"/>
      <c r="Y852" s="5"/>
      <c r="Z852" s="5"/>
      <c r="AA852" s="5"/>
      <c r="AB852" s="5"/>
    </row>
    <row r="853" spans="1:28" ht="15.75" x14ac:dyDescent="0.25">
      <c r="A853" s="5"/>
      <c r="B853" s="5"/>
      <c r="C853" s="5"/>
      <c r="D853" s="5"/>
      <c r="E853" s="89"/>
      <c r="F853" s="5"/>
      <c r="G853" s="5"/>
      <c r="H853" s="5"/>
      <c r="I853" s="5"/>
      <c r="J853" s="5"/>
      <c r="K853" s="89"/>
      <c r="L853" s="5"/>
      <c r="M853" s="5"/>
      <c r="N853" s="5"/>
      <c r="O853" s="5"/>
      <c r="P853" s="89"/>
      <c r="Q853" s="5"/>
      <c r="R853" s="5"/>
      <c r="S853" s="5"/>
      <c r="T853" s="5"/>
      <c r="U853" s="5"/>
      <c r="V853" s="5"/>
      <c r="W853" s="5"/>
      <c r="X853" s="5"/>
      <c r="Y853" s="5"/>
      <c r="Z853" s="5"/>
      <c r="AA853" s="5"/>
      <c r="AB853" s="5"/>
    </row>
    <row r="854" spans="1:28" ht="15.75" x14ac:dyDescent="0.25">
      <c r="A854" s="5"/>
      <c r="B854" s="5"/>
      <c r="C854" s="5"/>
      <c r="D854" s="5"/>
      <c r="E854" s="89"/>
      <c r="F854" s="5"/>
      <c r="G854" s="5"/>
      <c r="H854" s="5"/>
      <c r="I854" s="5"/>
      <c r="J854" s="5"/>
      <c r="K854" s="89"/>
      <c r="L854" s="5"/>
      <c r="M854" s="5"/>
      <c r="N854" s="5"/>
      <c r="O854" s="5"/>
      <c r="P854" s="89"/>
      <c r="Q854" s="5"/>
      <c r="R854" s="5"/>
      <c r="S854" s="5"/>
      <c r="T854" s="5"/>
      <c r="U854" s="5"/>
      <c r="V854" s="5"/>
      <c r="W854" s="5"/>
      <c r="X854" s="5"/>
      <c r="Y854" s="5"/>
      <c r="Z854" s="5"/>
      <c r="AA854" s="5"/>
      <c r="AB854" s="5"/>
    </row>
    <row r="855" spans="1:28" ht="15.75" x14ac:dyDescent="0.25">
      <c r="A855" s="5"/>
      <c r="B855" s="5"/>
      <c r="C855" s="5"/>
      <c r="D855" s="5"/>
      <c r="E855" s="89"/>
      <c r="F855" s="5"/>
      <c r="G855" s="5"/>
      <c r="H855" s="5"/>
      <c r="I855" s="5"/>
      <c r="J855" s="5"/>
      <c r="K855" s="89"/>
      <c r="L855" s="5"/>
      <c r="M855" s="5"/>
      <c r="N855" s="5"/>
      <c r="O855" s="5"/>
      <c r="P855" s="89"/>
      <c r="Q855" s="5"/>
      <c r="R855" s="5"/>
      <c r="S855" s="5"/>
      <c r="T855" s="5"/>
      <c r="U855" s="5"/>
      <c r="V855" s="5"/>
      <c r="W855" s="5"/>
      <c r="X855" s="5"/>
      <c r="Y855" s="5"/>
      <c r="Z855" s="5"/>
      <c r="AA855" s="5"/>
      <c r="AB855" s="5"/>
    </row>
    <row r="856" spans="1:28" ht="15.75" x14ac:dyDescent="0.25">
      <c r="A856" s="5"/>
      <c r="B856" s="5"/>
      <c r="C856" s="5"/>
      <c r="D856" s="5"/>
      <c r="E856" s="89"/>
      <c r="F856" s="5"/>
      <c r="G856" s="5"/>
      <c r="H856" s="5"/>
      <c r="I856" s="5"/>
      <c r="J856" s="5"/>
      <c r="K856" s="89"/>
      <c r="L856" s="5"/>
      <c r="M856" s="5"/>
      <c r="N856" s="5"/>
      <c r="O856" s="5"/>
      <c r="P856" s="89"/>
      <c r="Q856" s="5"/>
      <c r="R856" s="5"/>
      <c r="S856" s="5"/>
      <c r="T856" s="5"/>
      <c r="U856" s="5"/>
      <c r="V856" s="5"/>
      <c r="W856" s="5"/>
      <c r="X856" s="5"/>
      <c r="Y856" s="5"/>
      <c r="Z856" s="5"/>
      <c r="AA856" s="5"/>
      <c r="AB856" s="5"/>
    </row>
    <row r="857" spans="1:28" ht="15.75" x14ac:dyDescent="0.25">
      <c r="A857" s="5"/>
      <c r="B857" s="5"/>
      <c r="C857" s="5"/>
      <c r="D857" s="5"/>
      <c r="E857" s="89"/>
      <c r="F857" s="5"/>
      <c r="G857" s="5"/>
      <c r="H857" s="5"/>
      <c r="I857" s="5"/>
      <c r="J857" s="5"/>
      <c r="K857" s="89"/>
      <c r="L857" s="5"/>
      <c r="M857" s="5"/>
      <c r="N857" s="5"/>
      <c r="O857" s="5"/>
      <c r="P857" s="89"/>
      <c r="Q857" s="5"/>
      <c r="R857" s="5"/>
      <c r="S857" s="5"/>
      <c r="T857" s="5"/>
      <c r="U857" s="5"/>
      <c r="V857" s="5"/>
      <c r="W857" s="5"/>
      <c r="X857" s="5"/>
      <c r="Y857" s="5"/>
      <c r="Z857" s="5"/>
      <c r="AA857" s="5"/>
      <c r="AB857" s="5"/>
    </row>
    <row r="858" spans="1:28" ht="15.75" x14ac:dyDescent="0.25">
      <c r="A858" s="5"/>
      <c r="B858" s="5"/>
      <c r="C858" s="5"/>
      <c r="D858" s="5"/>
      <c r="E858" s="89"/>
      <c r="F858" s="5"/>
      <c r="G858" s="5"/>
      <c r="H858" s="5"/>
      <c r="I858" s="5"/>
      <c r="J858" s="5"/>
      <c r="K858" s="89"/>
      <c r="L858" s="5"/>
      <c r="M858" s="5"/>
      <c r="N858" s="5"/>
      <c r="O858" s="5"/>
      <c r="P858" s="89"/>
      <c r="Q858" s="5"/>
      <c r="R858" s="5"/>
      <c r="S858" s="5"/>
      <c r="T858" s="5"/>
      <c r="U858" s="5"/>
      <c r="V858" s="5"/>
      <c r="W858" s="5"/>
      <c r="X858" s="5"/>
      <c r="Y858" s="5"/>
      <c r="Z858" s="5"/>
      <c r="AA858" s="5"/>
      <c r="AB858" s="5"/>
    </row>
    <row r="859" spans="1:28" ht="15.75" x14ac:dyDescent="0.25">
      <c r="A859" s="5"/>
      <c r="B859" s="5"/>
      <c r="C859" s="5"/>
      <c r="D859" s="5"/>
      <c r="E859" s="89"/>
      <c r="F859" s="5"/>
      <c r="G859" s="5"/>
      <c r="H859" s="5"/>
      <c r="I859" s="5"/>
      <c r="J859" s="5"/>
      <c r="K859" s="89"/>
      <c r="L859" s="5"/>
      <c r="M859" s="5"/>
      <c r="N859" s="5"/>
      <c r="O859" s="5"/>
      <c r="P859" s="89"/>
      <c r="Q859" s="5"/>
      <c r="R859" s="5"/>
      <c r="S859" s="5"/>
      <c r="T859" s="5"/>
      <c r="U859" s="5"/>
      <c r="V859" s="5"/>
      <c r="W859" s="5"/>
      <c r="X859" s="5"/>
      <c r="Y859" s="5"/>
      <c r="Z859" s="5"/>
      <c r="AA859" s="5"/>
      <c r="AB859" s="5"/>
    </row>
    <row r="860" spans="1:28" ht="15.75" x14ac:dyDescent="0.25">
      <c r="A860" s="5"/>
      <c r="B860" s="5"/>
      <c r="C860" s="5"/>
      <c r="D860" s="5"/>
      <c r="E860" s="89"/>
      <c r="F860" s="5"/>
      <c r="G860" s="5"/>
      <c r="H860" s="5"/>
      <c r="I860" s="5"/>
      <c r="J860" s="5"/>
      <c r="K860" s="89"/>
      <c r="L860" s="5"/>
      <c r="M860" s="5"/>
      <c r="N860" s="5"/>
      <c r="O860" s="5"/>
      <c r="P860" s="89"/>
      <c r="Q860" s="5"/>
      <c r="R860" s="5"/>
      <c r="S860" s="5"/>
      <c r="T860" s="5"/>
      <c r="U860" s="5"/>
      <c r="V860" s="5"/>
      <c r="W860" s="5"/>
      <c r="X860" s="5"/>
      <c r="Y860" s="5"/>
      <c r="Z860" s="5"/>
      <c r="AA860" s="5"/>
      <c r="AB860" s="5"/>
    </row>
    <row r="861" spans="1:28" ht="15.75" x14ac:dyDescent="0.25">
      <c r="A861" s="5"/>
      <c r="B861" s="5"/>
      <c r="C861" s="5"/>
      <c r="D861" s="5"/>
      <c r="E861" s="89"/>
      <c r="F861" s="5"/>
      <c r="G861" s="5"/>
      <c r="H861" s="5"/>
      <c r="I861" s="5"/>
      <c r="J861" s="5"/>
      <c r="K861" s="89"/>
      <c r="L861" s="5"/>
      <c r="M861" s="5"/>
      <c r="N861" s="5"/>
      <c r="O861" s="5"/>
      <c r="P861" s="89"/>
      <c r="Q861" s="5"/>
      <c r="R861" s="5"/>
      <c r="S861" s="5"/>
      <c r="T861" s="5"/>
      <c r="U861" s="5"/>
      <c r="V861" s="5"/>
      <c r="W861" s="5"/>
      <c r="X861" s="5"/>
      <c r="Y861" s="5"/>
      <c r="Z861" s="5"/>
      <c r="AA861" s="5"/>
      <c r="AB861" s="5"/>
    </row>
    <row r="862" spans="1:28" ht="15.75" x14ac:dyDescent="0.25">
      <c r="A862" s="5"/>
      <c r="B862" s="5"/>
      <c r="C862" s="5"/>
      <c r="D862" s="5"/>
      <c r="E862" s="89"/>
      <c r="F862" s="5"/>
      <c r="G862" s="5"/>
      <c r="H862" s="5"/>
      <c r="I862" s="5"/>
      <c r="J862" s="5"/>
      <c r="K862" s="89"/>
      <c r="L862" s="5"/>
      <c r="M862" s="5"/>
      <c r="N862" s="5"/>
      <c r="O862" s="5"/>
      <c r="P862" s="89"/>
      <c r="Q862" s="5"/>
      <c r="R862" s="5"/>
      <c r="S862" s="5"/>
      <c r="T862" s="5"/>
      <c r="U862" s="5"/>
      <c r="V862" s="5"/>
      <c r="W862" s="5"/>
      <c r="X862" s="5"/>
      <c r="Y862" s="5"/>
      <c r="Z862" s="5"/>
      <c r="AA862" s="5"/>
      <c r="AB862" s="5"/>
    </row>
    <row r="863" spans="1:28" ht="15.75" x14ac:dyDescent="0.25">
      <c r="A863" s="5"/>
      <c r="B863" s="5"/>
      <c r="C863" s="5"/>
      <c r="D863" s="5"/>
      <c r="E863" s="89"/>
      <c r="F863" s="5"/>
      <c r="G863" s="5"/>
      <c r="H863" s="5"/>
      <c r="I863" s="5"/>
      <c r="J863" s="5"/>
      <c r="K863" s="89"/>
      <c r="L863" s="5"/>
      <c r="M863" s="5"/>
      <c r="N863" s="5"/>
      <c r="O863" s="5"/>
      <c r="P863" s="89"/>
      <c r="Q863" s="5"/>
      <c r="R863" s="5"/>
      <c r="S863" s="5"/>
      <c r="T863" s="5"/>
      <c r="U863" s="5"/>
      <c r="V863" s="5"/>
      <c r="W863" s="5"/>
      <c r="X863" s="5"/>
      <c r="Y863" s="5"/>
      <c r="Z863" s="5"/>
      <c r="AA863" s="5"/>
      <c r="AB863" s="5"/>
    </row>
    <row r="864" spans="1:28" ht="15.75" x14ac:dyDescent="0.25">
      <c r="A864" s="5"/>
      <c r="B864" s="5"/>
      <c r="C864" s="5"/>
      <c r="D864" s="5"/>
      <c r="E864" s="89"/>
      <c r="F864" s="5"/>
      <c r="G864" s="5"/>
      <c r="H864" s="5"/>
      <c r="I864" s="5"/>
      <c r="J864" s="5"/>
      <c r="K864" s="89"/>
      <c r="L864" s="5"/>
      <c r="M864" s="5"/>
      <c r="N864" s="5"/>
      <c r="O864" s="5"/>
      <c r="P864" s="89"/>
      <c r="Q864" s="5"/>
      <c r="R864" s="5"/>
      <c r="S864" s="5"/>
      <c r="T864" s="5"/>
      <c r="U864" s="5"/>
      <c r="V864" s="5"/>
      <c r="W864" s="5"/>
      <c r="X864" s="5"/>
      <c r="Y864" s="5"/>
      <c r="Z864" s="5"/>
      <c r="AA864" s="5"/>
      <c r="AB864" s="5"/>
    </row>
    <row r="865" spans="1:28" ht="15.75" x14ac:dyDescent="0.25">
      <c r="A865" s="5"/>
      <c r="B865" s="5"/>
      <c r="C865" s="5"/>
      <c r="D865" s="5"/>
      <c r="E865" s="89"/>
      <c r="F865" s="5"/>
      <c r="G865" s="5"/>
      <c r="H865" s="5"/>
      <c r="I865" s="5"/>
      <c r="J865" s="5"/>
      <c r="K865" s="89"/>
      <c r="L865" s="5"/>
      <c r="M865" s="5"/>
      <c r="N865" s="5"/>
      <c r="O865" s="5"/>
      <c r="P865" s="89"/>
      <c r="Q865" s="5"/>
      <c r="R865" s="5"/>
      <c r="S865" s="5"/>
      <c r="T865" s="5"/>
      <c r="U865" s="5"/>
      <c r="V865" s="5"/>
      <c r="W865" s="5"/>
      <c r="X865" s="5"/>
      <c r="Y865" s="5"/>
      <c r="Z865" s="5"/>
      <c r="AA865" s="5"/>
      <c r="AB865" s="5"/>
    </row>
    <row r="866" spans="1:28" ht="15.75" x14ac:dyDescent="0.25">
      <c r="A866" s="5"/>
      <c r="B866" s="5"/>
      <c r="C866" s="5"/>
      <c r="D866" s="5"/>
      <c r="E866" s="89"/>
      <c r="F866" s="5"/>
      <c r="G866" s="5"/>
      <c r="H866" s="5"/>
      <c r="I866" s="5"/>
      <c r="J866" s="5"/>
      <c r="K866" s="89"/>
      <c r="L866" s="5"/>
      <c r="M866" s="5"/>
      <c r="N866" s="5"/>
      <c r="O866" s="5"/>
      <c r="P866" s="89"/>
      <c r="Q866" s="5"/>
      <c r="R866" s="5"/>
      <c r="S866" s="5"/>
      <c r="T866" s="5"/>
      <c r="U866" s="5"/>
      <c r="V866" s="5"/>
      <c r="W866" s="5"/>
      <c r="X866" s="5"/>
      <c r="Y866" s="5"/>
      <c r="Z866" s="5"/>
      <c r="AA866" s="5"/>
      <c r="AB866" s="5"/>
    </row>
    <row r="867" spans="1:28" ht="15.75" x14ac:dyDescent="0.25">
      <c r="A867" s="5"/>
      <c r="B867" s="5"/>
      <c r="C867" s="5"/>
      <c r="D867" s="5"/>
      <c r="E867" s="89"/>
      <c r="F867" s="5"/>
      <c r="G867" s="5"/>
      <c r="H867" s="5"/>
      <c r="I867" s="5"/>
      <c r="J867" s="5"/>
      <c r="K867" s="89"/>
      <c r="L867" s="5"/>
      <c r="M867" s="5"/>
      <c r="N867" s="5"/>
      <c r="O867" s="5"/>
      <c r="P867" s="89"/>
      <c r="Q867" s="5"/>
      <c r="R867" s="5"/>
      <c r="S867" s="5"/>
      <c r="T867" s="5"/>
      <c r="U867" s="5"/>
      <c r="V867" s="5"/>
      <c r="W867" s="5"/>
      <c r="X867" s="5"/>
      <c r="Y867" s="5"/>
      <c r="Z867" s="5"/>
      <c r="AA867" s="5"/>
      <c r="AB867" s="5"/>
    </row>
    <row r="868" spans="1:28" ht="15.75" x14ac:dyDescent="0.25">
      <c r="A868" s="5"/>
      <c r="B868" s="5"/>
      <c r="C868" s="5"/>
      <c r="D868" s="5"/>
      <c r="E868" s="89"/>
      <c r="F868" s="5"/>
      <c r="G868" s="5"/>
      <c r="H868" s="5"/>
      <c r="I868" s="5"/>
      <c r="J868" s="5"/>
      <c r="K868" s="89"/>
      <c r="L868" s="5"/>
      <c r="M868" s="5"/>
      <c r="N868" s="5"/>
      <c r="O868" s="5"/>
      <c r="P868" s="89"/>
      <c r="Q868" s="5"/>
      <c r="R868" s="5"/>
      <c r="S868" s="5"/>
      <c r="T868" s="5"/>
      <c r="U868" s="5"/>
      <c r="V868" s="5"/>
      <c r="W868" s="5"/>
      <c r="X868" s="5"/>
      <c r="Y868" s="5"/>
      <c r="Z868" s="5"/>
      <c r="AA868" s="5"/>
      <c r="AB868" s="5"/>
    </row>
    <row r="869" spans="1:28" ht="15.75" x14ac:dyDescent="0.25">
      <c r="A869" s="5"/>
      <c r="B869" s="5"/>
      <c r="C869" s="5"/>
      <c r="D869" s="5"/>
      <c r="E869" s="89"/>
      <c r="F869" s="5"/>
      <c r="G869" s="5"/>
      <c r="H869" s="5"/>
      <c r="I869" s="5"/>
      <c r="J869" s="5"/>
      <c r="K869" s="89"/>
      <c r="L869" s="5"/>
      <c r="M869" s="5"/>
      <c r="N869" s="5"/>
      <c r="O869" s="5"/>
      <c r="P869" s="89"/>
      <c r="Q869" s="5"/>
      <c r="R869" s="5"/>
      <c r="S869" s="5"/>
      <c r="T869" s="5"/>
      <c r="U869" s="5"/>
      <c r="V869" s="5"/>
      <c r="W869" s="5"/>
      <c r="X869" s="5"/>
      <c r="Y869" s="5"/>
      <c r="Z869" s="5"/>
      <c r="AA869" s="5"/>
      <c r="AB869" s="5"/>
    </row>
    <row r="870" spans="1:28" ht="15.75" x14ac:dyDescent="0.25">
      <c r="A870" s="5"/>
      <c r="B870" s="5"/>
      <c r="C870" s="5"/>
      <c r="D870" s="5"/>
      <c r="E870" s="89"/>
      <c r="F870" s="5"/>
      <c r="G870" s="5"/>
      <c r="H870" s="5"/>
      <c r="I870" s="5"/>
      <c r="J870" s="5"/>
      <c r="K870" s="89"/>
      <c r="L870" s="5"/>
      <c r="M870" s="5"/>
      <c r="N870" s="5"/>
      <c r="O870" s="5"/>
      <c r="P870" s="89"/>
      <c r="Q870" s="5"/>
      <c r="R870" s="5"/>
      <c r="S870" s="5"/>
      <c r="T870" s="5"/>
      <c r="U870" s="5"/>
      <c r="V870" s="5"/>
      <c r="W870" s="5"/>
      <c r="X870" s="5"/>
      <c r="Y870" s="5"/>
      <c r="Z870" s="5"/>
      <c r="AA870" s="5"/>
      <c r="AB870" s="5"/>
    </row>
    <row r="871" spans="1:28" ht="15.75" x14ac:dyDescent="0.25">
      <c r="A871" s="5"/>
      <c r="B871" s="5"/>
      <c r="C871" s="5"/>
      <c r="D871" s="5"/>
      <c r="E871" s="89"/>
      <c r="F871" s="5"/>
      <c r="G871" s="5"/>
      <c r="H871" s="5"/>
      <c r="I871" s="5"/>
      <c r="J871" s="5"/>
      <c r="K871" s="89"/>
      <c r="L871" s="5"/>
      <c r="M871" s="5"/>
      <c r="N871" s="5"/>
      <c r="O871" s="5"/>
      <c r="P871" s="89"/>
      <c r="Q871" s="5"/>
      <c r="R871" s="5"/>
      <c r="S871" s="5"/>
      <c r="T871" s="5"/>
      <c r="U871" s="5"/>
      <c r="V871" s="5"/>
      <c r="W871" s="5"/>
      <c r="X871" s="5"/>
      <c r="Y871" s="5"/>
      <c r="Z871" s="5"/>
      <c r="AA871" s="5"/>
      <c r="AB871" s="5"/>
    </row>
    <row r="872" spans="1:28" ht="15.75" x14ac:dyDescent="0.25">
      <c r="A872" s="5"/>
      <c r="B872" s="5"/>
      <c r="C872" s="5"/>
      <c r="D872" s="5"/>
      <c r="E872" s="89"/>
      <c r="F872" s="5"/>
      <c r="G872" s="5"/>
      <c r="H872" s="5"/>
      <c r="I872" s="5"/>
      <c r="J872" s="5"/>
      <c r="K872" s="89"/>
      <c r="L872" s="5"/>
      <c r="M872" s="5"/>
      <c r="N872" s="5"/>
      <c r="O872" s="5"/>
      <c r="P872" s="89"/>
      <c r="Q872" s="5"/>
      <c r="R872" s="5"/>
      <c r="S872" s="5"/>
      <c r="T872" s="5"/>
      <c r="U872" s="5"/>
      <c r="V872" s="5"/>
      <c r="W872" s="5"/>
      <c r="X872" s="5"/>
      <c r="Y872" s="5"/>
      <c r="Z872" s="5"/>
      <c r="AA872" s="5"/>
      <c r="AB872" s="5"/>
    </row>
    <row r="873" spans="1:28" ht="15.75" x14ac:dyDescent="0.25">
      <c r="A873" s="5"/>
      <c r="B873" s="5"/>
      <c r="C873" s="5"/>
      <c r="D873" s="5"/>
      <c r="E873" s="89"/>
      <c r="F873" s="5"/>
      <c r="G873" s="5"/>
      <c r="H873" s="5"/>
      <c r="I873" s="5"/>
      <c r="J873" s="5"/>
      <c r="K873" s="89"/>
      <c r="L873" s="5"/>
      <c r="M873" s="5"/>
      <c r="N873" s="5"/>
      <c r="O873" s="5"/>
      <c r="P873" s="89"/>
      <c r="Q873" s="5"/>
      <c r="R873" s="5"/>
      <c r="S873" s="5"/>
      <c r="T873" s="5"/>
      <c r="U873" s="5"/>
      <c r="V873" s="5"/>
      <c r="W873" s="5"/>
      <c r="X873" s="5"/>
      <c r="Y873" s="5"/>
      <c r="Z873" s="5"/>
      <c r="AA873" s="5"/>
      <c r="AB873" s="5"/>
    </row>
    <row r="874" spans="1:28" ht="15.75" x14ac:dyDescent="0.25">
      <c r="A874" s="5"/>
      <c r="B874" s="5"/>
      <c r="C874" s="5"/>
      <c r="D874" s="5"/>
      <c r="E874" s="89"/>
      <c r="F874" s="5"/>
      <c r="G874" s="5"/>
      <c r="H874" s="5"/>
      <c r="I874" s="5"/>
      <c r="J874" s="5"/>
      <c r="K874" s="89"/>
      <c r="L874" s="5"/>
      <c r="M874" s="5"/>
      <c r="N874" s="5"/>
      <c r="O874" s="5"/>
      <c r="P874" s="89"/>
      <c r="Q874" s="5"/>
      <c r="R874" s="5"/>
      <c r="S874" s="5"/>
      <c r="T874" s="5"/>
      <c r="U874" s="5"/>
      <c r="V874" s="5"/>
      <c r="W874" s="5"/>
      <c r="X874" s="5"/>
      <c r="Y874" s="5"/>
      <c r="Z874" s="5"/>
      <c r="AA874" s="5"/>
      <c r="AB874" s="5"/>
    </row>
    <row r="875" spans="1:28" ht="15.75" x14ac:dyDescent="0.25">
      <c r="A875" s="5"/>
      <c r="B875" s="5"/>
      <c r="C875" s="5"/>
      <c r="D875" s="5"/>
      <c r="E875" s="89"/>
      <c r="F875" s="5"/>
      <c r="G875" s="5"/>
      <c r="H875" s="5"/>
      <c r="I875" s="5"/>
      <c r="J875" s="5"/>
      <c r="K875" s="89"/>
      <c r="L875" s="5"/>
      <c r="M875" s="5"/>
      <c r="N875" s="5"/>
      <c r="O875" s="5"/>
      <c r="P875" s="89"/>
      <c r="Q875" s="5"/>
      <c r="R875" s="5"/>
      <c r="S875" s="5"/>
      <c r="T875" s="5"/>
      <c r="U875" s="5"/>
      <c r="V875" s="5"/>
      <c r="W875" s="5"/>
      <c r="X875" s="5"/>
      <c r="Y875" s="5"/>
      <c r="Z875" s="5"/>
      <c r="AA875" s="5"/>
      <c r="AB875" s="5"/>
    </row>
    <row r="876" spans="1:28" ht="15.75" x14ac:dyDescent="0.25">
      <c r="A876" s="5"/>
      <c r="B876" s="5"/>
      <c r="C876" s="5"/>
      <c r="D876" s="5"/>
      <c r="E876" s="89"/>
      <c r="F876" s="5"/>
      <c r="G876" s="5"/>
      <c r="H876" s="5"/>
      <c r="I876" s="5"/>
      <c r="J876" s="5"/>
      <c r="K876" s="89"/>
      <c r="L876" s="5"/>
      <c r="M876" s="5"/>
      <c r="N876" s="5"/>
      <c r="O876" s="5"/>
      <c r="P876" s="89"/>
      <c r="Q876" s="5"/>
      <c r="R876" s="5"/>
      <c r="S876" s="5"/>
      <c r="T876" s="5"/>
      <c r="U876" s="5"/>
      <c r="V876" s="5"/>
      <c r="W876" s="5"/>
      <c r="X876" s="5"/>
      <c r="Y876" s="5"/>
      <c r="Z876" s="5"/>
      <c r="AA876" s="5"/>
      <c r="AB876" s="5"/>
    </row>
    <row r="877" spans="1:28" ht="15.75" x14ac:dyDescent="0.25">
      <c r="A877" s="5"/>
      <c r="B877" s="5"/>
      <c r="C877" s="5"/>
      <c r="D877" s="5"/>
      <c r="E877" s="89"/>
      <c r="F877" s="5"/>
      <c r="G877" s="5"/>
      <c r="H877" s="5"/>
      <c r="I877" s="5"/>
      <c r="J877" s="5"/>
      <c r="K877" s="89"/>
      <c r="L877" s="5"/>
      <c r="M877" s="5"/>
      <c r="N877" s="5"/>
      <c r="O877" s="5"/>
      <c r="P877" s="89"/>
      <c r="Q877" s="5"/>
      <c r="R877" s="5"/>
      <c r="S877" s="5"/>
      <c r="T877" s="5"/>
      <c r="U877" s="5"/>
      <c r="V877" s="5"/>
      <c r="W877" s="5"/>
      <c r="X877" s="5"/>
      <c r="Y877" s="5"/>
      <c r="Z877" s="5"/>
      <c r="AA877" s="5"/>
      <c r="AB877" s="5"/>
    </row>
    <row r="878" spans="1:28" ht="15.75" x14ac:dyDescent="0.25">
      <c r="A878" s="5"/>
      <c r="B878" s="5"/>
      <c r="C878" s="5"/>
      <c r="D878" s="5"/>
      <c r="E878" s="89"/>
      <c r="F878" s="5"/>
      <c r="G878" s="5"/>
      <c r="H878" s="5"/>
      <c r="I878" s="5"/>
      <c r="J878" s="5"/>
      <c r="K878" s="89"/>
      <c r="L878" s="5"/>
      <c r="M878" s="5"/>
      <c r="N878" s="5"/>
      <c r="O878" s="5"/>
      <c r="P878" s="89"/>
      <c r="Q878" s="5"/>
      <c r="R878" s="5"/>
      <c r="S878" s="5"/>
      <c r="T878" s="5"/>
      <c r="U878" s="5"/>
      <c r="V878" s="5"/>
      <c r="W878" s="5"/>
      <c r="X878" s="5"/>
      <c r="Y878" s="5"/>
      <c r="Z878" s="5"/>
      <c r="AA878" s="5"/>
      <c r="AB878" s="5"/>
    </row>
    <row r="879" spans="1:28" ht="15.75" x14ac:dyDescent="0.25">
      <c r="A879" s="5"/>
      <c r="B879" s="5"/>
      <c r="C879" s="5"/>
      <c r="D879" s="5"/>
      <c r="E879" s="89"/>
      <c r="F879" s="5"/>
      <c r="G879" s="5"/>
      <c r="H879" s="5"/>
      <c r="I879" s="5"/>
      <c r="J879" s="5"/>
      <c r="K879" s="89"/>
      <c r="L879" s="5"/>
      <c r="M879" s="5"/>
      <c r="N879" s="5"/>
      <c r="O879" s="5"/>
      <c r="P879" s="89"/>
      <c r="Q879" s="5"/>
      <c r="R879" s="5"/>
      <c r="S879" s="5"/>
      <c r="T879" s="5"/>
      <c r="U879" s="5"/>
      <c r="V879" s="5"/>
      <c r="W879" s="5"/>
      <c r="X879" s="5"/>
      <c r="Y879" s="5"/>
      <c r="Z879" s="5"/>
      <c r="AA879" s="5"/>
      <c r="AB879" s="5"/>
    </row>
    <row r="880" spans="1:28" ht="15.75" x14ac:dyDescent="0.25">
      <c r="A880" s="5"/>
      <c r="B880" s="5"/>
      <c r="C880" s="5"/>
      <c r="D880" s="5"/>
      <c r="E880" s="89"/>
      <c r="F880" s="5"/>
      <c r="G880" s="5"/>
      <c r="H880" s="5"/>
      <c r="I880" s="5"/>
      <c r="J880" s="5"/>
      <c r="K880" s="89"/>
      <c r="L880" s="5"/>
      <c r="M880" s="5"/>
      <c r="N880" s="5"/>
      <c r="O880" s="5"/>
      <c r="P880" s="89"/>
      <c r="Q880" s="5"/>
      <c r="R880" s="5"/>
      <c r="S880" s="5"/>
      <c r="T880" s="5"/>
      <c r="U880" s="5"/>
      <c r="V880" s="5"/>
      <c r="W880" s="5"/>
      <c r="X880" s="5"/>
      <c r="Y880" s="5"/>
      <c r="Z880" s="5"/>
      <c r="AA880" s="5"/>
      <c r="AB880" s="5"/>
    </row>
    <row r="881" spans="1:28" ht="15.75" x14ac:dyDescent="0.25">
      <c r="A881" s="5"/>
      <c r="B881" s="5"/>
      <c r="C881" s="5"/>
      <c r="D881" s="5"/>
      <c r="E881" s="89"/>
      <c r="F881" s="5"/>
      <c r="G881" s="5"/>
      <c r="H881" s="5"/>
      <c r="I881" s="5"/>
      <c r="J881" s="5"/>
      <c r="K881" s="89"/>
      <c r="L881" s="5"/>
      <c r="M881" s="5"/>
      <c r="N881" s="5"/>
      <c r="O881" s="5"/>
      <c r="P881" s="89"/>
      <c r="Q881" s="5"/>
      <c r="R881" s="5"/>
      <c r="S881" s="5"/>
      <c r="T881" s="5"/>
      <c r="U881" s="5"/>
      <c r="V881" s="5"/>
      <c r="W881" s="5"/>
      <c r="X881" s="5"/>
      <c r="Y881" s="5"/>
      <c r="Z881" s="5"/>
      <c r="AA881" s="5"/>
      <c r="AB881" s="5"/>
    </row>
    <row r="882" spans="1:28" ht="15.75" x14ac:dyDescent="0.25">
      <c r="A882" s="5"/>
      <c r="B882" s="5"/>
      <c r="C882" s="5"/>
      <c r="D882" s="5"/>
      <c r="E882" s="89"/>
      <c r="F882" s="5"/>
      <c r="G882" s="5"/>
      <c r="H882" s="5"/>
      <c r="I882" s="5"/>
      <c r="J882" s="5"/>
      <c r="K882" s="89"/>
      <c r="L882" s="5"/>
      <c r="M882" s="5"/>
      <c r="N882" s="5"/>
      <c r="O882" s="5"/>
      <c r="P882" s="89"/>
      <c r="Q882" s="5"/>
      <c r="R882" s="5"/>
      <c r="S882" s="5"/>
      <c r="T882" s="5"/>
      <c r="U882" s="5"/>
      <c r="V882" s="5"/>
      <c r="W882" s="5"/>
      <c r="X882" s="5"/>
      <c r="Y882" s="5"/>
      <c r="Z882" s="5"/>
      <c r="AA882" s="5"/>
      <c r="AB882" s="5"/>
    </row>
    <row r="883" spans="1:28" ht="15.75" x14ac:dyDescent="0.25">
      <c r="A883" s="5"/>
      <c r="B883" s="5"/>
      <c r="C883" s="5"/>
      <c r="D883" s="5"/>
      <c r="E883" s="89"/>
      <c r="F883" s="5"/>
      <c r="G883" s="5"/>
      <c r="H883" s="5"/>
      <c r="I883" s="5"/>
      <c r="J883" s="5"/>
      <c r="K883" s="89"/>
      <c r="L883" s="5"/>
      <c r="M883" s="5"/>
      <c r="N883" s="5"/>
      <c r="O883" s="5"/>
      <c r="P883" s="89"/>
      <c r="Q883" s="5"/>
      <c r="R883" s="5"/>
      <c r="S883" s="5"/>
      <c r="T883" s="5"/>
      <c r="U883" s="5"/>
      <c r="V883" s="5"/>
      <c r="W883" s="5"/>
      <c r="X883" s="5"/>
      <c r="Y883" s="5"/>
      <c r="Z883" s="5"/>
      <c r="AA883" s="5"/>
      <c r="AB883" s="5"/>
    </row>
    <row r="884" spans="1:28" ht="15.75" x14ac:dyDescent="0.25">
      <c r="A884" s="5"/>
      <c r="B884" s="5"/>
      <c r="C884" s="5"/>
      <c r="D884" s="5"/>
      <c r="E884" s="89"/>
      <c r="F884" s="5"/>
      <c r="G884" s="5"/>
      <c r="H884" s="5"/>
      <c r="I884" s="5"/>
      <c r="J884" s="5"/>
      <c r="K884" s="89"/>
      <c r="L884" s="5"/>
      <c r="M884" s="5"/>
      <c r="N884" s="5"/>
      <c r="O884" s="5"/>
      <c r="P884" s="89"/>
      <c r="Q884" s="5"/>
      <c r="R884" s="5"/>
      <c r="S884" s="5"/>
      <c r="T884" s="5"/>
      <c r="U884" s="5"/>
      <c r="V884" s="5"/>
      <c r="W884" s="5"/>
      <c r="X884" s="5"/>
      <c r="Y884" s="5"/>
      <c r="Z884" s="5"/>
      <c r="AA884" s="5"/>
      <c r="AB884" s="5"/>
    </row>
    <row r="885" spans="1:28" ht="15.75" x14ac:dyDescent="0.25">
      <c r="A885" s="5"/>
      <c r="B885" s="5"/>
      <c r="C885" s="5"/>
      <c r="D885" s="5"/>
      <c r="E885" s="89"/>
      <c r="F885" s="5"/>
      <c r="G885" s="5"/>
      <c r="H885" s="5"/>
      <c r="I885" s="5"/>
      <c r="J885" s="5"/>
      <c r="K885" s="89"/>
      <c r="L885" s="5"/>
      <c r="M885" s="5"/>
      <c r="N885" s="5"/>
      <c r="O885" s="5"/>
      <c r="P885" s="89"/>
      <c r="Q885" s="5"/>
      <c r="R885" s="5"/>
      <c r="S885" s="5"/>
      <c r="T885" s="5"/>
      <c r="U885" s="5"/>
      <c r="V885" s="5"/>
      <c r="W885" s="5"/>
      <c r="X885" s="5"/>
      <c r="Y885" s="5"/>
      <c r="Z885" s="5"/>
      <c r="AA885" s="5"/>
      <c r="AB885" s="5"/>
    </row>
    <row r="886" spans="1:28" ht="15.75" x14ac:dyDescent="0.25">
      <c r="A886" s="5"/>
      <c r="B886" s="5"/>
      <c r="C886" s="5"/>
      <c r="D886" s="5"/>
      <c r="E886" s="89"/>
      <c r="F886" s="5"/>
      <c r="G886" s="5"/>
      <c r="H886" s="5"/>
      <c r="I886" s="5"/>
      <c r="J886" s="5"/>
      <c r="K886" s="89"/>
      <c r="L886" s="5"/>
      <c r="M886" s="5"/>
      <c r="N886" s="5"/>
      <c r="O886" s="5"/>
      <c r="P886" s="89"/>
      <c r="Q886" s="5"/>
      <c r="R886" s="5"/>
      <c r="S886" s="5"/>
      <c r="T886" s="5"/>
      <c r="U886" s="5"/>
      <c r="V886" s="5"/>
      <c r="W886" s="5"/>
      <c r="X886" s="5"/>
      <c r="Y886" s="5"/>
      <c r="Z886" s="5"/>
      <c r="AA886" s="5"/>
      <c r="AB886" s="5"/>
    </row>
    <row r="887" spans="1:28" ht="15.75" x14ac:dyDescent="0.25">
      <c r="A887" s="5"/>
      <c r="B887" s="5"/>
      <c r="C887" s="5"/>
      <c r="D887" s="5"/>
      <c r="E887" s="89"/>
      <c r="F887" s="5"/>
      <c r="G887" s="5"/>
      <c r="H887" s="5"/>
      <c r="I887" s="5"/>
      <c r="J887" s="5"/>
      <c r="K887" s="89"/>
      <c r="L887" s="5"/>
      <c r="M887" s="5"/>
      <c r="N887" s="5"/>
      <c r="O887" s="5"/>
      <c r="P887" s="89"/>
      <c r="Q887" s="5"/>
      <c r="R887" s="5"/>
      <c r="S887" s="5"/>
      <c r="T887" s="5"/>
      <c r="U887" s="5"/>
      <c r="V887" s="5"/>
      <c r="W887" s="5"/>
      <c r="X887" s="5"/>
      <c r="Y887" s="5"/>
      <c r="Z887" s="5"/>
      <c r="AA887" s="5"/>
      <c r="AB887" s="5"/>
    </row>
    <row r="888" spans="1:28" ht="15.75" x14ac:dyDescent="0.25">
      <c r="A888" s="5"/>
      <c r="B888" s="5"/>
      <c r="C888" s="5"/>
      <c r="D888" s="5"/>
      <c r="E888" s="89"/>
      <c r="F888" s="5"/>
      <c r="G888" s="5"/>
      <c r="H888" s="5"/>
      <c r="I888" s="5"/>
      <c r="J888" s="5"/>
      <c r="K888" s="89"/>
      <c r="L888" s="5"/>
      <c r="M888" s="5"/>
      <c r="N888" s="5"/>
      <c r="O888" s="5"/>
      <c r="P888" s="89"/>
      <c r="Q888" s="5"/>
      <c r="R888" s="5"/>
      <c r="S888" s="5"/>
      <c r="T888" s="5"/>
      <c r="U888" s="5"/>
      <c r="V888" s="5"/>
      <c r="W888" s="5"/>
      <c r="X888" s="5"/>
      <c r="Y888" s="5"/>
      <c r="Z888" s="5"/>
      <c r="AA888" s="5"/>
      <c r="AB888" s="5"/>
    </row>
    <row r="889" spans="1:28" ht="15.75" x14ac:dyDescent="0.25">
      <c r="A889" s="5"/>
      <c r="B889" s="5"/>
      <c r="C889" s="5"/>
      <c r="D889" s="5"/>
      <c r="E889" s="89"/>
      <c r="F889" s="5"/>
      <c r="G889" s="5"/>
      <c r="H889" s="5"/>
      <c r="I889" s="5"/>
      <c r="J889" s="5"/>
      <c r="K889" s="89"/>
      <c r="L889" s="5"/>
      <c r="M889" s="5"/>
      <c r="N889" s="5"/>
      <c r="O889" s="5"/>
      <c r="P889" s="89"/>
      <c r="Q889" s="5"/>
      <c r="R889" s="5"/>
      <c r="S889" s="5"/>
      <c r="T889" s="5"/>
      <c r="U889" s="5"/>
      <c r="V889" s="5"/>
      <c r="W889" s="5"/>
      <c r="X889" s="5"/>
      <c r="Y889" s="5"/>
      <c r="Z889" s="5"/>
      <c r="AA889" s="5"/>
      <c r="AB889" s="5"/>
    </row>
    <row r="890" spans="1:28" ht="15.75" x14ac:dyDescent="0.25">
      <c r="A890" s="5"/>
      <c r="B890" s="5"/>
      <c r="C890" s="5"/>
      <c r="D890" s="5"/>
      <c r="E890" s="89"/>
      <c r="F890" s="5"/>
      <c r="G890" s="5"/>
      <c r="H890" s="5"/>
      <c r="I890" s="5"/>
      <c r="J890" s="5"/>
      <c r="K890" s="89"/>
      <c r="L890" s="5"/>
      <c r="M890" s="5"/>
      <c r="N890" s="5"/>
      <c r="O890" s="5"/>
      <c r="P890" s="89"/>
      <c r="Q890" s="5"/>
      <c r="R890" s="5"/>
      <c r="S890" s="5"/>
      <c r="T890" s="5"/>
      <c r="U890" s="5"/>
      <c r="V890" s="5"/>
      <c r="W890" s="5"/>
      <c r="X890" s="5"/>
      <c r="Y890" s="5"/>
      <c r="Z890" s="5"/>
      <c r="AA890" s="5"/>
      <c r="AB890" s="5"/>
    </row>
    <row r="891" spans="1:28" ht="15.75" x14ac:dyDescent="0.25">
      <c r="A891" s="5"/>
      <c r="B891" s="5"/>
      <c r="C891" s="5"/>
      <c r="D891" s="5"/>
      <c r="E891" s="89"/>
      <c r="F891" s="5"/>
      <c r="G891" s="5"/>
      <c r="H891" s="5"/>
      <c r="I891" s="5"/>
      <c r="J891" s="5"/>
      <c r="K891" s="89"/>
      <c r="L891" s="5"/>
      <c r="M891" s="5"/>
      <c r="N891" s="5"/>
      <c r="O891" s="5"/>
      <c r="P891" s="89"/>
      <c r="Q891" s="5"/>
      <c r="R891" s="5"/>
      <c r="S891" s="5"/>
      <c r="T891" s="5"/>
      <c r="U891" s="5"/>
      <c r="V891" s="5"/>
      <c r="W891" s="5"/>
      <c r="X891" s="5"/>
      <c r="Y891" s="5"/>
      <c r="Z891" s="5"/>
      <c r="AA891" s="5"/>
      <c r="AB891" s="5"/>
    </row>
    <row r="892" spans="1:28" ht="15.75" x14ac:dyDescent="0.25">
      <c r="A892" s="5"/>
      <c r="B892" s="5"/>
      <c r="C892" s="5"/>
      <c r="D892" s="5"/>
      <c r="E892" s="89"/>
      <c r="F892" s="5"/>
      <c r="G892" s="5"/>
      <c r="H892" s="5"/>
      <c r="I892" s="5"/>
      <c r="J892" s="5"/>
      <c r="K892" s="89"/>
      <c r="L892" s="5"/>
      <c r="M892" s="5"/>
      <c r="N892" s="5"/>
      <c r="O892" s="5"/>
      <c r="P892" s="89"/>
      <c r="Q892" s="5"/>
      <c r="R892" s="5"/>
      <c r="S892" s="5"/>
      <c r="T892" s="5"/>
      <c r="U892" s="5"/>
      <c r="V892" s="5"/>
      <c r="W892" s="5"/>
      <c r="X892" s="5"/>
      <c r="Y892" s="5"/>
      <c r="Z892" s="5"/>
      <c r="AA892" s="5"/>
      <c r="AB892" s="5"/>
    </row>
    <row r="893" spans="1:28" ht="15.75" x14ac:dyDescent="0.25">
      <c r="A893" s="5"/>
      <c r="B893" s="5"/>
      <c r="C893" s="5"/>
      <c r="D893" s="5"/>
      <c r="E893" s="89"/>
      <c r="F893" s="5"/>
      <c r="G893" s="5"/>
      <c r="H893" s="5"/>
      <c r="I893" s="5"/>
      <c r="J893" s="5"/>
      <c r="K893" s="89"/>
      <c r="L893" s="5"/>
      <c r="M893" s="5"/>
      <c r="N893" s="5"/>
      <c r="O893" s="5"/>
      <c r="P893" s="89"/>
      <c r="Q893" s="5"/>
      <c r="R893" s="5"/>
      <c r="S893" s="5"/>
      <c r="T893" s="5"/>
      <c r="U893" s="5"/>
      <c r="V893" s="5"/>
      <c r="W893" s="5"/>
      <c r="X893" s="5"/>
      <c r="Y893" s="5"/>
      <c r="Z893" s="5"/>
      <c r="AA893" s="5"/>
      <c r="AB893" s="5"/>
    </row>
    <row r="894" spans="1:28" ht="15.75" x14ac:dyDescent="0.25">
      <c r="A894" s="5"/>
      <c r="B894" s="5"/>
      <c r="C894" s="5"/>
      <c r="D894" s="5"/>
      <c r="E894" s="89"/>
      <c r="F894" s="5"/>
      <c r="G894" s="5"/>
      <c r="H894" s="5"/>
      <c r="I894" s="5"/>
      <c r="J894" s="5"/>
      <c r="K894" s="89"/>
      <c r="L894" s="5"/>
      <c r="M894" s="5"/>
      <c r="N894" s="5"/>
      <c r="O894" s="5"/>
      <c r="P894" s="89"/>
      <c r="Q894" s="5"/>
      <c r="R894" s="5"/>
      <c r="S894" s="5"/>
      <c r="T894" s="5"/>
      <c r="U894" s="5"/>
      <c r="V894" s="5"/>
      <c r="W894" s="5"/>
      <c r="X894" s="5"/>
      <c r="Y894" s="5"/>
      <c r="Z894" s="5"/>
      <c r="AA894" s="5"/>
      <c r="AB894" s="5"/>
    </row>
    <row r="895" spans="1:28" ht="15.75" x14ac:dyDescent="0.25">
      <c r="A895" s="5"/>
      <c r="B895" s="5"/>
      <c r="C895" s="5"/>
      <c r="D895" s="5"/>
      <c r="E895" s="89"/>
      <c r="F895" s="5"/>
      <c r="G895" s="5"/>
      <c r="H895" s="5"/>
      <c r="I895" s="5"/>
      <c r="J895" s="5"/>
      <c r="K895" s="89"/>
      <c r="L895" s="5"/>
      <c r="M895" s="5"/>
      <c r="N895" s="5"/>
      <c r="O895" s="5"/>
      <c r="P895" s="89"/>
      <c r="Q895" s="5"/>
      <c r="R895" s="5"/>
      <c r="S895" s="5"/>
      <c r="T895" s="5"/>
      <c r="U895" s="5"/>
      <c r="V895" s="5"/>
      <c r="W895" s="5"/>
      <c r="X895" s="5"/>
      <c r="Y895" s="5"/>
      <c r="Z895" s="5"/>
      <c r="AA895" s="5"/>
      <c r="AB895" s="5"/>
    </row>
    <row r="896" spans="1:28" ht="15.75" x14ac:dyDescent="0.25">
      <c r="A896" s="5"/>
      <c r="B896" s="5"/>
      <c r="C896" s="5"/>
      <c r="D896" s="5"/>
      <c r="E896" s="89"/>
      <c r="F896" s="5"/>
      <c r="G896" s="5"/>
      <c r="H896" s="5"/>
      <c r="I896" s="5"/>
      <c r="J896" s="5"/>
      <c r="K896" s="89"/>
      <c r="L896" s="5"/>
      <c r="M896" s="5"/>
      <c r="N896" s="5"/>
      <c r="O896" s="5"/>
      <c r="P896" s="89"/>
      <c r="Q896" s="5"/>
      <c r="R896" s="5"/>
      <c r="S896" s="5"/>
      <c r="T896" s="5"/>
      <c r="U896" s="5"/>
      <c r="V896" s="5"/>
      <c r="W896" s="5"/>
      <c r="X896" s="5"/>
      <c r="Y896" s="5"/>
      <c r="Z896" s="5"/>
      <c r="AA896" s="5"/>
      <c r="AB896" s="5"/>
    </row>
    <row r="897" spans="1:28" ht="15.75" x14ac:dyDescent="0.25">
      <c r="A897" s="5"/>
      <c r="B897" s="5"/>
      <c r="C897" s="5"/>
      <c r="D897" s="5"/>
      <c r="E897" s="89"/>
      <c r="F897" s="5"/>
      <c r="G897" s="5"/>
      <c r="H897" s="5"/>
      <c r="I897" s="5"/>
      <c r="J897" s="5"/>
      <c r="K897" s="89"/>
      <c r="L897" s="5"/>
      <c r="M897" s="5"/>
      <c r="N897" s="5"/>
      <c r="O897" s="5"/>
      <c r="P897" s="89"/>
      <c r="Q897" s="5"/>
      <c r="R897" s="5"/>
      <c r="S897" s="5"/>
      <c r="T897" s="5"/>
      <c r="U897" s="5"/>
      <c r="V897" s="5"/>
      <c r="W897" s="5"/>
      <c r="X897" s="5"/>
      <c r="Y897" s="5"/>
      <c r="Z897" s="5"/>
      <c r="AA897" s="5"/>
      <c r="AB897" s="5"/>
    </row>
    <row r="898" spans="1:28" ht="15.75" x14ac:dyDescent="0.25">
      <c r="A898" s="5"/>
      <c r="B898" s="5"/>
      <c r="C898" s="5"/>
      <c r="D898" s="5"/>
      <c r="E898" s="89"/>
      <c r="F898" s="5"/>
      <c r="G898" s="5"/>
      <c r="H898" s="5"/>
      <c r="I898" s="5"/>
      <c r="J898" s="5"/>
      <c r="K898" s="89"/>
      <c r="L898" s="5"/>
      <c r="M898" s="5"/>
      <c r="N898" s="5"/>
      <c r="O898" s="5"/>
      <c r="P898" s="89"/>
      <c r="Q898" s="5"/>
      <c r="R898" s="5"/>
      <c r="S898" s="5"/>
      <c r="T898" s="5"/>
      <c r="U898" s="5"/>
      <c r="V898" s="5"/>
      <c r="W898" s="5"/>
      <c r="X898" s="5"/>
      <c r="Y898" s="5"/>
      <c r="Z898" s="5"/>
      <c r="AA898" s="5"/>
      <c r="AB898" s="5"/>
    </row>
    <row r="899" spans="1:28" ht="15.75" x14ac:dyDescent="0.25">
      <c r="A899" s="5"/>
      <c r="B899" s="5"/>
      <c r="C899" s="5"/>
      <c r="D899" s="5"/>
      <c r="E899" s="89"/>
      <c r="F899" s="5"/>
      <c r="G899" s="5"/>
      <c r="H899" s="5"/>
      <c r="I899" s="5"/>
      <c r="J899" s="5"/>
      <c r="K899" s="89"/>
      <c r="L899" s="5"/>
      <c r="M899" s="5"/>
      <c r="N899" s="5"/>
      <c r="O899" s="5"/>
      <c r="P899" s="89"/>
      <c r="Q899" s="5"/>
      <c r="R899" s="5"/>
      <c r="S899" s="5"/>
      <c r="T899" s="5"/>
      <c r="U899" s="5"/>
      <c r="V899" s="5"/>
      <c r="W899" s="5"/>
      <c r="X899" s="5"/>
      <c r="Y899" s="5"/>
      <c r="Z899" s="5"/>
      <c r="AA899" s="5"/>
      <c r="AB899" s="5"/>
    </row>
    <row r="900" spans="1:28" ht="15.75" x14ac:dyDescent="0.25">
      <c r="A900" s="5"/>
      <c r="B900" s="5"/>
      <c r="C900" s="5"/>
      <c r="D900" s="5"/>
      <c r="E900" s="89"/>
      <c r="F900" s="5"/>
      <c r="G900" s="5"/>
      <c r="H900" s="5"/>
      <c r="I900" s="5"/>
      <c r="J900" s="5"/>
      <c r="K900" s="89"/>
      <c r="L900" s="5"/>
      <c r="M900" s="5"/>
      <c r="N900" s="5"/>
      <c r="O900" s="5"/>
      <c r="P900" s="89"/>
      <c r="Q900" s="5"/>
      <c r="R900" s="5"/>
      <c r="S900" s="5"/>
      <c r="T900" s="5"/>
      <c r="U900" s="5"/>
      <c r="V900" s="5"/>
      <c r="W900" s="5"/>
      <c r="X900" s="5"/>
      <c r="Y900" s="5"/>
      <c r="Z900" s="5"/>
      <c r="AA900" s="5"/>
      <c r="AB900" s="5"/>
    </row>
    <row r="901" spans="1:28" ht="15.75" x14ac:dyDescent="0.25">
      <c r="A901" s="5"/>
      <c r="B901" s="5"/>
      <c r="C901" s="5"/>
      <c r="D901" s="5"/>
      <c r="E901" s="89"/>
      <c r="F901" s="5"/>
      <c r="G901" s="5"/>
      <c r="H901" s="5"/>
      <c r="I901" s="5"/>
      <c r="J901" s="5"/>
      <c r="K901" s="89"/>
      <c r="L901" s="5"/>
      <c r="M901" s="5"/>
      <c r="N901" s="5"/>
      <c r="O901" s="5"/>
      <c r="P901" s="89"/>
      <c r="Q901" s="5"/>
      <c r="R901" s="5"/>
      <c r="S901" s="5"/>
      <c r="T901" s="5"/>
      <c r="U901" s="5"/>
      <c r="V901" s="5"/>
      <c r="W901" s="5"/>
      <c r="X901" s="5"/>
      <c r="Y901" s="5"/>
      <c r="Z901" s="5"/>
      <c r="AA901" s="5"/>
      <c r="AB901" s="5"/>
    </row>
    <row r="902" spans="1:28" ht="15.75" x14ac:dyDescent="0.25">
      <c r="A902" s="5"/>
      <c r="B902" s="5"/>
      <c r="C902" s="5"/>
      <c r="D902" s="5"/>
      <c r="E902" s="89"/>
      <c r="F902" s="5"/>
      <c r="G902" s="5"/>
      <c r="H902" s="5"/>
      <c r="I902" s="5"/>
      <c r="J902" s="5"/>
      <c r="K902" s="89"/>
      <c r="L902" s="5"/>
      <c r="M902" s="5"/>
      <c r="N902" s="5"/>
      <c r="O902" s="5"/>
      <c r="P902" s="89"/>
      <c r="Q902" s="5"/>
      <c r="R902" s="5"/>
      <c r="S902" s="5"/>
      <c r="T902" s="5"/>
      <c r="U902" s="5"/>
      <c r="V902" s="5"/>
      <c r="W902" s="5"/>
      <c r="X902" s="5"/>
      <c r="Y902" s="5"/>
      <c r="Z902" s="5"/>
      <c r="AA902" s="5"/>
      <c r="AB902" s="5"/>
    </row>
    <row r="903" spans="1:28" ht="15.75" x14ac:dyDescent="0.25">
      <c r="A903" s="5"/>
      <c r="B903" s="5"/>
      <c r="C903" s="5"/>
      <c r="D903" s="5"/>
      <c r="E903" s="89"/>
      <c r="F903" s="5"/>
      <c r="G903" s="5"/>
      <c r="H903" s="5"/>
      <c r="I903" s="5"/>
      <c r="J903" s="5"/>
      <c r="K903" s="89"/>
      <c r="L903" s="5"/>
      <c r="M903" s="5"/>
      <c r="N903" s="5"/>
      <c r="O903" s="5"/>
      <c r="P903" s="89"/>
      <c r="Q903" s="5"/>
      <c r="R903" s="5"/>
      <c r="S903" s="5"/>
      <c r="T903" s="5"/>
      <c r="U903" s="5"/>
      <c r="V903" s="5"/>
      <c r="W903" s="5"/>
      <c r="X903" s="5"/>
      <c r="Y903" s="5"/>
      <c r="Z903" s="5"/>
      <c r="AA903" s="5"/>
      <c r="AB903" s="5"/>
    </row>
    <row r="904" spans="1:28" ht="15.75" x14ac:dyDescent="0.25">
      <c r="A904" s="5"/>
      <c r="B904" s="5"/>
      <c r="C904" s="5"/>
      <c r="D904" s="5"/>
      <c r="E904" s="89"/>
      <c r="F904" s="5"/>
      <c r="G904" s="5"/>
      <c r="H904" s="5"/>
      <c r="I904" s="5"/>
      <c r="J904" s="5"/>
      <c r="K904" s="89"/>
      <c r="L904" s="5"/>
      <c r="M904" s="5"/>
      <c r="N904" s="5"/>
      <c r="O904" s="5"/>
      <c r="P904" s="89"/>
      <c r="Q904" s="5"/>
      <c r="R904" s="5"/>
      <c r="S904" s="5"/>
      <c r="T904" s="5"/>
      <c r="U904" s="5"/>
      <c r="V904" s="5"/>
      <c r="W904" s="5"/>
      <c r="X904" s="5"/>
      <c r="Y904" s="5"/>
      <c r="Z904" s="5"/>
      <c r="AA904" s="5"/>
      <c r="AB904" s="5"/>
    </row>
    <row r="905" spans="1:28" ht="15.75" x14ac:dyDescent="0.25">
      <c r="A905" s="5"/>
      <c r="B905" s="5"/>
      <c r="C905" s="5"/>
      <c r="D905" s="5"/>
      <c r="E905" s="89"/>
      <c r="F905" s="5"/>
      <c r="G905" s="5"/>
      <c r="H905" s="5"/>
      <c r="I905" s="5"/>
      <c r="J905" s="5"/>
      <c r="K905" s="89"/>
      <c r="L905" s="5"/>
      <c r="M905" s="5"/>
      <c r="N905" s="5"/>
      <c r="O905" s="5"/>
      <c r="P905" s="89"/>
      <c r="Q905" s="5"/>
      <c r="R905" s="5"/>
      <c r="S905" s="5"/>
      <c r="T905" s="5"/>
      <c r="U905" s="5"/>
      <c r="V905" s="5"/>
      <c r="W905" s="5"/>
      <c r="X905" s="5"/>
      <c r="Y905" s="5"/>
      <c r="Z905" s="5"/>
      <c r="AA905" s="5"/>
      <c r="AB905" s="5"/>
    </row>
    <row r="906" spans="1:28" ht="15.75" x14ac:dyDescent="0.25">
      <c r="A906" s="5"/>
      <c r="B906" s="5"/>
      <c r="C906" s="5"/>
      <c r="D906" s="5"/>
      <c r="E906" s="89"/>
      <c r="F906" s="5"/>
      <c r="G906" s="5"/>
      <c r="H906" s="5"/>
      <c r="I906" s="5"/>
      <c r="J906" s="5"/>
      <c r="K906" s="89"/>
      <c r="L906" s="5"/>
      <c r="M906" s="5"/>
      <c r="N906" s="5"/>
      <c r="O906" s="5"/>
      <c r="P906" s="89"/>
      <c r="Q906" s="5"/>
      <c r="R906" s="5"/>
      <c r="S906" s="5"/>
      <c r="T906" s="5"/>
      <c r="U906" s="5"/>
      <c r="V906" s="5"/>
      <c r="W906" s="5"/>
      <c r="X906" s="5"/>
      <c r="Y906" s="5"/>
      <c r="Z906" s="5"/>
      <c r="AA906" s="5"/>
      <c r="AB906" s="5"/>
    </row>
    <row r="907" spans="1:28" ht="15.75" x14ac:dyDescent="0.25">
      <c r="A907" s="5"/>
      <c r="B907" s="5"/>
      <c r="C907" s="5"/>
      <c r="D907" s="5"/>
      <c r="E907" s="89"/>
      <c r="F907" s="5"/>
      <c r="G907" s="5"/>
      <c r="H907" s="5"/>
      <c r="I907" s="5"/>
      <c r="J907" s="5"/>
      <c r="K907" s="89"/>
      <c r="L907" s="5"/>
      <c r="M907" s="5"/>
      <c r="N907" s="5"/>
      <c r="O907" s="5"/>
      <c r="P907" s="89"/>
      <c r="Q907" s="5"/>
      <c r="R907" s="5"/>
      <c r="S907" s="5"/>
      <c r="T907" s="5"/>
      <c r="U907" s="5"/>
      <c r="V907" s="5"/>
      <c r="W907" s="5"/>
      <c r="X907" s="5"/>
      <c r="Y907" s="5"/>
      <c r="Z907" s="5"/>
      <c r="AA907" s="5"/>
      <c r="AB907" s="5"/>
    </row>
    <row r="908" spans="1:28" ht="15.75" x14ac:dyDescent="0.25">
      <c r="A908" s="5"/>
      <c r="B908" s="5"/>
      <c r="C908" s="5"/>
      <c r="D908" s="5"/>
      <c r="E908" s="89"/>
      <c r="F908" s="5"/>
      <c r="G908" s="5"/>
      <c r="H908" s="5"/>
      <c r="I908" s="5"/>
      <c r="J908" s="5"/>
      <c r="K908" s="89"/>
      <c r="L908" s="5"/>
      <c r="M908" s="5"/>
      <c r="N908" s="5"/>
      <c r="O908" s="5"/>
      <c r="P908" s="89"/>
      <c r="Q908" s="5"/>
      <c r="R908" s="5"/>
      <c r="S908" s="5"/>
      <c r="T908" s="5"/>
      <c r="U908" s="5"/>
      <c r="V908" s="5"/>
      <c r="W908" s="5"/>
      <c r="X908" s="5"/>
      <c r="Y908" s="5"/>
      <c r="Z908" s="5"/>
      <c r="AA908" s="5"/>
      <c r="AB908" s="5"/>
    </row>
    <row r="909" spans="1:28" ht="15.75" x14ac:dyDescent="0.25">
      <c r="A909" s="5"/>
      <c r="B909" s="5"/>
      <c r="C909" s="5"/>
      <c r="D909" s="5"/>
      <c r="E909" s="89"/>
      <c r="F909" s="5"/>
      <c r="G909" s="5"/>
      <c r="H909" s="5"/>
      <c r="I909" s="5"/>
      <c r="J909" s="5"/>
      <c r="K909" s="89"/>
      <c r="L909" s="5"/>
      <c r="M909" s="5"/>
      <c r="N909" s="5"/>
      <c r="O909" s="5"/>
      <c r="P909" s="89"/>
      <c r="Q909" s="5"/>
      <c r="R909" s="5"/>
      <c r="S909" s="5"/>
      <c r="T909" s="5"/>
      <c r="U909" s="5"/>
      <c r="V909" s="5"/>
      <c r="W909" s="5"/>
      <c r="X909" s="5"/>
      <c r="Y909" s="5"/>
      <c r="Z909" s="5"/>
      <c r="AA909" s="5"/>
      <c r="AB909" s="5"/>
    </row>
    <row r="910" spans="1:28" ht="15.75" x14ac:dyDescent="0.25">
      <c r="A910" s="5"/>
      <c r="B910" s="5"/>
      <c r="C910" s="5"/>
      <c r="D910" s="5"/>
      <c r="E910" s="89"/>
      <c r="F910" s="5"/>
      <c r="G910" s="5"/>
      <c r="H910" s="5"/>
      <c r="I910" s="5"/>
      <c r="J910" s="5"/>
      <c r="K910" s="89"/>
      <c r="L910" s="5"/>
      <c r="M910" s="5"/>
      <c r="N910" s="5"/>
      <c r="O910" s="5"/>
      <c r="P910" s="89"/>
      <c r="Q910" s="5"/>
      <c r="R910" s="5"/>
      <c r="S910" s="5"/>
      <c r="T910" s="5"/>
      <c r="U910" s="5"/>
      <c r="V910" s="5"/>
      <c r="W910" s="5"/>
      <c r="X910" s="5"/>
      <c r="Y910" s="5"/>
      <c r="Z910" s="5"/>
      <c r="AA910" s="5"/>
      <c r="AB910" s="5"/>
    </row>
    <row r="911" spans="1:28" ht="15.75" x14ac:dyDescent="0.25">
      <c r="A911" s="5"/>
      <c r="B911" s="5"/>
      <c r="C911" s="5"/>
      <c r="D911" s="5"/>
      <c r="E911" s="89"/>
      <c r="F911" s="5"/>
      <c r="G911" s="5"/>
      <c r="H911" s="5"/>
      <c r="I911" s="5"/>
      <c r="J911" s="5"/>
      <c r="K911" s="89"/>
      <c r="L911" s="5"/>
      <c r="M911" s="5"/>
      <c r="N911" s="5"/>
      <c r="O911" s="5"/>
      <c r="P911" s="89"/>
      <c r="Q911" s="5"/>
      <c r="R911" s="5"/>
      <c r="S911" s="5"/>
      <c r="T911" s="5"/>
      <c r="U911" s="5"/>
      <c r="V911" s="5"/>
      <c r="W911" s="5"/>
      <c r="X911" s="5"/>
      <c r="Y911" s="5"/>
      <c r="Z911" s="5"/>
      <c r="AA911" s="5"/>
      <c r="AB911" s="5"/>
    </row>
    <row r="912" spans="1:28" ht="15.75" x14ac:dyDescent="0.25">
      <c r="A912" s="5"/>
      <c r="B912" s="5"/>
      <c r="C912" s="5"/>
      <c r="D912" s="5"/>
      <c r="E912" s="89"/>
      <c r="F912" s="5"/>
      <c r="G912" s="5"/>
      <c r="H912" s="5"/>
      <c r="I912" s="5"/>
      <c r="J912" s="5"/>
      <c r="K912" s="89"/>
      <c r="L912" s="5"/>
      <c r="M912" s="5"/>
      <c r="N912" s="5"/>
      <c r="O912" s="5"/>
      <c r="P912" s="89"/>
      <c r="Q912" s="5"/>
      <c r="R912" s="5"/>
      <c r="S912" s="5"/>
      <c r="T912" s="5"/>
      <c r="U912" s="5"/>
      <c r="V912" s="5"/>
      <c r="W912" s="5"/>
      <c r="X912" s="5"/>
      <c r="Y912" s="5"/>
      <c r="Z912" s="5"/>
      <c r="AA912" s="5"/>
      <c r="AB912" s="5"/>
    </row>
    <row r="913" spans="1:28" ht="15.75" x14ac:dyDescent="0.25">
      <c r="A913" s="5"/>
      <c r="B913" s="5"/>
      <c r="C913" s="5"/>
      <c r="D913" s="5"/>
      <c r="E913" s="89"/>
      <c r="F913" s="5"/>
      <c r="G913" s="5"/>
      <c r="H913" s="5"/>
      <c r="I913" s="5"/>
      <c r="J913" s="5"/>
      <c r="K913" s="89"/>
      <c r="L913" s="5"/>
      <c r="M913" s="5"/>
      <c r="N913" s="5"/>
      <c r="O913" s="5"/>
      <c r="P913" s="89"/>
      <c r="Q913" s="5"/>
      <c r="R913" s="5"/>
      <c r="S913" s="5"/>
      <c r="T913" s="5"/>
      <c r="U913" s="5"/>
      <c r="V913" s="5"/>
      <c r="W913" s="5"/>
      <c r="X913" s="5"/>
      <c r="Y913" s="5"/>
      <c r="Z913" s="5"/>
      <c r="AA913" s="5"/>
      <c r="AB913" s="5"/>
    </row>
    <row r="914" spans="1:28" ht="15.75" x14ac:dyDescent="0.25">
      <c r="A914" s="5"/>
      <c r="B914" s="5"/>
      <c r="C914" s="5"/>
      <c r="D914" s="5"/>
      <c r="E914" s="89"/>
      <c r="F914" s="5"/>
      <c r="G914" s="5"/>
      <c r="H914" s="5"/>
      <c r="I914" s="5"/>
      <c r="J914" s="5"/>
      <c r="K914" s="89"/>
      <c r="L914" s="5"/>
      <c r="M914" s="5"/>
      <c r="N914" s="5"/>
      <c r="O914" s="5"/>
      <c r="P914" s="89"/>
      <c r="Q914" s="5"/>
      <c r="R914" s="5"/>
      <c r="S914" s="5"/>
      <c r="T914" s="5"/>
      <c r="U914" s="5"/>
      <c r="V914" s="5"/>
      <c r="W914" s="5"/>
      <c r="X914" s="5"/>
      <c r="Y914" s="5"/>
      <c r="Z914" s="5"/>
      <c r="AA914" s="5"/>
      <c r="AB914" s="5"/>
    </row>
    <row r="915" spans="1:28" ht="15.75" x14ac:dyDescent="0.25">
      <c r="A915" s="5"/>
      <c r="B915" s="5"/>
      <c r="C915" s="5"/>
      <c r="D915" s="5"/>
      <c r="E915" s="89"/>
      <c r="F915" s="5"/>
      <c r="G915" s="5"/>
      <c r="H915" s="5"/>
      <c r="I915" s="5"/>
      <c r="J915" s="5"/>
      <c r="K915" s="89"/>
      <c r="L915" s="5"/>
      <c r="M915" s="5"/>
      <c r="N915" s="5"/>
      <c r="O915" s="5"/>
      <c r="P915" s="89"/>
      <c r="Q915" s="5"/>
      <c r="R915" s="5"/>
      <c r="S915" s="5"/>
      <c r="T915" s="5"/>
      <c r="U915" s="5"/>
      <c r="V915" s="5"/>
      <c r="W915" s="5"/>
      <c r="X915" s="5"/>
      <c r="Y915" s="5"/>
      <c r="Z915" s="5"/>
      <c r="AA915" s="5"/>
      <c r="AB915" s="5"/>
    </row>
    <row r="916" spans="1:28" ht="15.75" x14ac:dyDescent="0.25">
      <c r="A916" s="5"/>
      <c r="B916" s="5"/>
      <c r="C916" s="5"/>
      <c r="D916" s="5"/>
      <c r="E916" s="89"/>
      <c r="F916" s="5"/>
      <c r="G916" s="5"/>
      <c r="H916" s="5"/>
      <c r="I916" s="5"/>
      <c r="J916" s="5"/>
      <c r="K916" s="89"/>
      <c r="L916" s="5"/>
      <c r="M916" s="5"/>
      <c r="N916" s="5"/>
      <c r="O916" s="5"/>
      <c r="P916" s="89"/>
      <c r="Q916" s="5"/>
      <c r="R916" s="5"/>
      <c r="S916" s="5"/>
      <c r="T916" s="5"/>
      <c r="U916" s="5"/>
      <c r="V916" s="5"/>
      <c r="W916" s="5"/>
      <c r="X916" s="5"/>
      <c r="Y916" s="5"/>
      <c r="Z916" s="5"/>
      <c r="AA916" s="5"/>
      <c r="AB916" s="5"/>
    </row>
    <row r="917" spans="1:28" ht="15.75" x14ac:dyDescent="0.25">
      <c r="A917" s="5"/>
      <c r="B917" s="5"/>
      <c r="C917" s="5"/>
      <c r="D917" s="5"/>
      <c r="E917" s="89"/>
      <c r="F917" s="5"/>
      <c r="G917" s="5"/>
      <c r="H917" s="5"/>
      <c r="I917" s="5"/>
      <c r="J917" s="5"/>
      <c r="K917" s="89"/>
      <c r="L917" s="5"/>
      <c r="M917" s="5"/>
      <c r="N917" s="5"/>
      <c r="O917" s="5"/>
      <c r="P917" s="89"/>
      <c r="Q917" s="5"/>
      <c r="R917" s="5"/>
      <c r="S917" s="5"/>
      <c r="T917" s="5"/>
      <c r="U917" s="5"/>
      <c r="V917" s="5"/>
      <c r="W917" s="5"/>
      <c r="X917" s="5"/>
      <c r="Y917" s="5"/>
      <c r="Z917" s="5"/>
      <c r="AA917" s="5"/>
      <c r="AB917" s="5"/>
    </row>
    <row r="918" spans="1:28" ht="15.75" x14ac:dyDescent="0.25">
      <c r="A918" s="5"/>
      <c r="B918" s="5"/>
      <c r="C918" s="5"/>
      <c r="D918" s="5"/>
      <c r="E918" s="89"/>
      <c r="F918" s="5"/>
      <c r="G918" s="5"/>
      <c r="H918" s="5"/>
      <c r="I918" s="5"/>
      <c r="J918" s="5"/>
      <c r="K918" s="89"/>
      <c r="L918" s="5"/>
      <c r="M918" s="5"/>
      <c r="N918" s="5"/>
      <c r="O918" s="5"/>
      <c r="P918" s="89"/>
      <c r="Q918" s="5"/>
      <c r="R918" s="5"/>
      <c r="S918" s="5"/>
      <c r="T918" s="5"/>
      <c r="U918" s="5"/>
      <c r="V918" s="5"/>
      <c r="W918" s="5"/>
      <c r="X918" s="5"/>
      <c r="Y918" s="5"/>
      <c r="Z918" s="5"/>
      <c r="AA918" s="5"/>
      <c r="AB918" s="5"/>
    </row>
    <row r="919" spans="1:28" ht="15.75" x14ac:dyDescent="0.25">
      <c r="A919" s="5"/>
      <c r="B919" s="5"/>
      <c r="C919" s="5"/>
      <c r="D919" s="5"/>
      <c r="E919" s="89"/>
      <c r="F919" s="5"/>
      <c r="G919" s="5"/>
      <c r="H919" s="5"/>
      <c r="I919" s="5"/>
      <c r="J919" s="5"/>
      <c r="K919" s="89"/>
      <c r="L919" s="5"/>
      <c r="M919" s="5"/>
      <c r="N919" s="5"/>
      <c r="O919" s="5"/>
      <c r="P919" s="89"/>
      <c r="Q919" s="5"/>
      <c r="R919" s="5"/>
      <c r="S919" s="5"/>
      <c r="T919" s="5"/>
      <c r="U919" s="5"/>
      <c r="V919" s="5"/>
      <c r="W919" s="5"/>
      <c r="X919" s="5"/>
      <c r="Y919" s="5"/>
      <c r="Z919" s="5"/>
      <c r="AA919" s="5"/>
      <c r="AB919" s="5"/>
    </row>
    <row r="920" spans="1:28" ht="15.75" x14ac:dyDescent="0.25">
      <c r="A920" s="5"/>
      <c r="B920" s="5"/>
      <c r="C920" s="5"/>
      <c r="D920" s="5"/>
      <c r="E920" s="89"/>
      <c r="F920" s="5"/>
      <c r="G920" s="5"/>
      <c r="H920" s="5"/>
      <c r="I920" s="5"/>
      <c r="J920" s="5"/>
      <c r="K920" s="89"/>
      <c r="L920" s="5"/>
      <c r="M920" s="5"/>
      <c r="N920" s="5"/>
      <c r="O920" s="5"/>
      <c r="P920" s="89"/>
      <c r="Q920" s="5"/>
      <c r="R920" s="5"/>
      <c r="S920" s="5"/>
      <c r="T920" s="5"/>
      <c r="U920" s="5"/>
      <c r="V920" s="5"/>
      <c r="W920" s="5"/>
      <c r="X920" s="5"/>
      <c r="Y920" s="5"/>
      <c r="Z920" s="5"/>
      <c r="AA920" s="5"/>
      <c r="AB920" s="5"/>
    </row>
    <row r="921" spans="1:28" ht="15.75" x14ac:dyDescent="0.25">
      <c r="A921" s="5"/>
      <c r="B921" s="5"/>
      <c r="C921" s="5"/>
      <c r="D921" s="5"/>
      <c r="E921" s="89"/>
      <c r="F921" s="5"/>
      <c r="G921" s="5"/>
      <c r="H921" s="5"/>
      <c r="I921" s="5"/>
      <c r="J921" s="5"/>
      <c r="K921" s="89"/>
      <c r="L921" s="5"/>
      <c r="M921" s="5"/>
      <c r="N921" s="5"/>
      <c r="O921" s="5"/>
      <c r="P921" s="89"/>
      <c r="Q921" s="5"/>
      <c r="R921" s="5"/>
      <c r="S921" s="5"/>
      <c r="T921" s="5"/>
      <c r="U921" s="5"/>
      <c r="V921" s="5"/>
      <c r="W921" s="5"/>
      <c r="X921" s="5"/>
      <c r="Y921" s="5"/>
      <c r="Z921" s="5"/>
      <c r="AA921" s="5"/>
      <c r="AB921" s="5"/>
    </row>
    <row r="922" spans="1:28" ht="15.75" x14ac:dyDescent="0.25">
      <c r="A922" s="5"/>
      <c r="B922" s="5"/>
      <c r="C922" s="5"/>
      <c r="D922" s="5"/>
      <c r="E922" s="89"/>
      <c r="F922" s="5"/>
      <c r="G922" s="5"/>
      <c r="H922" s="5"/>
      <c r="I922" s="5"/>
      <c r="J922" s="5"/>
      <c r="K922" s="89"/>
      <c r="L922" s="5"/>
      <c r="M922" s="5"/>
      <c r="N922" s="5"/>
      <c r="O922" s="5"/>
      <c r="P922" s="89"/>
      <c r="Q922" s="5"/>
      <c r="R922" s="5"/>
      <c r="S922" s="5"/>
      <c r="T922" s="5"/>
      <c r="U922" s="5"/>
      <c r="V922" s="5"/>
      <c r="W922" s="5"/>
      <c r="X922" s="5"/>
      <c r="Y922" s="5"/>
      <c r="Z922" s="5"/>
      <c r="AA922" s="5"/>
      <c r="AB922" s="5"/>
    </row>
    <row r="923" spans="1:28" ht="15.75" x14ac:dyDescent="0.25">
      <c r="A923" s="5"/>
      <c r="B923" s="5"/>
      <c r="C923" s="5"/>
      <c r="D923" s="5"/>
      <c r="E923" s="89"/>
      <c r="F923" s="5"/>
      <c r="G923" s="5"/>
      <c r="H923" s="5"/>
      <c r="I923" s="5"/>
      <c r="J923" s="5"/>
      <c r="K923" s="89"/>
      <c r="L923" s="5"/>
      <c r="M923" s="5"/>
      <c r="N923" s="5"/>
      <c r="O923" s="5"/>
      <c r="P923" s="89"/>
      <c r="Q923" s="5"/>
      <c r="R923" s="5"/>
      <c r="S923" s="5"/>
      <c r="T923" s="5"/>
      <c r="U923" s="5"/>
      <c r="V923" s="5"/>
      <c r="W923" s="5"/>
      <c r="X923" s="5"/>
      <c r="Y923" s="5"/>
      <c r="Z923" s="5"/>
      <c r="AA923" s="5"/>
      <c r="AB923" s="5"/>
    </row>
    <row r="924" spans="1:28" ht="15.75" x14ac:dyDescent="0.25">
      <c r="A924" s="5"/>
      <c r="B924" s="5"/>
      <c r="C924" s="5"/>
      <c r="D924" s="5"/>
      <c r="E924" s="89"/>
      <c r="F924" s="5"/>
      <c r="G924" s="5"/>
      <c r="H924" s="5"/>
      <c r="I924" s="5"/>
      <c r="J924" s="5"/>
      <c r="K924" s="89"/>
      <c r="L924" s="5"/>
      <c r="M924" s="5"/>
      <c r="N924" s="5"/>
      <c r="O924" s="5"/>
      <c r="P924" s="89"/>
      <c r="Q924" s="5"/>
      <c r="R924" s="5"/>
      <c r="S924" s="5"/>
      <c r="T924" s="5"/>
      <c r="U924" s="5"/>
      <c r="V924" s="5"/>
      <c r="W924" s="5"/>
      <c r="X924" s="5"/>
      <c r="Y924" s="5"/>
      <c r="Z924" s="5"/>
      <c r="AA924" s="5"/>
      <c r="AB924" s="5"/>
    </row>
    <row r="925" spans="1:28" ht="15.75" x14ac:dyDescent="0.25">
      <c r="A925" s="5"/>
      <c r="B925" s="5"/>
      <c r="C925" s="5"/>
      <c r="D925" s="5"/>
      <c r="E925" s="89"/>
      <c r="F925" s="5"/>
      <c r="G925" s="5"/>
      <c r="H925" s="5"/>
      <c r="I925" s="5"/>
      <c r="J925" s="5"/>
      <c r="K925" s="89"/>
      <c r="L925" s="5"/>
      <c r="M925" s="5"/>
      <c r="N925" s="5"/>
      <c r="O925" s="5"/>
      <c r="P925" s="89"/>
      <c r="Q925" s="5"/>
      <c r="R925" s="5"/>
      <c r="S925" s="5"/>
      <c r="T925" s="5"/>
      <c r="U925" s="5"/>
      <c r="V925" s="5"/>
      <c r="W925" s="5"/>
      <c r="X925" s="5"/>
      <c r="Y925" s="5"/>
      <c r="Z925" s="5"/>
      <c r="AA925" s="5"/>
      <c r="AB925" s="5"/>
    </row>
    <row r="926" spans="1:28" ht="15.75" x14ac:dyDescent="0.25">
      <c r="A926" s="5"/>
      <c r="B926" s="5"/>
      <c r="C926" s="5"/>
      <c r="D926" s="5"/>
      <c r="E926" s="89"/>
      <c r="F926" s="5"/>
      <c r="G926" s="5"/>
      <c r="H926" s="5"/>
      <c r="I926" s="5"/>
      <c r="J926" s="5"/>
      <c r="K926" s="89"/>
      <c r="L926" s="5"/>
      <c r="M926" s="5"/>
      <c r="N926" s="5"/>
      <c r="O926" s="5"/>
      <c r="P926" s="89"/>
      <c r="Q926" s="5"/>
      <c r="R926" s="5"/>
      <c r="S926" s="5"/>
      <c r="T926" s="5"/>
      <c r="U926" s="5"/>
      <c r="V926" s="5"/>
      <c r="W926" s="5"/>
      <c r="X926" s="5"/>
      <c r="Y926" s="5"/>
      <c r="Z926" s="5"/>
      <c r="AA926" s="5"/>
      <c r="AB926" s="5"/>
    </row>
    <row r="927" spans="1:28" ht="15.75" x14ac:dyDescent="0.25">
      <c r="A927" s="5"/>
      <c r="B927" s="5"/>
      <c r="C927" s="5"/>
      <c r="D927" s="5"/>
      <c r="E927" s="89"/>
      <c r="F927" s="5"/>
      <c r="G927" s="5"/>
      <c r="H927" s="5"/>
      <c r="I927" s="5"/>
      <c r="J927" s="5"/>
      <c r="K927" s="89"/>
      <c r="L927" s="5"/>
      <c r="M927" s="5"/>
      <c r="N927" s="5"/>
      <c r="O927" s="5"/>
      <c r="P927" s="89"/>
      <c r="Q927" s="5"/>
      <c r="R927" s="5"/>
      <c r="S927" s="5"/>
      <c r="T927" s="5"/>
      <c r="U927" s="5"/>
      <c r="V927" s="5"/>
      <c r="W927" s="5"/>
      <c r="X927" s="5"/>
      <c r="Y927" s="5"/>
      <c r="Z927" s="5"/>
      <c r="AA927" s="5"/>
      <c r="AB927" s="5"/>
    </row>
    <row r="928" spans="1:28" ht="15.75" x14ac:dyDescent="0.25">
      <c r="A928" s="5"/>
      <c r="B928" s="5"/>
      <c r="C928" s="5"/>
      <c r="D928" s="5"/>
      <c r="E928" s="89"/>
      <c r="F928" s="5"/>
      <c r="G928" s="5"/>
      <c r="H928" s="5"/>
      <c r="I928" s="5"/>
      <c r="J928" s="5"/>
      <c r="K928" s="89"/>
      <c r="L928" s="5"/>
      <c r="M928" s="5"/>
      <c r="N928" s="5"/>
      <c r="O928" s="5"/>
      <c r="P928" s="89"/>
      <c r="Q928" s="5"/>
      <c r="R928" s="5"/>
      <c r="S928" s="5"/>
      <c r="T928" s="5"/>
      <c r="U928" s="5"/>
      <c r="V928" s="5"/>
      <c r="W928" s="5"/>
      <c r="X928" s="5"/>
      <c r="Y928" s="5"/>
      <c r="Z928" s="5"/>
      <c r="AA928" s="5"/>
      <c r="AB928" s="5"/>
    </row>
    <row r="929" spans="1:28" ht="15.75" x14ac:dyDescent="0.25">
      <c r="A929" s="5"/>
      <c r="B929" s="5"/>
      <c r="C929" s="5"/>
      <c r="D929" s="5"/>
      <c r="E929" s="89"/>
      <c r="F929" s="5"/>
      <c r="G929" s="5"/>
      <c r="H929" s="5"/>
      <c r="I929" s="5"/>
      <c r="J929" s="5"/>
      <c r="K929" s="89"/>
      <c r="L929" s="5"/>
      <c r="M929" s="5"/>
      <c r="N929" s="5"/>
      <c r="O929" s="5"/>
      <c r="P929" s="89"/>
      <c r="Q929" s="5"/>
      <c r="R929" s="5"/>
      <c r="S929" s="5"/>
      <c r="T929" s="5"/>
      <c r="U929" s="5"/>
      <c r="V929" s="5"/>
      <c r="W929" s="5"/>
      <c r="X929" s="5"/>
      <c r="Y929" s="5"/>
      <c r="Z929" s="5"/>
      <c r="AA929" s="5"/>
      <c r="AB929" s="5"/>
    </row>
    <row r="930" spans="1:28" ht="15.75" x14ac:dyDescent="0.25">
      <c r="A930" s="5"/>
      <c r="B930" s="5"/>
      <c r="C930" s="5"/>
      <c r="D930" s="5"/>
      <c r="E930" s="89"/>
      <c r="F930" s="5"/>
      <c r="G930" s="5"/>
      <c r="H930" s="5"/>
      <c r="I930" s="5"/>
      <c r="J930" s="5"/>
      <c r="K930" s="89"/>
      <c r="L930" s="5"/>
      <c r="M930" s="5"/>
      <c r="N930" s="5"/>
      <c r="O930" s="5"/>
      <c r="P930" s="89"/>
      <c r="Q930" s="5"/>
      <c r="R930" s="5"/>
      <c r="S930" s="5"/>
      <c r="T930" s="5"/>
      <c r="U930" s="5"/>
      <c r="V930" s="5"/>
      <c r="W930" s="5"/>
      <c r="X930" s="5"/>
      <c r="Y930" s="5"/>
      <c r="Z930" s="5"/>
      <c r="AA930" s="5"/>
      <c r="AB930" s="5"/>
    </row>
    <row r="931" spans="1:28" ht="15.75" x14ac:dyDescent="0.25">
      <c r="A931" s="5"/>
      <c r="B931" s="5"/>
      <c r="C931" s="5"/>
      <c r="D931" s="5"/>
      <c r="E931" s="89"/>
      <c r="F931" s="5"/>
      <c r="G931" s="5"/>
      <c r="H931" s="5"/>
      <c r="I931" s="5"/>
      <c r="J931" s="5"/>
      <c r="K931" s="89"/>
      <c r="L931" s="5"/>
      <c r="M931" s="5"/>
      <c r="N931" s="5"/>
      <c r="O931" s="5"/>
      <c r="P931" s="89"/>
      <c r="Q931" s="5"/>
      <c r="R931" s="5"/>
      <c r="S931" s="5"/>
      <c r="T931" s="5"/>
      <c r="U931" s="5"/>
      <c r="V931" s="5"/>
      <c r="W931" s="5"/>
      <c r="X931" s="5"/>
      <c r="Y931" s="5"/>
      <c r="Z931" s="5"/>
      <c r="AA931" s="5"/>
      <c r="AB931" s="5"/>
    </row>
    <row r="932" spans="1:28" ht="15.75" x14ac:dyDescent="0.25">
      <c r="A932" s="5"/>
      <c r="B932" s="5"/>
      <c r="C932" s="5"/>
      <c r="D932" s="5"/>
      <c r="E932" s="89"/>
      <c r="F932" s="5"/>
      <c r="G932" s="5"/>
      <c r="H932" s="5"/>
      <c r="I932" s="5"/>
      <c r="J932" s="5"/>
      <c r="K932" s="89"/>
      <c r="L932" s="5"/>
      <c r="M932" s="5"/>
      <c r="N932" s="5"/>
      <c r="O932" s="5"/>
      <c r="P932" s="89"/>
      <c r="Q932" s="5"/>
      <c r="R932" s="5"/>
      <c r="S932" s="5"/>
      <c r="T932" s="5"/>
      <c r="U932" s="5"/>
      <c r="V932" s="5"/>
      <c r="W932" s="5"/>
      <c r="X932" s="5"/>
      <c r="Y932" s="5"/>
      <c r="Z932" s="5"/>
      <c r="AA932" s="5"/>
      <c r="AB932" s="5"/>
    </row>
    <row r="933" spans="1:28" ht="15.75" x14ac:dyDescent="0.25">
      <c r="A933" s="5"/>
      <c r="B933" s="5"/>
      <c r="C933" s="5"/>
      <c r="D933" s="5"/>
      <c r="E933" s="89"/>
      <c r="F933" s="5"/>
      <c r="G933" s="5"/>
      <c r="H933" s="5"/>
      <c r="I933" s="5"/>
      <c r="J933" s="5"/>
      <c r="K933" s="89"/>
      <c r="L933" s="5"/>
      <c r="M933" s="5"/>
      <c r="N933" s="5"/>
      <c r="O933" s="5"/>
      <c r="P933" s="89"/>
      <c r="Q933" s="5"/>
      <c r="R933" s="5"/>
      <c r="S933" s="5"/>
      <c r="T933" s="5"/>
      <c r="U933" s="5"/>
      <c r="V933" s="5"/>
      <c r="W933" s="5"/>
      <c r="X933" s="5"/>
      <c r="Y933" s="5"/>
      <c r="Z933" s="5"/>
      <c r="AA933" s="5"/>
      <c r="AB933" s="5"/>
    </row>
    <row r="934" spans="1:28" ht="15.75" x14ac:dyDescent="0.25">
      <c r="A934" s="5"/>
      <c r="B934" s="5"/>
      <c r="C934" s="5"/>
      <c r="D934" s="5"/>
      <c r="E934" s="89"/>
      <c r="F934" s="5"/>
      <c r="G934" s="5"/>
      <c r="H934" s="5"/>
      <c r="I934" s="5"/>
      <c r="J934" s="5"/>
      <c r="K934" s="89"/>
      <c r="L934" s="5"/>
      <c r="M934" s="5"/>
      <c r="N934" s="5"/>
      <c r="O934" s="5"/>
      <c r="P934" s="89"/>
      <c r="Q934" s="5"/>
      <c r="R934" s="5"/>
      <c r="S934" s="5"/>
      <c r="T934" s="5"/>
      <c r="U934" s="5"/>
      <c r="V934" s="5"/>
      <c r="W934" s="5"/>
      <c r="X934" s="5"/>
      <c r="Y934" s="5"/>
      <c r="Z934" s="5"/>
      <c r="AA934" s="5"/>
      <c r="AB934" s="5"/>
    </row>
    <row r="935" spans="1:28" ht="15.75" x14ac:dyDescent="0.25">
      <c r="A935" s="5"/>
      <c r="B935" s="5"/>
      <c r="C935" s="5"/>
      <c r="D935" s="5"/>
      <c r="E935" s="89"/>
      <c r="F935" s="5"/>
      <c r="G935" s="5"/>
      <c r="H935" s="5"/>
      <c r="I935" s="5"/>
      <c r="J935" s="5"/>
      <c r="K935" s="89"/>
      <c r="L935" s="5"/>
      <c r="M935" s="5"/>
      <c r="N935" s="5"/>
      <c r="O935" s="5"/>
      <c r="P935" s="89"/>
      <c r="Q935" s="5"/>
      <c r="R935" s="5"/>
      <c r="S935" s="5"/>
      <c r="T935" s="5"/>
      <c r="U935" s="5"/>
      <c r="V935" s="5"/>
      <c r="W935" s="5"/>
      <c r="X935" s="5"/>
      <c r="Y935" s="5"/>
      <c r="Z935" s="5"/>
      <c r="AA935" s="5"/>
      <c r="AB935" s="5"/>
    </row>
    <row r="936" spans="1:28" ht="15.75" x14ac:dyDescent="0.25">
      <c r="A936" s="5"/>
      <c r="B936" s="5"/>
      <c r="C936" s="5"/>
      <c r="D936" s="5"/>
      <c r="E936" s="89"/>
      <c r="F936" s="5"/>
      <c r="G936" s="5"/>
      <c r="H936" s="5"/>
      <c r="I936" s="5"/>
      <c r="J936" s="5"/>
      <c r="K936" s="89"/>
      <c r="L936" s="5"/>
      <c r="M936" s="5"/>
      <c r="N936" s="5"/>
      <c r="O936" s="5"/>
      <c r="P936" s="89"/>
      <c r="Q936" s="5"/>
      <c r="R936" s="5"/>
      <c r="S936" s="5"/>
      <c r="T936" s="5"/>
      <c r="U936" s="5"/>
      <c r="V936" s="5"/>
      <c r="W936" s="5"/>
      <c r="X936" s="5"/>
      <c r="Y936" s="5"/>
      <c r="Z936" s="5"/>
      <c r="AA936" s="5"/>
      <c r="AB936" s="5"/>
    </row>
    <row r="937" spans="1:28" ht="15.75" x14ac:dyDescent="0.25">
      <c r="A937" s="5"/>
      <c r="B937" s="5"/>
      <c r="C937" s="5"/>
      <c r="D937" s="5"/>
      <c r="E937" s="89"/>
      <c r="F937" s="5"/>
      <c r="G937" s="5"/>
      <c r="H937" s="5"/>
      <c r="I937" s="5"/>
      <c r="J937" s="5"/>
      <c r="K937" s="89"/>
      <c r="L937" s="5"/>
      <c r="M937" s="5"/>
      <c r="N937" s="5"/>
      <c r="O937" s="5"/>
      <c r="P937" s="89"/>
      <c r="Q937" s="5"/>
      <c r="R937" s="5"/>
      <c r="S937" s="5"/>
      <c r="T937" s="5"/>
      <c r="U937" s="5"/>
      <c r="V937" s="5"/>
      <c r="W937" s="5"/>
      <c r="X937" s="5"/>
      <c r="Y937" s="5"/>
      <c r="Z937" s="5"/>
      <c r="AA937" s="5"/>
      <c r="AB937" s="5"/>
    </row>
    <row r="938" spans="1:28" ht="15.75" x14ac:dyDescent="0.25">
      <c r="A938" s="5"/>
      <c r="B938" s="5"/>
      <c r="C938" s="5"/>
      <c r="D938" s="5"/>
      <c r="E938" s="89"/>
      <c r="F938" s="5"/>
      <c r="G938" s="5"/>
      <c r="H938" s="5"/>
      <c r="I938" s="5"/>
      <c r="J938" s="5"/>
      <c r="K938" s="89"/>
      <c r="L938" s="5"/>
      <c r="M938" s="5"/>
      <c r="N938" s="5"/>
      <c r="O938" s="5"/>
      <c r="P938" s="89"/>
      <c r="Q938" s="5"/>
      <c r="R938" s="5"/>
      <c r="S938" s="5"/>
      <c r="T938" s="5"/>
      <c r="U938" s="5"/>
      <c r="V938" s="5"/>
      <c r="W938" s="5"/>
      <c r="X938" s="5"/>
      <c r="Y938" s="5"/>
      <c r="Z938" s="5"/>
      <c r="AA938" s="5"/>
      <c r="AB938" s="5"/>
    </row>
    <row r="939" spans="1:28" ht="15.75" x14ac:dyDescent="0.25">
      <c r="A939" s="5"/>
      <c r="B939" s="5"/>
      <c r="C939" s="5"/>
      <c r="D939" s="5"/>
      <c r="E939" s="89"/>
      <c r="F939" s="5"/>
      <c r="G939" s="5"/>
      <c r="H939" s="5"/>
      <c r="I939" s="5"/>
      <c r="J939" s="5"/>
      <c r="K939" s="89"/>
      <c r="L939" s="5"/>
      <c r="M939" s="5"/>
      <c r="N939" s="5"/>
      <c r="O939" s="5"/>
      <c r="P939" s="89"/>
      <c r="Q939" s="5"/>
      <c r="R939" s="5"/>
      <c r="S939" s="5"/>
      <c r="T939" s="5"/>
      <c r="U939" s="5"/>
      <c r="V939" s="5"/>
      <c r="W939" s="5"/>
      <c r="X939" s="5"/>
      <c r="Y939" s="5"/>
      <c r="Z939" s="5"/>
      <c r="AA939" s="5"/>
      <c r="AB939" s="5"/>
    </row>
    <row r="940" spans="1:28" ht="15.75" x14ac:dyDescent="0.25">
      <c r="A940" s="5"/>
      <c r="B940" s="5"/>
      <c r="C940" s="5"/>
      <c r="D940" s="5"/>
      <c r="E940" s="89"/>
      <c r="F940" s="5"/>
      <c r="G940" s="5"/>
      <c r="H940" s="5"/>
      <c r="I940" s="5"/>
      <c r="J940" s="5"/>
      <c r="K940" s="89"/>
      <c r="L940" s="5"/>
      <c r="M940" s="5"/>
      <c r="N940" s="5"/>
      <c r="O940" s="5"/>
      <c r="P940" s="89"/>
      <c r="Q940" s="5"/>
      <c r="R940" s="5"/>
      <c r="S940" s="5"/>
      <c r="T940" s="5"/>
      <c r="U940" s="5"/>
      <c r="V940" s="5"/>
      <c r="W940" s="5"/>
      <c r="X940" s="5"/>
      <c r="Y940" s="5"/>
      <c r="Z940" s="5"/>
      <c r="AA940" s="5"/>
      <c r="AB940" s="5"/>
    </row>
    <row r="941" spans="1:28" ht="15.75" x14ac:dyDescent="0.25">
      <c r="A941" s="5"/>
      <c r="B941" s="5"/>
      <c r="C941" s="5"/>
      <c r="D941" s="5"/>
      <c r="E941" s="89"/>
      <c r="F941" s="5"/>
      <c r="G941" s="5"/>
      <c r="H941" s="5"/>
      <c r="I941" s="5"/>
      <c r="J941" s="5"/>
      <c r="K941" s="89"/>
      <c r="L941" s="5"/>
      <c r="M941" s="5"/>
      <c r="N941" s="5"/>
      <c r="O941" s="5"/>
      <c r="P941" s="89"/>
      <c r="Q941" s="5"/>
      <c r="R941" s="5"/>
      <c r="S941" s="5"/>
      <c r="T941" s="5"/>
      <c r="U941" s="5"/>
      <c r="V941" s="5"/>
      <c r="W941" s="5"/>
      <c r="X941" s="5"/>
      <c r="Y941" s="5"/>
      <c r="Z941" s="5"/>
      <c r="AA941" s="5"/>
      <c r="AB941" s="5"/>
    </row>
    <row r="942" spans="1:28" ht="15.75" x14ac:dyDescent="0.25">
      <c r="A942" s="5"/>
      <c r="B942" s="5"/>
      <c r="C942" s="5"/>
      <c r="D942" s="5"/>
      <c r="E942" s="89"/>
      <c r="F942" s="5"/>
      <c r="G942" s="5"/>
      <c r="H942" s="5"/>
      <c r="I942" s="5"/>
      <c r="J942" s="5"/>
      <c r="K942" s="89"/>
      <c r="L942" s="5"/>
      <c r="M942" s="5"/>
      <c r="N942" s="5"/>
      <c r="O942" s="5"/>
      <c r="P942" s="89"/>
      <c r="Q942" s="5"/>
      <c r="R942" s="5"/>
      <c r="S942" s="5"/>
      <c r="T942" s="5"/>
      <c r="U942" s="5"/>
      <c r="V942" s="5"/>
      <c r="W942" s="5"/>
      <c r="X942" s="5"/>
      <c r="Y942" s="5"/>
      <c r="Z942" s="5"/>
      <c r="AA942" s="5"/>
      <c r="AB942" s="5"/>
    </row>
    <row r="943" spans="1:28" ht="15.75" x14ac:dyDescent="0.25">
      <c r="A943" s="5"/>
      <c r="B943" s="5"/>
      <c r="C943" s="5"/>
      <c r="D943" s="5"/>
      <c r="E943" s="89"/>
      <c r="F943" s="5"/>
      <c r="G943" s="5"/>
      <c r="H943" s="5"/>
      <c r="I943" s="5"/>
      <c r="J943" s="5"/>
      <c r="K943" s="89"/>
      <c r="L943" s="5"/>
      <c r="M943" s="5"/>
      <c r="N943" s="5"/>
      <c r="O943" s="5"/>
      <c r="P943" s="89"/>
      <c r="Q943" s="5"/>
      <c r="R943" s="5"/>
      <c r="S943" s="5"/>
      <c r="T943" s="5"/>
      <c r="U943" s="5"/>
      <c r="V943" s="5"/>
      <c r="W943" s="5"/>
      <c r="X943" s="5"/>
      <c r="Y943" s="5"/>
      <c r="Z943" s="5"/>
      <c r="AA943" s="5"/>
      <c r="AB943" s="5"/>
    </row>
    <row r="944" spans="1:28" ht="15.75" x14ac:dyDescent="0.25">
      <c r="A944" s="5"/>
      <c r="B944" s="5"/>
      <c r="C944" s="5"/>
      <c r="D944" s="5"/>
      <c r="E944" s="89"/>
      <c r="F944" s="5"/>
      <c r="G944" s="5"/>
      <c r="H944" s="5"/>
      <c r="I944" s="5"/>
      <c r="J944" s="5"/>
      <c r="K944" s="89"/>
      <c r="L944" s="5"/>
      <c r="M944" s="5"/>
      <c r="N944" s="5"/>
      <c r="O944" s="5"/>
      <c r="P944" s="89"/>
      <c r="Q944" s="5"/>
      <c r="R944" s="5"/>
      <c r="S944" s="5"/>
      <c r="T944" s="5"/>
      <c r="U944" s="5"/>
      <c r="V944" s="5"/>
      <c r="W944" s="5"/>
      <c r="X944" s="5"/>
      <c r="Y944" s="5"/>
      <c r="Z944" s="5"/>
      <c r="AA944" s="5"/>
      <c r="AB944" s="5"/>
    </row>
    <row r="945" spans="1:28" ht="15.75" x14ac:dyDescent="0.25">
      <c r="A945" s="5"/>
      <c r="B945" s="5"/>
      <c r="C945" s="5"/>
      <c r="D945" s="5"/>
      <c r="E945" s="89"/>
      <c r="F945" s="5"/>
      <c r="G945" s="5"/>
      <c r="H945" s="5"/>
      <c r="I945" s="5"/>
      <c r="J945" s="5"/>
      <c r="K945" s="89"/>
      <c r="L945" s="5"/>
      <c r="M945" s="5"/>
      <c r="N945" s="5"/>
      <c r="O945" s="5"/>
      <c r="P945" s="89"/>
      <c r="Q945" s="5"/>
      <c r="R945" s="5"/>
      <c r="S945" s="5"/>
      <c r="T945" s="5"/>
      <c r="U945" s="5"/>
      <c r="V945" s="5"/>
      <c r="W945" s="5"/>
      <c r="X945" s="5"/>
      <c r="Y945" s="5"/>
      <c r="Z945" s="5"/>
      <c r="AA945" s="5"/>
      <c r="AB945" s="5"/>
    </row>
    <row r="946" spans="1:28" ht="15.75" x14ac:dyDescent="0.25">
      <c r="A946" s="5"/>
      <c r="B946" s="5"/>
      <c r="C946" s="5"/>
      <c r="D946" s="5"/>
      <c r="E946" s="89"/>
      <c r="F946" s="5"/>
      <c r="G946" s="5"/>
      <c r="H946" s="5"/>
      <c r="I946" s="5"/>
      <c r="J946" s="5"/>
      <c r="K946" s="89"/>
      <c r="L946" s="5"/>
      <c r="M946" s="5"/>
      <c r="N946" s="5"/>
      <c r="O946" s="5"/>
      <c r="P946" s="89"/>
      <c r="Q946" s="5"/>
      <c r="R946" s="5"/>
      <c r="S946" s="5"/>
      <c r="T946" s="5"/>
      <c r="U946" s="5"/>
      <c r="V946" s="5"/>
      <c r="W946" s="5"/>
      <c r="X946" s="5"/>
      <c r="Y946" s="5"/>
      <c r="Z946" s="5"/>
      <c r="AA946" s="5"/>
      <c r="AB946" s="5"/>
    </row>
    <row r="947" spans="1:28" ht="15.75" x14ac:dyDescent="0.25">
      <c r="A947" s="5"/>
      <c r="B947" s="5"/>
      <c r="C947" s="5"/>
      <c r="D947" s="5"/>
      <c r="E947" s="89"/>
      <c r="F947" s="5"/>
      <c r="G947" s="5"/>
      <c r="H947" s="5"/>
      <c r="I947" s="5"/>
      <c r="J947" s="5"/>
      <c r="K947" s="89"/>
      <c r="L947" s="5"/>
      <c r="M947" s="5"/>
      <c r="N947" s="5"/>
      <c r="O947" s="5"/>
      <c r="P947" s="89"/>
      <c r="Q947" s="5"/>
      <c r="R947" s="5"/>
      <c r="S947" s="5"/>
      <c r="T947" s="5"/>
      <c r="U947" s="5"/>
      <c r="V947" s="5"/>
      <c r="W947" s="5"/>
      <c r="X947" s="5"/>
      <c r="Y947" s="5"/>
      <c r="Z947" s="5"/>
      <c r="AA947" s="5"/>
      <c r="AB947" s="5"/>
    </row>
    <row r="948" spans="1:28" ht="15.75" x14ac:dyDescent="0.25">
      <c r="A948" s="5"/>
      <c r="B948" s="5"/>
      <c r="C948" s="5"/>
      <c r="D948" s="5"/>
      <c r="E948" s="89"/>
      <c r="F948" s="5"/>
      <c r="G948" s="5"/>
      <c r="H948" s="5"/>
      <c r="I948" s="5"/>
      <c r="J948" s="5"/>
      <c r="K948" s="89"/>
      <c r="L948" s="5"/>
      <c r="M948" s="5"/>
      <c r="N948" s="5"/>
      <c r="O948" s="5"/>
      <c r="P948" s="89"/>
      <c r="Q948" s="5"/>
      <c r="R948" s="5"/>
      <c r="S948" s="5"/>
      <c r="T948" s="5"/>
      <c r="U948" s="5"/>
      <c r="V948" s="5"/>
      <c r="W948" s="5"/>
      <c r="X948" s="5"/>
      <c r="Y948" s="5"/>
      <c r="Z948" s="5"/>
      <c r="AA948" s="5"/>
      <c r="AB948" s="5"/>
    </row>
    <row r="949" spans="1:28" ht="15.75" x14ac:dyDescent="0.25">
      <c r="A949" s="5"/>
      <c r="B949" s="5"/>
      <c r="C949" s="5"/>
      <c r="D949" s="5"/>
      <c r="E949" s="89"/>
      <c r="F949" s="5"/>
      <c r="G949" s="5"/>
      <c r="H949" s="5"/>
      <c r="I949" s="5"/>
      <c r="J949" s="5"/>
      <c r="K949" s="89"/>
      <c r="L949" s="5"/>
      <c r="M949" s="5"/>
      <c r="N949" s="5"/>
      <c r="O949" s="5"/>
      <c r="P949" s="89"/>
      <c r="Q949" s="5"/>
      <c r="R949" s="5"/>
      <c r="S949" s="5"/>
      <c r="T949" s="5"/>
      <c r="U949" s="5"/>
      <c r="V949" s="5"/>
      <c r="W949" s="5"/>
      <c r="X949" s="5"/>
      <c r="Y949" s="5"/>
      <c r="Z949" s="5"/>
      <c r="AA949" s="5"/>
      <c r="AB949" s="5"/>
    </row>
    <row r="950" spans="1:28" ht="15.75" x14ac:dyDescent="0.25">
      <c r="A950" s="5"/>
      <c r="B950" s="5"/>
      <c r="C950" s="5"/>
      <c r="D950" s="5"/>
      <c r="E950" s="89"/>
      <c r="F950" s="5"/>
      <c r="G950" s="5"/>
      <c r="H950" s="5"/>
      <c r="I950" s="5"/>
      <c r="J950" s="5"/>
      <c r="K950" s="89"/>
      <c r="L950" s="5"/>
      <c r="M950" s="5"/>
      <c r="N950" s="5"/>
      <c r="O950" s="5"/>
      <c r="P950" s="89"/>
      <c r="Q950" s="5"/>
      <c r="R950" s="5"/>
      <c r="S950" s="5"/>
      <c r="T950" s="5"/>
      <c r="U950" s="5"/>
      <c r="V950" s="5"/>
      <c r="W950" s="5"/>
      <c r="X950" s="5"/>
      <c r="Y950" s="5"/>
      <c r="Z950" s="5"/>
      <c r="AA950" s="5"/>
      <c r="AB950" s="5"/>
    </row>
    <row r="951" spans="1:28" ht="15.75" x14ac:dyDescent="0.25">
      <c r="A951" s="5"/>
      <c r="B951" s="5"/>
      <c r="C951" s="5"/>
      <c r="D951" s="5"/>
      <c r="E951" s="89"/>
      <c r="F951" s="5"/>
      <c r="G951" s="5"/>
      <c r="H951" s="5"/>
      <c r="I951" s="5"/>
      <c r="J951" s="5"/>
      <c r="K951" s="89"/>
      <c r="L951" s="5"/>
      <c r="M951" s="5"/>
      <c r="N951" s="5"/>
      <c r="O951" s="5"/>
      <c r="P951" s="89"/>
      <c r="Q951" s="5"/>
      <c r="R951" s="5"/>
      <c r="S951" s="5"/>
      <c r="T951" s="5"/>
      <c r="U951" s="5"/>
      <c r="V951" s="5"/>
      <c r="W951" s="5"/>
      <c r="X951" s="5"/>
      <c r="Y951" s="5"/>
      <c r="Z951" s="5"/>
      <c r="AA951" s="5"/>
      <c r="AB951" s="5"/>
    </row>
    <row r="952" spans="1:28" ht="15.75" x14ac:dyDescent="0.25">
      <c r="A952" s="5"/>
      <c r="B952" s="5"/>
      <c r="C952" s="5"/>
      <c r="D952" s="5"/>
      <c r="E952" s="89"/>
      <c r="F952" s="5"/>
      <c r="G952" s="5"/>
      <c r="H952" s="5"/>
      <c r="I952" s="5"/>
      <c r="J952" s="5"/>
      <c r="K952" s="89"/>
      <c r="L952" s="5"/>
      <c r="M952" s="5"/>
      <c r="N952" s="5"/>
      <c r="O952" s="5"/>
      <c r="P952" s="89"/>
      <c r="Q952" s="5"/>
      <c r="R952" s="5"/>
      <c r="S952" s="5"/>
      <c r="T952" s="5"/>
      <c r="U952" s="5"/>
      <c r="V952" s="5"/>
      <c r="W952" s="5"/>
      <c r="X952" s="5"/>
      <c r="Y952" s="5"/>
      <c r="Z952" s="5"/>
      <c r="AA952" s="5"/>
      <c r="AB952" s="5"/>
    </row>
    <row r="953" spans="1:28" ht="15.75" x14ac:dyDescent="0.25">
      <c r="A953" s="5"/>
      <c r="B953" s="5"/>
      <c r="C953" s="5"/>
      <c r="D953" s="5"/>
      <c r="E953" s="89"/>
      <c r="F953" s="5"/>
      <c r="G953" s="5"/>
      <c r="H953" s="5"/>
      <c r="I953" s="5"/>
      <c r="J953" s="5"/>
      <c r="K953" s="89"/>
      <c r="L953" s="5"/>
      <c r="M953" s="5"/>
      <c r="N953" s="5"/>
      <c r="O953" s="5"/>
      <c r="P953" s="89"/>
      <c r="Q953" s="5"/>
      <c r="R953" s="5"/>
      <c r="S953" s="5"/>
      <c r="T953" s="5"/>
      <c r="U953" s="5"/>
      <c r="V953" s="5"/>
      <c r="W953" s="5"/>
      <c r="X953" s="5"/>
      <c r="Y953" s="5"/>
      <c r="Z953" s="5"/>
      <c r="AA953" s="5"/>
      <c r="AB953" s="5"/>
    </row>
    <row r="954" spans="1:28" ht="15.75" x14ac:dyDescent="0.25">
      <c r="A954" s="5"/>
      <c r="B954" s="5"/>
      <c r="C954" s="5"/>
      <c r="D954" s="5"/>
      <c r="E954" s="89"/>
      <c r="F954" s="5"/>
      <c r="G954" s="5"/>
      <c r="H954" s="5"/>
      <c r="I954" s="5"/>
      <c r="J954" s="5"/>
      <c r="K954" s="89"/>
      <c r="L954" s="5"/>
      <c r="M954" s="5"/>
      <c r="N954" s="5"/>
      <c r="O954" s="5"/>
      <c r="P954" s="89"/>
      <c r="Q954" s="5"/>
      <c r="R954" s="5"/>
      <c r="S954" s="5"/>
      <c r="T954" s="5"/>
      <c r="U954" s="5"/>
      <c r="V954" s="5"/>
      <c r="W954" s="5"/>
      <c r="X954" s="5"/>
      <c r="Y954" s="5"/>
      <c r="Z954" s="5"/>
      <c r="AA954" s="5"/>
      <c r="AB954" s="5"/>
    </row>
    <row r="955" spans="1:28" ht="15.75" x14ac:dyDescent="0.25">
      <c r="A955" s="5"/>
      <c r="B955" s="5"/>
      <c r="C955" s="5"/>
      <c r="D955" s="5"/>
      <c r="E955" s="89"/>
      <c r="F955" s="5"/>
      <c r="G955" s="5"/>
      <c r="H955" s="5"/>
      <c r="I955" s="5"/>
      <c r="J955" s="5"/>
      <c r="K955" s="89"/>
      <c r="L955" s="5"/>
      <c r="M955" s="5"/>
      <c r="N955" s="5"/>
      <c r="O955" s="5"/>
      <c r="P955" s="89"/>
      <c r="Q955" s="5"/>
      <c r="R955" s="5"/>
      <c r="S955" s="5"/>
      <c r="T955" s="5"/>
      <c r="U955" s="5"/>
      <c r="V955" s="5"/>
      <c r="W955" s="5"/>
      <c r="X955" s="5"/>
      <c r="Y955" s="5"/>
      <c r="Z955" s="5"/>
      <c r="AA955" s="5"/>
      <c r="AB955" s="5"/>
    </row>
    <row r="956" spans="1:28" ht="15.75" x14ac:dyDescent="0.25">
      <c r="A956" s="5"/>
      <c r="B956" s="5"/>
      <c r="C956" s="5"/>
      <c r="D956" s="5"/>
      <c r="E956" s="89"/>
      <c r="F956" s="5"/>
      <c r="G956" s="5"/>
      <c r="H956" s="5"/>
      <c r="I956" s="5"/>
      <c r="J956" s="5"/>
      <c r="K956" s="89"/>
      <c r="L956" s="5"/>
      <c r="M956" s="5"/>
      <c r="N956" s="5"/>
      <c r="O956" s="5"/>
      <c r="P956" s="89"/>
      <c r="Q956" s="5"/>
      <c r="R956" s="5"/>
      <c r="S956" s="5"/>
      <c r="T956" s="5"/>
      <c r="U956" s="5"/>
      <c r="V956" s="5"/>
      <c r="W956" s="5"/>
      <c r="X956" s="5"/>
      <c r="Y956" s="5"/>
      <c r="Z956" s="5"/>
      <c r="AA956" s="5"/>
      <c r="AB956" s="5"/>
    </row>
    <row r="957" spans="1:28" ht="15.75" x14ac:dyDescent="0.25">
      <c r="A957" s="5"/>
      <c r="B957" s="5"/>
      <c r="C957" s="5"/>
      <c r="D957" s="5"/>
      <c r="E957" s="89"/>
      <c r="F957" s="5"/>
      <c r="G957" s="5"/>
      <c r="H957" s="5"/>
      <c r="I957" s="5"/>
      <c r="J957" s="5"/>
      <c r="K957" s="89"/>
      <c r="L957" s="5"/>
      <c r="M957" s="5"/>
      <c r="N957" s="5"/>
      <c r="O957" s="5"/>
      <c r="P957" s="89"/>
      <c r="Q957" s="5"/>
      <c r="R957" s="5"/>
      <c r="S957" s="5"/>
      <c r="T957" s="5"/>
      <c r="U957" s="5"/>
      <c r="V957" s="5"/>
      <c r="W957" s="5"/>
      <c r="X957" s="5"/>
      <c r="Y957" s="5"/>
      <c r="Z957" s="5"/>
      <c r="AA957" s="5"/>
      <c r="AB957" s="5"/>
    </row>
    <row r="958" spans="1:28" ht="15.75" x14ac:dyDescent="0.25">
      <c r="A958" s="5"/>
      <c r="B958" s="5"/>
      <c r="C958" s="5"/>
      <c r="D958" s="5"/>
      <c r="E958" s="89"/>
      <c r="F958" s="5"/>
      <c r="G958" s="5"/>
      <c r="H958" s="5"/>
      <c r="I958" s="5"/>
      <c r="J958" s="5"/>
      <c r="K958" s="89"/>
      <c r="L958" s="5"/>
      <c r="M958" s="5"/>
      <c r="N958" s="5"/>
      <c r="O958" s="5"/>
      <c r="P958" s="89"/>
      <c r="Q958" s="5"/>
      <c r="R958" s="5"/>
      <c r="S958" s="5"/>
      <c r="T958" s="5"/>
      <c r="U958" s="5"/>
      <c r="V958" s="5"/>
      <c r="W958" s="5"/>
      <c r="X958" s="5"/>
      <c r="Y958" s="5"/>
      <c r="Z958" s="5"/>
      <c r="AA958" s="5"/>
      <c r="AB958" s="5"/>
    </row>
    <row r="959" spans="1:28" ht="15.75" x14ac:dyDescent="0.25">
      <c r="A959" s="5"/>
      <c r="B959" s="5"/>
      <c r="C959" s="5"/>
      <c r="D959" s="5"/>
      <c r="E959" s="89"/>
      <c r="F959" s="5"/>
      <c r="G959" s="5"/>
      <c r="H959" s="5"/>
      <c r="I959" s="5"/>
      <c r="J959" s="5"/>
      <c r="K959" s="89"/>
      <c r="L959" s="5"/>
      <c r="M959" s="5"/>
      <c r="N959" s="5"/>
      <c r="O959" s="5"/>
      <c r="P959" s="89"/>
      <c r="Q959" s="5"/>
      <c r="R959" s="5"/>
      <c r="S959" s="5"/>
      <c r="T959" s="5"/>
      <c r="U959" s="5"/>
      <c r="V959" s="5"/>
      <c r="W959" s="5"/>
      <c r="X959" s="5"/>
      <c r="Y959" s="5"/>
      <c r="Z959" s="5"/>
      <c r="AA959" s="5"/>
      <c r="AB959" s="5"/>
    </row>
    <row r="960" spans="1:28" ht="15.75" x14ac:dyDescent="0.25">
      <c r="A960" s="5"/>
      <c r="B960" s="5"/>
      <c r="C960" s="5"/>
      <c r="D960" s="5"/>
      <c r="E960" s="89"/>
      <c r="F960" s="5"/>
      <c r="G960" s="5"/>
      <c r="H960" s="5"/>
      <c r="I960" s="5"/>
      <c r="J960" s="5"/>
      <c r="K960" s="89"/>
      <c r="L960" s="5"/>
      <c r="M960" s="5"/>
      <c r="N960" s="5"/>
      <c r="O960" s="5"/>
      <c r="P960" s="89"/>
      <c r="Q960" s="5"/>
      <c r="R960" s="5"/>
      <c r="S960" s="5"/>
      <c r="T960" s="5"/>
      <c r="U960" s="5"/>
      <c r="V960" s="5"/>
      <c r="W960" s="5"/>
      <c r="X960" s="5"/>
      <c r="Y960" s="5"/>
      <c r="Z960" s="5"/>
      <c r="AA960" s="5"/>
      <c r="AB960" s="5"/>
    </row>
    <row r="961" spans="1:28" ht="15.75" x14ac:dyDescent="0.25">
      <c r="A961" s="5"/>
      <c r="B961" s="5"/>
      <c r="C961" s="5"/>
      <c r="D961" s="5"/>
      <c r="E961" s="89"/>
      <c r="F961" s="5"/>
      <c r="G961" s="5"/>
      <c r="H961" s="5"/>
      <c r="I961" s="5"/>
      <c r="J961" s="5"/>
      <c r="K961" s="89"/>
      <c r="L961" s="5"/>
      <c r="M961" s="5"/>
      <c r="N961" s="5"/>
      <c r="O961" s="5"/>
      <c r="P961" s="89"/>
      <c r="Q961" s="5"/>
      <c r="R961" s="5"/>
      <c r="S961" s="5"/>
      <c r="T961" s="5"/>
      <c r="U961" s="5"/>
      <c r="V961" s="5"/>
      <c r="W961" s="5"/>
      <c r="X961" s="5"/>
      <c r="Y961" s="5"/>
      <c r="Z961" s="5"/>
      <c r="AA961" s="5"/>
      <c r="AB961" s="5"/>
    </row>
    <row r="962" spans="1:28" ht="15.75" x14ac:dyDescent="0.25">
      <c r="A962" s="5"/>
      <c r="B962" s="5"/>
      <c r="C962" s="5"/>
      <c r="D962" s="5"/>
      <c r="E962" s="89"/>
      <c r="F962" s="5"/>
      <c r="G962" s="5"/>
      <c r="H962" s="5"/>
      <c r="I962" s="5"/>
      <c r="J962" s="5"/>
      <c r="K962" s="89"/>
      <c r="L962" s="5"/>
      <c r="M962" s="5"/>
      <c r="N962" s="5"/>
      <c r="O962" s="5"/>
      <c r="P962" s="89"/>
      <c r="Q962" s="5"/>
      <c r="R962" s="5"/>
      <c r="S962" s="5"/>
      <c r="T962" s="5"/>
      <c r="U962" s="5"/>
      <c r="V962" s="5"/>
      <c r="W962" s="5"/>
      <c r="X962" s="5"/>
      <c r="Y962" s="5"/>
      <c r="Z962" s="5"/>
      <c r="AA962" s="5"/>
      <c r="AB962" s="5"/>
    </row>
    <row r="963" spans="1:28" ht="15.75" x14ac:dyDescent="0.25">
      <c r="A963" s="5"/>
      <c r="B963" s="5"/>
      <c r="C963" s="5"/>
      <c r="D963" s="5"/>
      <c r="E963" s="89"/>
      <c r="F963" s="5"/>
      <c r="G963" s="5"/>
      <c r="H963" s="5"/>
      <c r="I963" s="5"/>
      <c r="J963" s="5"/>
      <c r="K963" s="89"/>
      <c r="L963" s="5"/>
      <c r="M963" s="5"/>
      <c r="N963" s="5"/>
      <c r="O963" s="5"/>
      <c r="P963" s="89"/>
      <c r="Q963" s="5"/>
      <c r="R963" s="5"/>
      <c r="S963" s="5"/>
      <c r="T963" s="5"/>
      <c r="U963" s="5"/>
      <c r="V963" s="5"/>
      <c r="W963" s="5"/>
      <c r="X963" s="5"/>
      <c r="Y963" s="5"/>
      <c r="Z963" s="5"/>
      <c r="AA963" s="5"/>
      <c r="AB963" s="5"/>
    </row>
    <row r="964" spans="1:28" ht="15.75" x14ac:dyDescent="0.25">
      <c r="A964" s="5"/>
      <c r="B964" s="5"/>
      <c r="C964" s="5"/>
      <c r="D964" s="5"/>
      <c r="E964" s="89"/>
      <c r="F964" s="5"/>
      <c r="G964" s="5"/>
      <c r="H964" s="5"/>
      <c r="I964" s="5"/>
      <c r="J964" s="5"/>
      <c r="K964" s="89"/>
      <c r="L964" s="5"/>
      <c r="M964" s="5"/>
      <c r="N964" s="5"/>
      <c r="O964" s="5"/>
      <c r="P964" s="89"/>
      <c r="Q964" s="5"/>
      <c r="R964" s="5"/>
      <c r="S964" s="5"/>
      <c r="T964" s="5"/>
      <c r="U964" s="5"/>
      <c r="V964" s="5"/>
      <c r="W964" s="5"/>
      <c r="X964" s="5"/>
      <c r="Y964" s="5"/>
      <c r="Z964" s="5"/>
      <c r="AA964" s="5"/>
      <c r="AB964" s="5"/>
    </row>
    <row r="965" spans="1:28" ht="15.75" x14ac:dyDescent="0.25">
      <c r="A965" s="5"/>
      <c r="B965" s="5"/>
      <c r="C965" s="5"/>
      <c r="D965" s="5"/>
      <c r="E965" s="89"/>
      <c r="F965" s="5"/>
      <c r="G965" s="5"/>
      <c r="H965" s="5"/>
      <c r="I965" s="5"/>
      <c r="J965" s="5"/>
      <c r="K965" s="89"/>
      <c r="L965" s="5"/>
      <c r="M965" s="5"/>
      <c r="N965" s="5"/>
      <c r="O965" s="5"/>
      <c r="P965" s="89"/>
      <c r="Q965" s="5"/>
      <c r="R965" s="5"/>
      <c r="S965" s="5"/>
      <c r="T965" s="5"/>
      <c r="U965" s="5"/>
      <c r="V965" s="5"/>
      <c r="W965" s="5"/>
      <c r="X965" s="5"/>
      <c r="Y965" s="5"/>
      <c r="Z965" s="5"/>
      <c r="AA965" s="5"/>
      <c r="AB965" s="5"/>
    </row>
    <row r="966" spans="1:28" ht="15.75" x14ac:dyDescent="0.25">
      <c r="A966" s="5"/>
      <c r="B966" s="5"/>
      <c r="C966" s="5"/>
      <c r="D966" s="5"/>
      <c r="E966" s="89"/>
      <c r="F966" s="5"/>
      <c r="G966" s="5"/>
      <c r="H966" s="5"/>
      <c r="I966" s="5"/>
      <c r="J966" s="5"/>
      <c r="K966" s="89"/>
      <c r="L966" s="5"/>
      <c r="M966" s="5"/>
      <c r="N966" s="5"/>
      <c r="O966" s="5"/>
      <c r="P966" s="89"/>
      <c r="Q966" s="5"/>
      <c r="R966" s="5"/>
      <c r="S966" s="5"/>
      <c r="T966" s="5"/>
      <c r="U966" s="5"/>
      <c r="V966" s="5"/>
      <c r="W966" s="5"/>
      <c r="X966" s="5"/>
      <c r="Y966" s="5"/>
      <c r="Z966" s="5"/>
      <c r="AA966" s="5"/>
      <c r="AB966" s="5"/>
    </row>
    <row r="967" spans="1:28" ht="15.75" x14ac:dyDescent="0.25">
      <c r="A967" s="5"/>
      <c r="B967" s="5"/>
      <c r="C967" s="5"/>
      <c r="D967" s="5"/>
      <c r="E967" s="89"/>
      <c r="F967" s="5"/>
      <c r="G967" s="5"/>
      <c r="H967" s="5"/>
      <c r="I967" s="5"/>
      <c r="J967" s="5"/>
      <c r="K967" s="89"/>
      <c r="L967" s="5"/>
      <c r="M967" s="5"/>
      <c r="N967" s="5"/>
      <c r="O967" s="5"/>
      <c r="P967" s="89"/>
      <c r="Q967" s="5"/>
      <c r="R967" s="5"/>
      <c r="S967" s="5"/>
      <c r="T967" s="5"/>
      <c r="U967" s="5"/>
      <c r="V967" s="5"/>
      <c r="W967" s="5"/>
      <c r="X967" s="5"/>
      <c r="Y967" s="5"/>
      <c r="Z967" s="5"/>
      <c r="AA967" s="5"/>
      <c r="AB967" s="5"/>
    </row>
    <row r="968" spans="1:28" ht="15.75" x14ac:dyDescent="0.25">
      <c r="A968" s="5"/>
      <c r="B968" s="5"/>
      <c r="C968" s="5"/>
      <c r="D968" s="5"/>
      <c r="E968" s="89"/>
      <c r="F968" s="5"/>
      <c r="G968" s="5"/>
      <c r="H968" s="5"/>
      <c r="I968" s="5"/>
      <c r="J968" s="5"/>
      <c r="K968" s="89"/>
      <c r="L968" s="5"/>
      <c r="M968" s="5"/>
      <c r="N968" s="5"/>
      <c r="O968" s="5"/>
      <c r="P968" s="89"/>
      <c r="Q968" s="5"/>
      <c r="R968" s="5"/>
      <c r="S968" s="5"/>
      <c r="T968" s="5"/>
      <c r="U968" s="5"/>
      <c r="V968" s="5"/>
      <c r="W968" s="5"/>
      <c r="X968" s="5"/>
      <c r="Y968" s="5"/>
      <c r="Z968" s="5"/>
      <c r="AA968" s="5"/>
      <c r="AB968" s="5"/>
    </row>
    <row r="969" spans="1:28" ht="15.75" x14ac:dyDescent="0.25">
      <c r="A969" s="5"/>
      <c r="B969" s="5"/>
      <c r="C969" s="5"/>
      <c r="D969" s="5"/>
      <c r="E969" s="89"/>
      <c r="F969" s="5"/>
      <c r="G969" s="5"/>
      <c r="H969" s="5"/>
      <c r="I969" s="5"/>
      <c r="J969" s="5"/>
      <c r="K969" s="89"/>
      <c r="L969" s="5"/>
      <c r="M969" s="5"/>
      <c r="N969" s="5"/>
      <c r="O969" s="5"/>
      <c r="P969" s="89"/>
      <c r="Q969" s="5"/>
      <c r="R969" s="5"/>
      <c r="S969" s="5"/>
      <c r="T969" s="5"/>
      <c r="U969" s="5"/>
      <c r="V969" s="5"/>
      <c r="W969" s="5"/>
      <c r="X969" s="5"/>
      <c r="Y969" s="5"/>
      <c r="Z969" s="5"/>
      <c r="AA969" s="5"/>
      <c r="AB969" s="5"/>
    </row>
    <row r="970" spans="1:28" ht="15.75" x14ac:dyDescent="0.25">
      <c r="A970" s="5"/>
      <c r="B970" s="5"/>
      <c r="C970" s="5"/>
      <c r="D970" s="5"/>
      <c r="E970" s="89"/>
      <c r="F970" s="5"/>
      <c r="G970" s="5"/>
      <c r="H970" s="5"/>
      <c r="I970" s="5"/>
      <c r="J970" s="5"/>
      <c r="K970" s="89"/>
      <c r="L970" s="5"/>
      <c r="M970" s="5"/>
      <c r="N970" s="5"/>
      <c r="O970" s="5"/>
      <c r="P970" s="89"/>
      <c r="Q970" s="5"/>
      <c r="R970" s="5"/>
      <c r="S970" s="5"/>
      <c r="T970" s="5"/>
      <c r="U970" s="5"/>
      <c r="V970" s="5"/>
      <c r="W970" s="5"/>
      <c r="X970" s="5"/>
      <c r="Y970" s="5"/>
      <c r="Z970" s="5"/>
      <c r="AA970" s="5"/>
      <c r="AB970" s="5"/>
    </row>
    <row r="971" spans="1:28" ht="15.75" x14ac:dyDescent="0.25">
      <c r="A971" s="5"/>
      <c r="B971" s="5"/>
      <c r="C971" s="5"/>
      <c r="D971" s="5"/>
      <c r="E971" s="89"/>
      <c r="F971" s="5"/>
      <c r="G971" s="5"/>
      <c r="H971" s="5"/>
      <c r="I971" s="5"/>
      <c r="J971" s="5"/>
      <c r="K971" s="89"/>
      <c r="L971" s="5"/>
      <c r="M971" s="5"/>
      <c r="N971" s="5"/>
      <c r="O971" s="5"/>
      <c r="P971" s="89"/>
      <c r="Q971" s="5"/>
      <c r="R971" s="5"/>
      <c r="S971" s="5"/>
      <c r="T971" s="5"/>
      <c r="U971" s="5"/>
      <c r="V971" s="5"/>
      <c r="W971" s="5"/>
      <c r="X971" s="5"/>
      <c r="Y971" s="5"/>
      <c r="Z971" s="5"/>
      <c r="AA971" s="5"/>
      <c r="AB971" s="5"/>
    </row>
    <row r="972" spans="1:28" ht="15.75" x14ac:dyDescent="0.25">
      <c r="A972" s="5"/>
      <c r="B972" s="5"/>
      <c r="C972" s="5"/>
      <c r="D972" s="5"/>
      <c r="E972" s="89"/>
      <c r="F972" s="5"/>
      <c r="G972" s="5"/>
      <c r="H972" s="5"/>
      <c r="I972" s="5"/>
      <c r="J972" s="5"/>
      <c r="K972" s="89"/>
      <c r="L972" s="5"/>
      <c r="M972" s="5"/>
      <c r="N972" s="5"/>
      <c r="O972" s="5"/>
      <c r="P972" s="89"/>
      <c r="Q972" s="5"/>
      <c r="R972" s="5"/>
      <c r="S972" s="5"/>
      <c r="T972" s="5"/>
      <c r="U972" s="5"/>
      <c r="V972" s="5"/>
      <c r="W972" s="5"/>
      <c r="X972" s="5"/>
      <c r="Y972" s="5"/>
      <c r="Z972" s="5"/>
      <c r="AA972" s="5"/>
      <c r="AB972" s="5"/>
    </row>
    <row r="973" spans="1:28" ht="15.75" x14ac:dyDescent="0.25">
      <c r="A973" s="5"/>
      <c r="B973" s="5"/>
      <c r="C973" s="5"/>
      <c r="D973" s="5"/>
      <c r="E973" s="89"/>
      <c r="F973" s="5"/>
      <c r="G973" s="5"/>
      <c r="H973" s="5"/>
      <c r="I973" s="5"/>
      <c r="J973" s="5"/>
      <c r="K973" s="89"/>
      <c r="L973" s="5"/>
      <c r="M973" s="5"/>
      <c r="N973" s="5"/>
      <c r="O973" s="5"/>
      <c r="P973" s="89"/>
      <c r="Q973" s="5"/>
      <c r="R973" s="5"/>
      <c r="S973" s="5"/>
      <c r="T973" s="5"/>
      <c r="U973" s="5"/>
      <c r="V973" s="5"/>
      <c r="W973" s="5"/>
      <c r="X973" s="5"/>
      <c r="Y973" s="5"/>
      <c r="Z973" s="5"/>
      <c r="AA973" s="5"/>
      <c r="AB973" s="5"/>
    </row>
    <row r="974" spans="1:28" ht="15.75" x14ac:dyDescent="0.25">
      <c r="A974" s="5"/>
      <c r="B974" s="5"/>
      <c r="C974" s="5"/>
      <c r="D974" s="5"/>
      <c r="E974" s="89"/>
      <c r="F974" s="5"/>
      <c r="G974" s="5"/>
      <c r="H974" s="5"/>
      <c r="I974" s="5"/>
      <c r="J974" s="5"/>
      <c r="K974" s="89"/>
      <c r="L974" s="5"/>
      <c r="M974" s="5"/>
      <c r="N974" s="5"/>
      <c r="O974" s="5"/>
      <c r="P974" s="89"/>
      <c r="Q974" s="5"/>
      <c r="R974" s="5"/>
      <c r="S974" s="5"/>
      <c r="T974" s="5"/>
      <c r="U974" s="5"/>
      <c r="V974" s="5"/>
      <c r="W974" s="5"/>
      <c r="X974" s="5"/>
      <c r="Y974" s="5"/>
      <c r="Z974" s="5"/>
      <c r="AA974" s="5"/>
      <c r="AB974" s="5"/>
    </row>
    <row r="975" spans="1:28" ht="15.75" x14ac:dyDescent="0.25">
      <c r="A975" s="5"/>
      <c r="B975" s="5"/>
      <c r="C975" s="5"/>
      <c r="D975" s="5"/>
      <c r="E975" s="89"/>
      <c r="F975" s="5"/>
      <c r="G975" s="5"/>
      <c r="H975" s="5"/>
      <c r="I975" s="5"/>
      <c r="J975" s="5"/>
      <c r="K975" s="89"/>
      <c r="L975" s="5"/>
      <c r="M975" s="5"/>
      <c r="N975" s="5"/>
      <c r="O975" s="5"/>
      <c r="P975" s="89"/>
      <c r="Q975" s="5"/>
      <c r="R975" s="5"/>
      <c r="S975" s="5"/>
      <c r="T975" s="5"/>
      <c r="U975" s="5"/>
      <c r="V975" s="5"/>
      <c r="W975" s="5"/>
      <c r="X975" s="5"/>
      <c r="Y975" s="5"/>
      <c r="Z975" s="5"/>
      <c r="AA975" s="5"/>
      <c r="AB975" s="5"/>
    </row>
    <row r="976" spans="1:28" ht="15.75" x14ac:dyDescent="0.25">
      <c r="A976" s="5"/>
      <c r="B976" s="5"/>
      <c r="C976" s="5"/>
      <c r="D976" s="5"/>
      <c r="E976" s="89"/>
      <c r="F976" s="5"/>
      <c r="G976" s="5"/>
      <c r="H976" s="5"/>
      <c r="I976" s="5"/>
      <c r="J976" s="5"/>
      <c r="K976" s="89"/>
      <c r="L976" s="5"/>
      <c r="M976" s="5"/>
      <c r="N976" s="5"/>
      <c r="O976" s="5"/>
      <c r="P976" s="89"/>
      <c r="Q976" s="5"/>
      <c r="R976" s="5"/>
      <c r="S976" s="5"/>
      <c r="T976" s="5"/>
      <c r="U976" s="5"/>
      <c r="V976" s="5"/>
      <c r="W976" s="5"/>
      <c r="X976" s="5"/>
      <c r="Y976" s="5"/>
      <c r="Z976" s="5"/>
      <c r="AA976" s="5"/>
      <c r="AB976" s="5"/>
    </row>
    <row r="977" spans="1:28" ht="15.75" x14ac:dyDescent="0.25">
      <c r="A977" s="5"/>
      <c r="B977" s="5"/>
      <c r="C977" s="5"/>
      <c r="D977" s="5"/>
      <c r="E977" s="89"/>
      <c r="F977" s="5"/>
      <c r="G977" s="5"/>
      <c r="H977" s="5"/>
      <c r="I977" s="5"/>
      <c r="J977" s="5"/>
      <c r="K977" s="89"/>
      <c r="L977" s="5"/>
      <c r="M977" s="5"/>
      <c r="N977" s="5"/>
      <c r="O977" s="5"/>
      <c r="P977" s="89"/>
      <c r="Q977" s="5"/>
      <c r="R977" s="5"/>
      <c r="S977" s="5"/>
      <c r="T977" s="5"/>
      <c r="U977" s="5"/>
      <c r="V977" s="5"/>
      <c r="W977" s="5"/>
      <c r="X977" s="5"/>
      <c r="Y977" s="5"/>
      <c r="Z977" s="5"/>
      <c r="AA977" s="5"/>
      <c r="AB977" s="5"/>
    </row>
    <row r="978" spans="1:28" ht="15.75" x14ac:dyDescent="0.25">
      <c r="A978" s="5"/>
      <c r="B978" s="5"/>
      <c r="C978" s="5"/>
      <c r="D978" s="5"/>
      <c r="E978" s="89"/>
      <c r="F978" s="5"/>
      <c r="G978" s="5"/>
      <c r="H978" s="5"/>
      <c r="I978" s="5"/>
      <c r="J978" s="5"/>
      <c r="K978" s="89"/>
      <c r="L978" s="5"/>
      <c r="M978" s="5"/>
      <c r="N978" s="5"/>
      <c r="O978" s="5"/>
      <c r="P978" s="89"/>
      <c r="Q978" s="5"/>
      <c r="R978" s="5"/>
      <c r="S978" s="5"/>
      <c r="T978" s="5"/>
      <c r="U978" s="5"/>
      <c r="V978" s="5"/>
      <c r="W978" s="5"/>
      <c r="X978" s="5"/>
      <c r="Y978" s="5"/>
      <c r="Z978" s="5"/>
      <c r="AA978" s="5"/>
      <c r="AB978" s="5"/>
    </row>
    <row r="979" spans="1:28" ht="15.75" x14ac:dyDescent="0.25">
      <c r="A979" s="5"/>
      <c r="B979" s="5"/>
      <c r="C979" s="5"/>
      <c r="D979" s="5"/>
      <c r="E979" s="89"/>
      <c r="F979" s="5"/>
      <c r="G979" s="5"/>
      <c r="H979" s="5"/>
      <c r="I979" s="5"/>
      <c r="J979" s="5"/>
      <c r="K979" s="89"/>
      <c r="L979" s="5"/>
      <c r="M979" s="5"/>
      <c r="N979" s="5"/>
      <c r="O979" s="5"/>
      <c r="P979" s="89"/>
      <c r="Q979" s="5"/>
      <c r="R979" s="5"/>
      <c r="S979" s="5"/>
      <c r="T979" s="5"/>
      <c r="U979" s="5"/>
      <c r="V979" s="5"/>
      <c r="W979" s="5"/>
      <c r="X979" s="5"/>
      <c r="Y979" s="5"/>
      <c r="Z979" s="5"/>
      <c r="AA979" s="5"/>
      <c r="AB979" s="5"/>
    </row>
    <row r="980" spans="1:28" ht="15.75" x14ac:dyDescent="0.25">
      <c r="A980" s="5"/>
      <c r="B980" s="5"/>
      <c r="C980" s="5"/>
      <c r="D980" s="5"/>
      <c r="E980" s="89"/>
      <c r="F980" s="5"/>
      <c r="G980" s="5"/>
      <c r="H980" s="5"/>
      <c r="I980" s="5"/>
      <c r="J980" s="5"/>
      <c r="K980" s="89"/>
      <c r="L980" s="5"/>
      <c r="M980" s="5"/>
      <c r="N980" s="5"/>
      <c r="O980" s="5"/>
      <c r="P980" s="89"/>
      <c r="Q980" s="5"/>
      <c r="R980" s="5"/>
      <c r="S980" s="5"/>
      <c r="T980" s="5"/>
      <c r="U980" s="5"/>
      <c r="V980" s="5"/>
      <c r="W980" s="5"/>
      <c r="X980" s="5"/>
      <c r="Y980" s="5"/>
      <c r="Z980" s="5"/>
      <c r="AA980" s="5"/>
      <c r="AB980" s="5"/>
    </row>
    <row r="981" spans="1:28" ht="15.75" x14ac:dyDescent="0.25">
      <c r="A981" s="5"/>
      <c r="B981" s="5"/>
      <c r="C981" s="5"/>
      <c r="D981" s="5"/>
      <c r="E981" s="89"/>
      <c r="F981" s="5"/>
      <c r="G981" s="5"/>
      <c r="H981" s="5"/>
      <c r="I981" s="5"/>
      <c r="J981" s="5"/>
      <c r="K981" s="89"/>
      <c r="L981" s="5"/>
      <c r="M981" s="5"/>
      <c r="N981" s="5"/>
      <c r="O981" s="5"/>
      <c r="P981" s="89"/>
      <c r="Q981" s="5"/>
      <c r="R981" s="5"/>
      <c r="S981" s="5"/>
      <c r="T981" s="5"/>
      <c r="U981" s="5"/>
      <c r="V981" s="5"/>
      <c r="W981" s="5"/>
      <c r="X981" s="5"/>
      <c r="Y981" s="5"/>
      <c r="Z981" s="5"/>
      <c r="AA981" s="5"/>
      <c r="AB981" s="5"/>
    </row>
    <row r="982" spans="1:28" ht="15.75" x14ac:dyDescent="0.25">
      <c r="A982" s="5"/>
      <c r="B982" s="5"/>
      <c r="C982" s="5"/>
      <c r="D982" s="5"/>
      <c r="E982" s="89"/>
      <c r="F982" s="5"/>
      <c r="G982" s="5"/>
      <c r="H982" s="5"/>
      <c r="I982" s="5"/>
      <c r="J982" s="5"/>
      <c r="K982" s="89"/>
      <c r="L982" s="5"/>
      <c r="M982" s="5"/>
      <c r="N982" s="5"/>
      <c r="O982" s="5"/>
      <c r="P982" s="89"/>
      <c r="Q982" s="5"/>
      <c r="R982" s="5"/>
      <c r="S982" s="5"/>
      <c r="T982" s="5"/>
      <c r="U982" s="5"/>
      <c r="V982" s="5"/>
      <c r="W982" s="5"/>
      <c r="X982" s="5"/>
      <c r="Y982" s="5"/>
      <c r="Z982" s="5"/>
      <c r="AA982" s="5"/>
      <c r="AB982" s="5"/>
    </row>
    <row r="983" spans="1:28" ht="15.75" x14ac:dyDescent="0.25">
      <c r="A983" s="5"/>
      <c r="B983" s="5"/>
      <c r="C983" s="5"/>
      <c r="D983" s="5"/>
      <c r="E983" s="89"/>
      <c r="F983" s="5"/>
      <c r="G983" s="5"/>
      <c r="H983" s="5"/>
      <c r="I983" s="5"/>
      <c r="J983" s="5"/>
      <c r="K983" s="89"/>
      <c r="L983" s="5"/>
      <c r="M983" s="5"/>
      <c r="N983" s="5"/>
      <c r="O983" s="5"/>
      <c r="P983" s="89"/>
      <c r="Q983" s="5"/>
      <c r="R983" s="5"/>
      <c r="S983" s="5"/>
      <c r="T983" s="5"/>
      <c r="U983" s="5"/>
      <c r="V983" s="5"/>
      <c r="W983" s="5"/>
      <c r="X983" s="5"/>
      <c r="Y983" s="5"/>
      <c r="Z983" s="5"/>
      <c r="AA983" s="5"/>
      <c r="AB983" s="5"/>
    </row>
    <row r="984" spans="1:28" ht="15.75" x14ac:dyDescent="0.25">
      <c r="A984" s="5"/>
      <c r="B984" s="5"/>
      <c r="C984" s="5"/>
      <c r="D984" s="5"/>
      <c r="E984" s="89"/>
      <c r="F984" s="5"/>
      <c r="G984" s="5"/>
      <c r="H984" s="5"/>
      <c r="I984" s="5"/>
      <c r="J984" s="5"/>
      <c r="K984" s="89"/>
      <c r="L984" s="5"/>
      <c r="M984" s="5"/>
      <c r="N984" s="5"/>
      <c r="O984" s="5"/>
      <c r="P984" s="89"/>
      <c r="Q984" s="5"/>
      <c r="R984" s="5"/>
      <c r="S984" s="5"/>
      <c r="T984" s="5"/>
      <c r="U984" s="5"/>
      <c r="V984" s="5"/>
      <c r="W984" s="5"/>
      <c r="X984" s="5"/>
      <c r="Y984" s="5"/>
      <c r="Z984" s="5"/>
      <c r="AA984" s="5"/>
      <c r="AB984" s="5"/>
    </row>
    <row r="985" spans="1:28" ht="15.75" x14ac:dyDescent="0.25">
      <c r="A985" s="5"/>
      <c r="B985" s="5"/>
      <c r="C985" s="5"/>
      <c r="D985" s="5"/>
      <c r="E985" s="89"/>
      <c r="F985" s="5"/>
      <c r="G985" s="5"/>
      <c r="H985" s="5"/>
      <c r="I985" s="5"/>
      <c r="J985" s="5"/>
      <c r="K985" s="89"/>
      <c r="L985" s="5"/>
      <c r="M985" s="5"/>
      <c r="N985" s="5"/>
      <c r="O985" s="5"/>
      <c r="P985" s="89"/>
      <c r="Q985" s="5"/>
      <c r="R985" s="5"/>
      <c r="S985" s="5"/>
      <c r="T985" s="5"/>
      <c r="U985" s="5"/>
      <c r="V985" s="5"/>
      <c r="W985" s="5"/>
      <c r="X985" s="5"/>
      <c r="Y985" s="5"/>
      <c r="Z985" s="5"/>
      <c r="AA985" s="5"/>
      <c r="AB985" s="5"/>
    </row>
    <row r="986" spans="1:28" ht="15.75" x14ac:dyDescent="0.25">
      <c r="A986" s="5"/>
      <c r="B986" s="5"/>
      <c r="C986" s="5"/>
      <c r="D986" s="5"/>
      <c r="E986" s="89"/>
      <c r="F986" s="5"/>
      <c r="G986" s="5"/>
      <c r="H986" s="5"/>
      <c r="I986" s="5"/>
      <c r="J986" s="5"/>
      <c r="K986" s="89"/>
      <c r="L986" s="5"/>
      <c r="M986" s="5"/>
      <c r="N986" s="5"/>
      <c r="O986" s="5"/>
      <c r="P986" s="89"/>
      <c r="Q986" s="5"/>
      <c r="R986" s="5"/>
      <c r="S986" s="5"/>
      <c r="T986" s="5"/>
      <c r="U986" s="5"/>
      <c r="V986" s="5"/>
      <c r="W986" s="5"/>
      <c r="X986" s="5"/>
      <c r="Y986" s="5"/>
      <c r="Z986" s="5"/>
      <c r="AA986" s="5"/>
      <c r="AB986" s="5"/>
    </row>
    <row r="987" spans="1:28" ht="15.75" x14ac:dyDescent="0.25">
      <c r="A987" s="5"/>
      <c r="B987" s="5"/>
      <c r="C987" s="5"/>
      <c r="D987" s="5"/>
      <c r="E987" s="89"/>
      <c r="F987" s="5"/>
      <c r="G987" s="5"/>
      <c r="H987" s="5"/>
      <c r="I987" s="5"/>
      <c r="J987" s="5"/>
      <c r="K987" s="89"/>
      <c r="L987" s="5"/>
      <c r="M987" s="5"/>
      <c r="N987" s="5"/>
      <c r="O987" s="5"/>
      <c r="P987" s="89"/>
      <c r="Q987" s="5"/>
      <c r="R987" s="5"/>
      <c r="S987" s="5"/>
      <c r="T987" s="5"/>
      <c r="U987" s="5"/>
      <c r="V987" s="5"/>
      <c r="W987" s="5"/>
      <c r="X987" s="5"/>
      <c r="Y987" s="5"/>
      <c r="Z987" s="5"/>
      <c r="AA987" s="5"/>
      <c r="AB987" s="5"/>
    </row>
    <row r="988" spans="1:28" ht="15.75" x14ac:dyDescent="0.25">
      <c r="A988" s="5"/>
      <c r="B988" s="5"/>
      <c r="C988" s="5"/>
      <c r="D988" s="5"/>
      <c r="E988" s="89"/>
      <c r="F988" s="5"/>
      <c r="G988" s="5"/>
      <c r="H988" s="5"/>
      <c r="I988" s="5"/>
      <c r="J988" s="5"/>
      <c r="K988" s="89"/>
      <c r="L988" s="5"/>
      <c r="M988" s="5"/>
      <c r="N988" s="5"/>
      <c r="O988" s="5"/>
      <c r="P988" s="89"/>
      <c r="Q988" s="5"/>
      <c r="R988" s="5"/>
      <c r="S988" s="5"/>
      <c r="T988" s="5"/>
      <c r="U988" s="5"/>
      <c r="V988" s="5"/>
      <c r="W988" s="5"/>
      <c r="X988" s="5"/>
      <c r="Y988" s="5"/>
      <c r="Z988" s="5"/>
      <c r="AA988" s="5"/>
      <c r="AB988" s="5"/>
    </row>
    <row r="989" spans="1:28" ht="15.75" x14ac:dyDescent="0.25">
      <c r="A989" s="5"/>
      <c r="B989" s="5"/>
      <c r="C989" s="5"/>
      <c r="D989" s="5"/>
      <c r="E989" s="89"/>
      <c r="F989" s="5"/>
      <c r="G989" s="5"/>
      <c r="H989" s="5"/>
      <c r="I989" s="5"/>
      <c r="J989" s="5"/>
      <c r="K989" s="89"/>
      <c r="L989" s="5"/>
      <c r="M989" s="5"/>
      <c r="N989" s="5"/>
      <c r="O989" s="5"/>
      <c r="P989" s="89"/>
      <c r="Q989" s="5"/>
      <c r="R989" s="5"/>
      <c r="S989" s="5"/>
      <c r="T989" s="5"/>
      <c r="U989" s="5"/>
      <c r="V989" s="5"/>
      <c r="W989" s="5"/>
      <c r="X989" s="5"/>
      <c r="Y989" s="5"/>
      <c r="Z989" s="5"/>
      <c r="AA989" s="5"/>
      <c r="AB989" s="5"/>
    </row>
    <row r="990" spans="1:28" ht="15.75" x14ac:dyDescent="0.25">
      <c r="A990" s="5"/>
      <c r="B990" s="5"/>
      <c r="C990" s="5"/>
      <c r="D990" s="5"/>
      <c r="E990" s="89"/>
      <c r="F990" s="5"/>
      <c r="G990" s="5"/>
      <c r="H990" s="5"/>
      <c r="I990" s="5"/>
      <c r="J990" s="5"/>
      <c r="K990" s="89"/>
      <c r="L990" s="5"/>
      <c r="M990" s="5"/>
      <c r="N990" s="5"/>
      <c r="O990" s="5"/>
      <c r="P990" s="89"/>
      <c r="Q990" s="5"/>
      <c r="R990" s="5"/>
      <c r="S990" s="5"/>
      <c r="T990" s="5"/>
      <c r="U990" s="5"/>
      <c r="V990" s="5"/>
      <c r="W990" s="5"/>
      <c r="X990" s="5"/>
      <c r="Y990" s="5"/>
      <c r="Z990" s="5"/>
      <c r="AA990" s="5"/>
      <c r="AB990" s="5"/>
    </row>
    <row r="991" spans="1:28" ht="15.75" x14ac:dyDescent="0.25">
      <c r="A991" s="5"/>
      <c r="B991" s="5"/>
      <c r="C991" s="5"/>
      <c r="D991" s="5"/>
      <c r="E991" s="89"/>
      <c r="F991" s="5"/>
      <c r="G991" s="5"/>
      <c r="H991" s="5"/>
      <c r="I991" s="5"/>
      <c r="J991" s="5"/>
      <c r="K991" s="89"/>
      <c r="L991" s="5"/>
      <c r="M991" s="5"/>
      <c r="N991" s="5"/>
      <c r="O991" s="5"/>
      <c r="P991" s="89"/>
      <c r="Q991" s="5"/>
      <c r="R991" s="5"/>
      <c r="S991" s="5"/>
      <c r="T991" s="5"/>
      <c r="U991" s="5"/>
      <c r="V991" s="5"/>
      <c r="W991" s="5"/>
      <c r="X991" s="5"/>
      <c r="Y991" s="5"/>
      <c r="Z991" s="5"/>
      <c r="AA991" s="5"/>
      <c r="AB991" s="5"/>
    </row>
    <row r="992" spans="1:28" ht="15.75" x14ac:dyDescent="0.25">
      <c r="A992" s="5"/>
      <c r="B992" s="5"/>
      <c r="C992" s="5"/>
      <c r="D992" s="5"/>
      <c r="E992" s="89"/>
      <c r="F992" s="5"/>
      <c r="G992" s="5"/>
      <c r="H992" s="5"/>
      <c r="I992" s="5"/>
      <c r="J992" s="5"/>
      <c r="K992" s="89"/>
      <c r="L992" s="5"/>
      <c r="M992" s="5"/>
      <c r="N992" s="5"/>
      <c r="O992" s="5"/>
      <c r="P992" s="89"/>
      <c r="Q992" s="5"/>
      <c r="R992" s="5"/>
      <c r="S992" s="5"/>
      <c r="T992" s="5"/>
      <c r="U992" s="5"/>
      <c r="V992" s="5"/>
      <c r="W992" s="5"/>
      <c r="X992" s="5"/>
      <c r="Y992" s="5"/>
      <c r="Z992" s="5"/>
      <c r="AA992" s="5"/>
      <c r="AB992" s="5"/>
    </row>
    <row r="993" spans="1:28" ht="15.75" x14ac:dyDescent="0.25">
      <c r="A993" s="5"/>
      <c r="B993" s="5"/>
      <c r="C993" s="5"/>
      <c r="D993" s="5"/>
      <c r="E993" s="89"/>
      <c r="F993" s="5"/>
      <c r="G993" s="5"/>
      <c r="H993" s="5"/>
      <c r="I993" s="5"/>
      <c r="J993" s="5"/>
      <c r="K993" s="89"/>
      <c r="L993" s="5"/>
      <c r="M993" s="5"/>
      <c r="N993" s="5"/>
      <c r="O993" s="5"/>
      <c r="P993" s="89"/>
      <c r="Q993" s="5"/>
      <c r="R993" s="5"/>
      <c r="S993" s="5"/>
      <c r="T993" s="5"/>
      <c r="U993" s="5"/>
      <c r="V993" s="5"/>
      <c r="W993" s="5"/>
      <c r="X993" s="5"/>
      <c r="Y993" s="5"/>
      <c r="Z993" s="5"/>
      <c r="AA993" s="5"/>
      <c r="AB993" s="5"/>
    </row>
    <row r="994" spans="1:28" ht="15.75" x14ac:dyDescent="0.25">
      <c r="A994" s="5"/>
      <c r="B994" s="5"/>
      <c r="C994" s="5"/>
      <c r="D994" s="5"/>
      <c r="E994" s="89"/>
      <c r="F994" s="5"/>
      <c r="G994" s="5"/>
      <c r="H994" s="5"/>
      <c r="I994" s="5"/>
      <c r="J994" s="5"/>
      <c r="K994" s="89"/>
      <c r="L994" s="5"/>
      <c r="M994" s="5"/>
      <c r="N994" s="5"/>
      <c r="O994" s="5"/>
      <c r="P994" s="89"/>
      <c r="Q994" s="5"/>
      <c r="R994" s="5"/>
      <c r="S994" s="5"/>
      <c r="T994" s="5"/>
      <c r="U994" s="5"/>
      <c r="V994" s="5"/>
      <c r="W994" s="5"/>
      <c r="X994" s="5"/>
      <c r="Y994" s="5"/>
      <c r="Z994" s="5"/>
      <c r="AA994" s="5"/>
      <c r="AB994" s="5"/>
    </row>
    <row r="995" spans="1:28" ht="15.75" x14ac:dyDescent="0.25">
      <c r="A995" s="5"/>
      <c r="B995" s="5"/>
      <c r="C995" s="5"/>
      <c r="D995" s="5"/>
      <c r="E995" s="89"/>
      <c r="F995" s="5"/>
      <c r="G995" s="5"/>
      <c r="H995" s="5"/>
      <c r="I995" s="5"/>
      <c r="J995" s="5"/>
      <c r="K995" s="89"/>
      <c r="L995" s="5"/>
      <c r="M995" s="5"/>
      <c r="N995" s="5"/>
      <c r="O995" s="5"/>
      <c r="P995" s="89"/>
      <c r="Q995" s="5"/>
      <c r="R995" s="5"/>
      <c r="S995" s="5"/>
      <c r="T995" s="5"/>
      <c r="U995" s="5"/>
      <c r="V995" s="5"/>
      <c r="W995" s="5"/>
      <c r="X995" s="5"/>
      <c r="Y995" s="5"/>
      <c r="Z995" s="5"/>
      <c r="AA995" s="5"/>
      <c r="AB995" s="5"/>
    </row>
    <row r="996" spans="1:28" ht="15.75" x14ac:dyDescent="0.25">
      <c r="A996" s="5"/>
      <c r="B996" s="5"/>
      <c r="C996" s="5"/>
      <c r="D996" s="5"/>
      <c r="E996" s="89"/>
      <c r="F996" s="5"/>
      <c r="G996" s="5"/>
      <c r="H996" s="5"/>
      <c r="I996" s="5"/>
      <c r="J996" s="5"/>
      <c r="K996" s="89"/>
      <c r="L996" s="5"/>
      <c r="M996" s="5"/>
      <c r="N996" s="5"/>
      <c r="O996" s="5"/>
      <c r="P996" s="89"/>
      <c r="Q996" s="5"/>
      <c r="R996" s="5"/>
      <c r="S996" s="5"/>
      <c r="T996" s="5"/>
      <c r="U996" s="5"/>
      <c r="V996" s="5"/>
      <c r="W996" s="5"/>
      <c r="X996" s="5"/>
      <c r="Y996" s="5"/>
      <c r="Z996" s="5"/>
      <c r="AA996" s="5"/>
      <c r="AB996" s="5"/>
    </row>
    <row r="997" spans="1:28" ht="15.75" x14ac:dyDescent="0.25">
      <c r="A997" s="5"/>
      <c r="B997" s="5"/>
      <c r="C997" s="5"/>
      <c r="D997" s="5"/>
      <c r="E997" s="89"/>
      <c r="F997" s="5"/>
      <c r="G997" s="5"/>
      <c r="H997" s="5"/>
      <c r="I997" s="5"/>
      <c r="J997" s="5"/>
      <c r="K997" s="89"/>
      <c r="L997" s="5"/>
      <c r="M997" s="5"/>
      <c r="N997" s="5"/>
      <c r="O997" s="5"/>
      <c r="P997" s="89"/>
      <c r="Q997" s="5"/>
      <c r="R997" s="5"/>
      <c r="S997" s="5"/>
      <c r="T997" s="5"/>
      <c r="U997" s="5"/>
      <c r="V997" s="5"/>
      <c r="W997" s="5"/>
      <c r="X997" s="5"/>
      <c r="Y997" s="5"/>
      <c r="Z997" s="5"/>
      <c r="AA997" s="5"/>
      <c r="AB997" s="5"/>
    </row>
    <row r="998" spans="1:28" ht="15.75" x14ac:dyDescent="0.25">
      <c r="A998" s="5"/>
      <c r="B998" s="5"/>
      <c r="C998" s="5"/>
      <c r="D998" s="5"/>
      <c r="E998" s="89"/>
      <c r="F998" s="5"/>
      <c r="G998" s="5"/>
      <c r="H998" s="5"/>
      <c r="I998" s="5"/>
      <c r="J998" s="5"/>
      <c r="K998" s="89"/>
      <c r="L998" s="5"/>
      <c r="M998" s="5"/>
      <c r="N998" s="5"/>
      <c r="O998" s="5"/>
      <c r="P998" s="89"/>
      <c r="Q998" s="5"/>
      <c r="R998" s="5"/>
      <c r="S998" s="5"/>
      <c r="T998" s="5"/>
      <c r="U998" s="5"/>
      <c r="V998" s="5"/>
      <c r="W998" s="5"/>
      <c r="X998" s="5"/>
      <c r="Y998" s="5"/>
      <c r="Z998" s="5"/>
      <c r="AA998" s="5"/>
      <c r="AB998" s="5"/>
    </row>
    <row r="999" spans="1:28" ht="15.75" x14ac:dyDescent="0.25">
      <c r="A999" s="5"/>
      <c r="B999" s="5"/>
      <c r="C999" s="5"/>
      <c r="D999" s="5"/>
      <c r="E999" s="89"/>
      <c r="F999" s="5"/>
      <c r="G999" s="5"/>
      <c r="H999" s="5"/>
      <c r="I999" s="5"/>
      <c r="J999" s="5"/>
      <c r="K999" s="89"/>
      <c r="L999" s="5"/>
      <c r="M999" s="5"/>
      <c r="N999" s="5"/>
      <c r="O999" s="5"/>
      <c r="P999" s="89"/>
      <c r="Q999" s="5"/>
      <c r="R999" s="5"/>
      <c r="S999" s="5"/>
      <c r="T999" s="5"/>
      <c r="U999" s="5"/>
      <c r="V999" s="5"/>
      <c r="W999" s="5"/>
      <c r="X999" s="5"/>
      <c r="Y999" s="5"/>
      <c r="Z999" s="5"/>
      <c r="AA999" s="5"/>
      <c r="AB999" s="5"/>
    </row>
    <row r="1000" spans="1:28" ht="15.75" x14ac:dyDescent="0.25">
      <c r="A1000" s="5"/>
      <c r="B1000" s="5"/>
      <c r="C1000" s="5"/>
      <c r="D1000" s="5"/>
      <c r="E1000" s="89"/>
      <c r="F1000" s="5"/>
      <c r="G1000" s="5"/>
      <c r="H1000" s="5"/>
      <c r="I1000" s="5"/>
      <c r="J1000" s="5"/>
      <c r="K1000" s="89"/>
      <c r="L1000" s="5"/>
      <c r="M1000" s="5"/>
      <c r="N1000" s="5"/>
      <c r="O1000" s="5"/>
      <c r="P1000" s="89"/>
      <c r="Q1000" s="5"/>
      <c r="R1000" s="5"/>
      <c r="S1000" s="5"/>
      <c r="T1000" s="5"/>
      <c r="U1000" s="5"/>
      <c r="V1000" s="5"/>
      <c r="W1000" s="5"/>
      <c r="X1000" s="5"/>
      <c r="Y1000" s="5"/>
      <c r="Z1000" s="5"/>
      <c r="AA1000" s="5"/>
      <c r="AB1000" s="5"/>
    </row>
  </sheetData>
  <mergeCells count="24">
    <mergeCell ref="H6:H7"/>
    <mergeCell ref="I6:I7"/>
    <mergeCell ref="A1:U1"/>
    <mergeCell ref="A2:U2"/>
    <mergeCell ref="A6:A7"/>
    <mergeCell ref="E6:E7"/>
    <mergeCell ref="F6:F7"/>
    <mergeCell ref="G6:G7"/>
    <mergeCell ref="J6:U6"/>
    <mergeCell ref="C752:D752"/>
    <mergeCell ref="C754:D754"/>
    <mergeCell ref="C756:D756"/>
    <mergeCell ref="B6:D6"/>
    <mergeCell ref="B7:D7"/>
    <mergeCell ref="C31:D31"/>
    <mergeCell ref="C34:D34"/>
    <mergeCell ref="C36:D36"/>
    <mergeCell ref="C350:D350"/>
    <mergeCell ref="C351:D351"/>
    <mergeCell ref="C391:D391"/>
    <mergeCell ref="C729:D729"/>
    <mergeCell ref="C737:D737"/>
    <mergeCell ref="C742:D742"/>
    <mergeCell ref="C746:D746"/>
  </mergeCells>
  <printOptions horizontalCentered="1"/>
  <pageMargins left="0.25" right="0.25" top="0.75" bottom="0.75" header="0" footer="0"/>
  <pageSetup fitToHeight="0" orientation="landscape" r:id="rId1"/>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92D050"/>
    <pageSetUpPr fitToPage="1"/>
  </sheetPr>
  <dimension ref="A1:AB1000"/>
  <sheetViews>
    <sheetView workbookViewId="0"/>
  </sheetViews>
  <sheetFormatPr defaultColWidth="14.42578125" defaultRowHeight="15" customHeight="1" x14ac:dyDescent="0.25"/>
  <cols>
    <col min="1" max="1" width="16.42578125" customWidth="1"/>
    <col min="2" max="2" width="3" customWidth="1"/>
    <col min="3" max="3" width="25.140625" customWidth="1"/>
    <col min="4" max="4" width="31.28515625" customWidth="1"/>
    <col min="5" max="5" width="8.5703125" customWidth="1"/>
    <col min="6" max="6" width="9" customWidth="1"/>
    <col min="7" max="7" width="17.28515625" hidden="1" customWidth="1"/>
    <col min="8" max="8" width="19" customWidth="1"/>
    <col min="9" max="9" width="19.28515625" customWidth="1"/>
    <col min="10" max="10" width="5.7109375" customWidth="1"/>
    <col min="11" max="11" width="7.85546875" customWidth="1"/>
    <col min="12" max="15" width="5.7109375" customWidth="1"/>
    <col min="16" max="16" width="8.42578125" customWidth="1"/>
    <col min="17" max="21" width="5.7109375" customWidth="1"/>
    <col min="22" max="22" width="16.28515625" customWidth="1"/>
    <col min="23" max="23" width="15.42578125" customWidth="1"/>
    <col min="24" max="24" width="13.140625" customWidth="1"/>
    <col min="25" max="27" width="9.140625" customWidth="1"/>
    <col min="28" max="28" width="16.5703125" customWidth="1"/>
  </cols>
  <sheetData>
    <row r="1" spans="1:28" ht="93" customHeight="1" x14ac:dyDescent="0.25">
      <c r="A1" s="329" t="s">
        <v>844</v>
      </c>
      <c r="B1" s="315"/>
      <c r="C1" s="315"/>
      <c r="D1" s="315"/>
      <c r="E1" s="315"/>
      <c r="F1" s="315"/>
      <c r="G1" s="315"/>
      <c r="H1" s="315"/>
      <c r="I1" s="315"/>
      <c r="J1" s="315"/>
      <c r="K1" s="315"/>
      <c r="L1" s="315"/>
      <c r="M1" s="315"/>
      <c r="N1" s="315"/>
      <c r="O1" s="315"/>
      <c r="P1" s="315"/>
      <c r="Q1" s="315"/>
      <c r="R1" s="315"/>
      <c r="S1" s="315"/>
      <c r="T1" s="315"/>
      <c r="U1" s="315"/>
      <c r="V1" s="101"/>
      <c r="W1" s="101"/>
      <c r="X1" s="101"/>
      <c r="Y1" s="101"/>
      <c r="Z1" s="101"/>
      <c r="AA1" s="101"/>
      <c r="AB1" s="101"/>
    </row>
    <row r="2" spans="1:28" ht="34.5" customHeight="1" x14ac:dyDescent="0.25">
      <c r="A2" s="330" t="s">
        <v>0</v>
      </c>
      <c r="B2" s="315"/>
      <c r="C2" s="315"/>
      <c r="D2" s="315"/>
      <c r="E2" s="315"/>
      <c r="F2" s="315"/>
      <c r="G2" s="315"/>
      <c r="H2" s="315"/>
      <c r="I2" s="315"/>
      <c r="J2" s="315"/>
      <c r="K2" s="315"/>
      <c r="L2" s="315"/>
      <c r="M2" s="315"/>
      <c r="N2" s="315"/>
      <c r="O2" s="315"/>
      <c r="P2" s="315"/>
      <c r="Q2" s="315"/>
      <c r="R2" s="315"/>
      <c r="S2" s="315"/>
      <c r="T2" s="315"/>
      <c r="U2" s="315"/>
      <c r="V2" s="102"/>
      <c r="W2" s="102"/>
      <c r="X2" s="102"/>
      <c r="Y2" s="102"/>
      <c r="Z2" s="102"/>
      <c r="AA2" s="102"/>
      <c r="AB2" s="102"/>
    </row>
    <row r="3" spans="1:28" ht="18" customHeight="1" x14ac:dyDescent="0.25">
      <c r="A3" s="103" t="s">
        <v>30</v>
      </c>
      <c r="B3" s="104"/>
      <c r="C3" s="103" t="s">
        <v>1</v>
      </c>
      <c r="D3" s="105"/>
      <c r="E3" s="106"/>
      <c r="F3" s="103"/>
      <c r="G3" s="107"/>
      <c r="H3" s="103"/>
      <c r="I3" s="108"/>
      <c r="J3" s="103"/>
      <c r="K3" s="106"/>
      <c r="L3" s="103"/>
      <c r="M3" s="103"/>
      <c r="N3" s="103"/>
      <c r="O3" s="103"/>
      <c r="P3" s="106"/>
      <c r="Q3" s="103"/>
      <c r="R3" s="103"/>
      <c r="S3" s="103"/>
      <c r="T3" s="103"/>
      <c r="U3" s="103"/>
      <c r="V3" s="104"/>
      <c r="W3" s="104"/>
      <c r="X3" s="104"/>
      <c r="Y3" s="104"/>
      <c r="Z3" s="104"/>
      <c r="AA3" s="104"/>
      <c r="AB3" s="104"/>
    </row>
    <row r="4" spans="1:28" ht="18" customHeight="1" x14ac:dyDescent="0.25">
      <c r="A4" s="103" t="s">
        <v>31</v>
      </c>
      <c r="B4" s="104"/>
      <c r="C4" s="103" t="s">
        <v>32</v>
      </c>
      <c r="D4" s="103"/>
      <c r="E4" s="109"/>
      <c r="F4" s="104"/>
      <c r="G4" s="110"/>
      <c r="H4" s="104"/>
      <c r="I4" s="111"/>
      <c r="J4" s="104"/>
      <c r="K4" s="109"/>
      <c r="L4" s="104"/>
      <c r="M4" s="104"/>
      <c r="N4" s="104"/>
      <c r="O4" s="104"/>
      <c r="P4" s="109"/>
      <c r="Q4" s="104"/>
      <c r="R4" s="104"/>
      <c r="S4" s="104"/>
      <c r="T4" s="104"/>
      <c r="U4" s="104"/>
      <c r="V4" s="112"/>
      <c r="W4" s="112"/>
      <c r="X4" s="112"/>
      <c r="Y4" s="112"/>
      <c r="Z4" s="112"/>
      <c r="AA4" s="112"/>
      <c r="AB4" s="104"/>
    </row>
    <row r="5" spans="1:28" ht="18" customHeight="1" x14ac:dyDescent="0.25">
      <c r="A5" s="104"/>
      <c r="B5" s="104"/>
      <c r="C5" s="104"/>
      <c r="D5" s="104"/>
      <c r="E5" s="109"/>
      <c r="F5" s="104"/>
      <c r="G5" s="110"/>
      <c r="H5" s="113"/>
      <c r="I5" s="111"/>
      <c r="J5" s="104"/>
      <c r="K5" s="109"/>
      <c r="L5" s="104"/>
      <c r="M5" s="104"/>
      <c r="N5" s="104"/>
      <c r="O5" s="104"/>
      <c r="P5" s="109"/>
      <c r="Q5" s="104"/>
      <c r="R5" s="104"/>
      <c r="S5" s="104"/>
      <c r="T5" s="104"/>
      <c r="U5" s="104"/>
      <c r="V5" s="104"/>
      <c r="W5" s="104"/>
      <c r="X5" s="104"/>
      <c r="Y5" s="104"/>
      <c r="Z5" s="104"/>
      <c r="AA5" s="104"/>
      <c r="AB5" s="104"/>
    </row>
    <row r="6" spans="1:28" ht="18" customHeight="1" x14ac:dyDescent="0.25">
      <c r="A6" s="331" t="s">
        <v>33</v>
      </c>
      <c r="B6" s="331" t="s">
        <v>34</v>
      </c>
      <c r="C6" s="304"/>
      <c r="D6" s="305"/>
      <c r="E6" s="332" t="s">
        <v>35</v>
      </c>
      <c r="F6" s="333" t="s">
        <v>36</v>
      </c>
      <c r="G6" s="334" t="s">
        <v>37</v>
      </c>
      <c r="H6" s="327" t="s">
        <v>38</v>
      </c>
      <c r="I6" s="328" t="s">
        <v>39</v>
      </c>
      <c r="J6" s="335" t="s">
        <v>40</v>
      </c>
      <c r="K6" s="323"/>
      <c r="L6" s="323"/>
      <c r="M6" s="323"/>
      <c r="N6" s="323"/>
      <c r="O6" s="323"/>
      <c r="P6" s="323"/>
      <c r="Q6" s="323"/>
      <c r="R6" s="323"/>
      <c r="S6" s="323"/>
      <c r="T6" s="323"/>
      <c r="U6" s="302"/>
      <c r="V6" s="112"/>
      <c r="W6" s="112"/>
      <c r="X6" s="112"/>
      <c r="Y6" s="112"/>
      <c r="Z6" s="112"/>
      <c r="AA6" s="112"/>
      <c r="AB6" s="104"/>
    </row>
    <row r="7" spans="1:28" ht="18" customHeight="1" x14ac:dyDescent="0.25">
      <c r="A7" s="321"/>
      <c r="B7" s="336"/>
      <c r="C7" s="307"/>
      <c r="D7" s="308"/>
      <c r="E7" s="308"/>
      <c r="F7" s="312"/>
      <c r="G7" s="312"/>
      <c r="H7" s="312"/>
      <c r="I7" s="321"/>
      <c r="J7" s="115" t="s">
        <v>41</v>
      </c>
      <c r="K7" s="116" t="s">
        <v>42</v>
      </c>
      <c r="L7" s="115" t="s">
        <v>43</v>
      </c>
      <c r="M7" s="115" t="s">
        <v>44</v>
      </c>
      <c r="N7" s="115" t="s">
        <v>45</v>
      </c>
      <c r="O7" s="115" t="s">
        <v>46</v>
      </c>
      <c r="P7" s="116" t="s">
        <v>47</v>
      </c>
      <c r="Q7" s="115" t="s">
        <v>48</v>
      </c>
      <c r="R7" s="115" t="s">
        <v>49</v>
      </c>
      <c r="S7" s="115" t="s">
        <v>50</v>
      </c>
      <c r="T7" s="115" t="s">
        <v>51</v>
      </c>
      <c r="U7" s="115" t="s">
        <v>52</v>
      </c>
      <c r="V7" s="112"/>
      <c r="W7" s="112"/>
      <c r="X7" s="112"/>
      <c r="Y7" s="112"/>
      <c r="Z7" s="112"/>
      <c r="AA7" s="112"/>
      <c r="AB7" s="104"/>
    </row>
    <row r="8" spans="1:28" ht="18" customHeight="1" x14ac:dyDescent="0.25">
      <c r="A8" s="117"/>
      <c r="B8" s="117"/>
      <c r="C8" s="118" t="s">
        <v>845</v>
      </c>
      <c r="D8" s="119"/>
      <c r="E8" s="120"/>
      <c r="F8" s="121"/>
      <c r="G8" s="122"/>
      <c r="H8" s="123"/>
      <c r="I8" s="124"/>
      <c r="J8" s="125"/>
      <c r="K8" s="126"/>
      <c r="L8" s="125"/>
      <c r="M8" s="127"/>
      <c r="N8" s="125"/>
      <c r="O8" s="125"/>
      <c r="P8" s="126"/>
      <c r="Q8" s="125"/>
      <c r="R8" s="125"/>
      <c r="S8" s="125"/>
      <c r="T8" s="125"/>
      <c r="U8" s="125"/>
      <c r="V8" s="104"/>
      <c r="W8" s="104"/>
      <c r="X8" s="104"/>
      <c r="Y8" s="104"/>
      <c r="Z8" s="104"/>
      <c r="AA8" s="104"/>
      <c r="AB8" s="104"/>
    </row>
    <row r="9" spans="1:28" ht="18" customHeight="1" x14ac:dyDescent="0.25">
      <c r="A9" s="117"/>
      <c r="B9" s="117"/>
      <c r="C9" s="128"/>
      <c r="D9" s="119"/>
      <c r="E9" s="120"/>
      <c r="F9" s="121"/>
      <c r="G9" s="122"/>
      <c r="H9" s="123"/>
      <c r="I9" s="124"/>
      <c r="J9" s="125"/>
      <c r="K9" s="126"/>
      <c r="L9" s="125"/>
      <c r="M9" s="127"/>
      <c r="N9" s="125"/>
      <c r="O9" s="125"/>
      <c r="P9" s="126"/>
      <c r="Q9" s="125"/>
      <c r="R9" s="125"/>
      <c r="S9" s="125"/>
      <c r="T9" s="125"/>
      <c r="U9" s="125"/>
      <c r="V9" s="104"/>
      <c r="W9" s="104"/>
      <c r="X9" s="104"/>
      <c r="Y9" s="104"/>
      <c r="Z9" s="104"/>
      <c r="AA9" s="104"/>
      <c r="AB9" s="104"/>
    </row>
    <row r="10" spans="1:28" ht="18" customHeight="1" x14ac:dyDescent="0.25">
      <c r="A10" s="114" t="s">
        <v>24</v>
      </c>
      <c r="B10" s="114"/>
      <c r="C10" s="118" t="s">
        <v>846</v>
      </c>
      <c r="D10" s="129"/>
      <c r="E10" s="120"/>
      <c r="F10" s="121"/>
      <c r="G10" s="122"/>
      <c r="H10" s="130">
        <v>3000000</v>
      </c>
      <c r="I10" s="124" t="s">
        <v>847</v>
      </c>
      <c r="J10" s="125"/>
      <c r="K10" s="126"/>
      <c r="L10" s="125"/>
      <c r="M10" s="127"/>
      <c r="N10" s="125"/>
      <c r="O10" s="125"/>
      <c r="P10" s="126"/>
      <c r="Q10" s="125"/>
      <c r="R10" s="125"/>
      <c r="S10" s="125"/>
      <c r="T10" s="125"/>
      <c r="U10" s="125"/>
      <c r="V10" s="104"/>
      <c r="W10" s="104"/>
      <c r="X10" s="104"/>
      <c r="Y10" s="104"/>
      <c r="Z10" s="104"/>
      <c r="AA10" s="104"/>
      <c r="AB10" s="104"/>
    </row>
    <row r="11" spans="1:28" ht="18" customHeight="1" x14ac:dyDescent="0.25">
      <c r="A11" s="114"/>
      <c r="B11" s="114"/>
      <c r="C11" s="128" t="s">
        <v>848</v>
      </c>
      <c r="D11" s="119" t="s">
        <v>849</v>
      </c>
      <c r="E11" s="120">
        <v>10</v>
      </c>
      <c r="F11" s="121" t="s">
        <v>110</v>
      </c>
      <c r="G11" s="122">
        <v>50200</v>
      </c>
      <c r="H11" s="123">
        <f t="shared" ref="H11:H18" si="0">E11*G11</f>
        <v>502000</v>
      </c>
      <c r="I11" s="131"/>
      <c r="J11" s="132"/>
      <c r="K11" s="126"/>
      <c r="L11" s="125"/>
      <c r="M11" s="127"/>
      <c r="N11" s="125"/>
      <c r="O11" s="125"/>
      <c r="P11" s="126"/>
      <c r="Q11" s="125"/>
      <c r="R11" s="125"/>
      <c r="S11" s="125"/>
      <c r="T11" s="125"/>
      <c r="U11" s="125"/>
      <c r="V11" s="104"/>
      <c r="W11" s="104"/>
      <c r="X11" s="104"/>
      <c r="Y11" s="104"/>
      <c r="Z11" s="104"/>
      <c r="AA11" s="104"/>
      <c r="AB11" s="104"/>
    </row>
    <row r="12" spans="1:28" ht="18" customHeight="1" x14ac:dyDescent="0.25">
      <c r="A12" s="114"/>
      <c r="B12" s="114"/>
      <c r="C12" s="128" t="s">
        <v>850</v>
      </c>
      <c r="D12" s="119" t="s">
        <v>851</v>
      </c>
      <c r="E12" s="120">
        <v>5</v>
      </c>
      <c r="F12" s="121" t="s">
        <v>110</v>
      </c>
      <c r="G12" s="122">
        <v>59000</v>
      </c>
      <c r="H12" s="123">
        <f t="shared" si="0"/>
        <v>295000</v>
      </c>
      <c r="I12" s="131"/>
      <c r="J12" s="132"/>
      <c r="K12" s="126"/>
      <c r="L12" s="125"/>
      <c r="M12" s="127"/>
      <c r="N12" s="125"/>
      <c r="O12" s="125"/>
      <c r="P12" s="126"/>
      <c r="Q12" s="125"/>
      <c r="R12" s="125"/>
      <c r="S12" s="125"/>
      <c r="T12" s="125"/>
      <c r="U12" s="125"/>
      <c r="V12" s="104"/>
      <c r="W12" s="104"/>
      <c r="X12" s="104"/>
      <c r="Y12" s="104"/>
      <c r="Z12" s="104"/>
      <c r="AA12" s="104"/>
      <c r="AB12" s="104"/>
    </row>
    <row r="13" spans="1:28" ht="18" customHeight="1" x14ac:dyDescent="0.25">
      <c r="A13" s="114"/>
      <c r="B13" s="114"/>
      <c r="C13" s="128" t="s">
        <v>852</v>
      </c>
      <c r="D13" s="119" t="s">
        <v>853</v>
      </c>
      <c r="E13" s="120">
        <v>6</v>
      </c>
      <c r="F13" s="121" t="s">
        <v>110</v>
      </c>
      <c r="G13" s="122">
        <v>50600</v>
      </c>
      <c r="H13" s="123">
        <f t="shared" si="0"/>
        <v>303600</v>
      </c>
      <c r="I13" s="131"/>
      <c r="J13" s="132"/>
      <c r="K13" s="126"/>
      <c r="L13" s="125"/>
      <c r="M13" s="127"/>
      <c r="N13" s="125"/>
      <c r="O13" s="125"/>
      <c r="P13" s="126"/>
      <c r="Q13" s="125"/>
      <c r="R13" s="125"/>
      <c r="S13" s="125"/>
      <c r="T13" s="125"/>
      <c r="U13" s="125"/>
      <c r="V13" s="104"/>
      <c r="W13" s="104"/>
      <c r="X13" s="104"/>
      <c r="Y13" s="104"/>
      <c r="Z13" s="104"/>
      <c r="AA13" s="104"/>
      <c r="AB13" s="104"/>
    </row>
    <row r="14" spans="1:28" ht="18" customHeight="1" x14ac:dyDescent="0.25">
      <c r="A14" s="114"/>
      <c r="B14" s="114"/>
      <c r="C14" s="128" t="s">
        <v>854</v>
      </c>
      <c r="D14" s="119" t="s">
        <v>855</v>
      </c>
      <c r="E14" s="120">
        <v>14</v>
      </c>
      <c r="F14" s="121" t="s">
        <v>110</v>
      </c>
      <c r="G14" s="122">
        <v>85000</v>
      </c>
      <c r="H14" s="123">
        <f t="shared" si="0"/>
        <v>1190000</v>
      </c>
      <c r="I14" s="131"/>
      <c r="J14" s="132"/>
      <c r="K14" s="126"/>
      <c r="L14" s="125"/>
      <c r="M14" s="127"/>
      <c r="N14" s="125"/>
      <c r="O14" s="125"/>
      <c r="P14" s="126"/>
      <c r="Q14" s="125"/>
      <c r="R14" s="125"/>
      <c r="S14" s="125"/>
      <c r="T14" s="125"/>
      <c r="U14" s="125"/>
      <c r="V14" s="104"/>
      <c r="W14" s="104"/>
      <c r="X14" s="104"/>
      <c r="Y14" s="104"/>
      <c r="Z14" s="104"/>
      <c r="AA14" s="104"/>
      <c r="AB14" s="104"/>
    </row>
    <row r="15" spans="1:28" ht="18" customHeight="1" x14ac:dyDescent="0.25">
      <c r="A15" s="114"/>
      <c r="B15" s="114"/>
      <c r="C15" s="128" t="s">
        <v>856</v>
      </c>
      <c r="D15" s="119"/>
      <c r="E15" s="120">
        <v>1</v>
      </c>
      <c r="F15" s="121" t="s">
        <v>110</v>
      </c>
      <c r="G15" s="122">
        <v>52000</v>
      </c>
      <c r="H15" s="123">
        <f t="shared" si="0"/>
        <v>52000</v>
      </c>
      <c r="I15" s="131"/>
      <c r="J15" s="132"/>
      <c r="K15" s="126"/>
      <c r="L15" s="125"/>
      <c r="M15" s="127"/>
      <c r="N15" s="125"/>
      <c r="O15" s="125"/>
      <c r="P15" s="126"/>
      <c r="Q15" s="125"/>
      <c r="R15" s="125"/>
      <c r="S15" s="125"/>
      <c r="T15" s="125"/>
      <c r="U15" s="125"/>
      <c r="V15" s="104"/>
      <c r="W15" s="104"/>
      <c r="X15" s="104"/>
      <c r="Y15" s="104"/>
      <c r="Z15" s="104"/>
      <c r="AA15" s="104"/>
      <c r="AB15" s="104"/>
    </row>
    <row r="16" spans="1:28" ht="18" customHeight="1" x14ac:dyDescent="0.25">
      <c r="A16" s="114"/>
      <c r="B16" s="114"/>
      <c r="C16" s="128" t="s">
        <v>857</v>
      </c>
      <c r="D16" s="119" t="s">
        <v>858</v>
      </c>
      <c r="E16" s="120">
        <v>1</v>
      </c>
      <c r="F16" s="121" t="s">
        <v>110</v>
      </c>
      <c r="G16" s="122">
        <v>60000</v>
      </c>
      <c r="H16" s="123">
        <f t="shared" si="0"/>
        <v>60000</v>
      </c>
      <c r="I16" s="131"/>
      <c r="J16" s="132"/>
      <c r="K16" s="126"/>
      <c r="L16" s="125"/>
      <c r="M16" s="127"/>
      <c r="N16" s="125"/>
      <c r="O16" s="125"/>
      <c r="P16" s="126"/>
      <c r="Q16" s="125"/>
      <c r="R16" s="125"/>
      <c r="S16" s="125"/>
      <c r="T16" s="125"/>
      <c r="U16" s="125"/>
      <c r="V16" s="104"/>
      <c r="W16" s="104"/>
      <c r="X16" s="104"/>
      <c r="Y16" s="104"/>
      <c r="Z16" s="104"/>
      <c r="AA16" s="104"/>
      <c r="AB16" s="104"/>
    </row>
    <row r="17" spans="1:28" ht="18" customHeight="1" x14ac:dyDescent="0.25">
      <c r="A17" s="114"/>
      <c r="B17" s="114"/>
      <c r="C17" s="128" t="s">
        <v>859</v>
      </c>
      <c r="D17" s="119" t="s">
        <v>860</v>
      </c>
      <c r="E17" s="120">
        <v>1</v>
      </c>
      <c r="F17" s="121" t="s">
        <v>110</v>
      </c>
      <c r="G17" s="122">
        <v>50100</v>
      </c>
      <c r="H17" s="123">
        <f t="shared" si="0"/>
        <v>50100</v>
      </c>
      <c r="I17" s="131"/>
      <c r="J17" s="132"/>
      <c r="K17" s="126"/>
      <c r="L17" s="125"/>
      <c r="M17" s="127"/>
      <c r="N17" s="125"/>
      <c r="O17" s="125"/>
      <c r="P17" s="126"/>
      <c r="Q17" s="125"/>
      <c r="R17" s="125"/>
      <c r="S17" s="125"/>
      <c r="T17" s="125"/>
      <c r="U17" s="125"/>
      <c r="V17" s="104"/>
      <c r="W17" s="104"/>
      <c r="X17" s="104"/>
      <c r="Y17" s="104"/>
      <c r="Z17" s="104"/>
      <c r="AA17" s="104"/>
      <c r="AB17" s="104"/>
    </row>
    <row r="18" spans="1:28" ht="18" customHeight="1" x14ac:dyDescent="0.25">
      <c r="A18" s="114"/>
      <c r="B18" s="114"/>
      <c r="C18" s="128" t="s">
        <v>861</v>
      </c>
      <c r="D18" s="119" t="s">
        <v>862</v>
      </c>
      <c r="E18" s="120">
        <v>4</v>
      </c>
      <c r="F18" s="121" t="s">
        <v>110</v>
      </c>
      <c r="G18" s="122">
        <v>56000</v>
      </c>
      <c r="H18" s="123">
        <f t="shared" si="0"/>
        <v>224000</v>
      </c>
      <c r="I18" s="131"/>
      <c r="J18" s="132"/>
      <c r="K18" s="126"/>
      <c r="L18" s="125"/>
      <c r="M18" s="127"/>
      <c r="N18" s="125"/>
      <c r="O18" s="125"/>
      <c r="P18" s="126"/>
      <c r="Q18" s="125"/>
      <c r="R18" s="125"/>
      <c r="S18" s="125"/>
      <c r="T18" s="125"/>
      <c r="U18" s="125"/>
      <c r="V18" s="104"/>
      <c r="W18" s="104"/>
      <c r="X18" s="104"/>
      <c r="Y18" s="104"/>
      <c r="Z18" s="104"/>
      <c r="AA18" s="104"/>
      <c r="AB18" s="104"/>
    </row>
    <row r="19" spans="1:28" ht="18" customHeight="1" x14ac:dyDescent="0.25">
      <c r="A19" s="114"/>
      <c r="B19" s="114"/>
      <c r="C19" s="128"/>
      <c r="D19" s="119"/>
      <c r="E19" s="120"/>
      <c r="F19" s="121"/>
      <c r="G19" s="122"/>
      <c r="H19" s="123"/>
      <c r="I19" s="133"/>
      <c r="J19" s="132"/>
      <c r="K19" s="126"/>
      <c r="L19" s="125"/>
      <c r="M19" s="127"/>
      <c r="N19" s="125"/>
      <c r="O19" s="125"/>
      <c r="P19" s="126"/>
      <c r="Q19" s="125"/>
      <c r="R19" s="125"/>
      <c r="S19" s="125"/>
      <c r="T19" s="125"/>
      <c r="U19" s="125"/>
      <c r="V19" s="104"/>
      <c r="W19" s="104"/>
      <c r="X19" s="104"/>
      <c r="Y19" s="104"/>
      <c r="Z19" s="104"/>
      <c r="AA19" s="104"/>
      <c r="AB19" s="104"/>
    </row>
    <row r="20" spans="1:28" ht="18" customHeight="1" x14ac:dyDescent="0.25">
      <c r="A20" s="117"/>
      <c r="B20" s="117"/>
      <c r="C20" s="118" t="s">
        <v>256</v>
      </c>
      <c r="D20" s="119"/>
      <c r="E20" s="120"/>
      <c r="F20" s="121"/>
      <c r="G20" s="122"/>
      <c r="H20" s="130">
        <f>SUM(H11:H19)</f>
        <v>2676700</v>
      </c>
      <c r="I20" s="134"/>
      <c r="J20" s="125"/>
      <c r="K20" s="126"/>
      <c r="L20" s="125"/>
      <c r="M20" s="127"/>
      <c r="N20" s="125"/>
      <c r="O20" s="125"/>
      <c r="P20" s="126"/>
      <c r="Q20" s="125"/>
      <c r="R20" s="125"/>
      <c r="S20" s="125"/>
      <c r="T20" s="125"/>
      <c r="U20" s="125"/>
      <c r="V20" s="104"/>
      <c r="W20" s="104"/>
      <c r="X20" s="104"/>
      <c r="Y20" s="104"/>
      <c r="Z20" s="104"/>
      <c r="AA20" s="104"/>
      <c r="AB20" s="104"/>
    </row>
    <row r="21" spans="1:28" ht="18" customHeight="1" x14ac:dyDescent="0.25">
      <c r="A21" s="117"/>
      <c r="B21" s="117"/>
      <c r="C21" s="118"/>
      <c r="D21" s="119"/>
      <c r="E21" s="120"/>
      <c r="F21" s="121"/>
      <c r="G21" s="122"/>
      <c r="H21" s="130"/>
      <c r="I21" s="135"/>
      <c r="J21" s="125"/>
      <c r="K21" s="126"/>
      <c r="L21" s="125"/>
      <c r="M21" s="127"/>
      <c r="N21" s="125"/>
      <c r="O21" s="125"/>
      <c r="P21" s="126"/>
      <c r="Q21" s="125"/>
      <c r="R21" s="125"/>
      <c r="S21" s="125"/>
      <c r="T21" s="125"/>
      <c r="U21" s="125"/>
      <c r="V21" s="104"/>
      <c r="W21" s="104"/>
      <c r="X21" s="104"/>
      <c r="Y21" s="104"/>
      <c r="Z21" s="104"/>
      <c r="AA21" s="104"/>
      <c r="AB21" s="104"/>
    </row>
    <row r="22" spans="1:28" ht="18" hidden="1" customHeight="1" x14ac:dyDescent="0.25">
      <c r="A22" s="114"/>
      <c r="B22" s="114"/>
      <c r="C22" s="118" t="s">
        <v>863</v>
      </c>
      <c r="D22" s="129"/>
      <c r="E22" s="120"/>
      <c r="F22" s="121"/>
      <c r="G22" s="136">
        <f>SUM(H23)</f>
        <v>50000</v>
      </c>
      <c r="H22" s="130"/>
      <c r="I22" s="124" t="s">
        <v>847</v>
      </c>
      <c r="J22" s="125"/>
      <c r="K22" s="126"/>
      <c r="L22" s="125"/>
      <c r="M22" s="127"/>
      <c r="N22" s="125"/>
      <c r="O22" s="125"/>
      <c r="P22" s="126"/>
      <c r="Q22" s="125"/>
      <c r="R22" s="125"/>
      <c r="S22" s="125"/>
      <c r="T22" s="125"/>
      <c r="U22" s="125"/>
      <c r="V22" s="104"/>
      <c r="W22" s="104"/>
      <c r="X22" s="104"/>
      <c r="Y22" s="104"/>
      <c r="Z22" s="104"/>
      <c r="AA22" s="104"/>
      <c r="AB22" s="104"/>
    </row>
    <row r="23" spans="1:28" ht="18" hidden="1" customHeight="1" x14ac:dyDescent="0.25">
      <c r="A23" s="114"/>
      <c r="B23" s="114"/>
      <c r="C23" s="128" t="s">
        <v>864</v>
      </c>
      <c r="D23" s="119" t="s">
        <v>865</v>
      </c>
      <c r="E23" s="120">
        <v>2</v>
      </c>
      <c r="F23" s="121" t="s">
        <v>110</v>
      </c>
      <c r="G23" s="122">
        <v>25000</v>
      </c>
      <c r="H23" s="123">
        <f>E23*G23</f>
        <v>50000</v>
      </c>
      <c r="I23" s="124"/>
      <c r="J23" s="125"/>
      <c r="K23" s="126">
        <f>E23</f>
        <v>2</v>
      </c>
      <c r="L23" s="125"/>
      <c r="M23" s="127"/>
      <c r="N23" s="125"/>
      <c r="O23" s="125"/>
      <c r="P23" s="126"/>
      <c r="Q23" s="125"/>
      <c r="R23" s="125"/>
      <c r="S23" s="125"/>
      <c r="T23" s="125"/>
      <c r="U23" s="125"/>
      <c r="V23" s="104"/>
      <c r="W23" s="104"/>
      <c r="X23" s="104"/>
      <c r="Y23" s="104"/>
      <c r="Z23" s="104"/>
      <c r="AA23" s="104"/>
      <c r="AB23" s="104"/>
    </row>
    <row r="24" spans="1:28" ht="18" hidden="1" customHeight="1" x14ac:dyDescent="0.25">
      <c r="A24" s="114"/>
      <c r="B24" s="114"/>
      <c r="C24" s="118"/>
      <c r="D24" s="129"/>
      <c r="E24" s="120"/>
      <c r="F24" s="121"/>
      <c r="G24" s="122"/>
      <c r="H24" s="130"/>
      <c r="I24" s="124"/>
      <c r="J24" s="125"/>
      <c r="K24" s="126"/>
      <c r="L24" s="125"/>
      <c r="M24" s="127"/>
      <c r="N24" s="125"/>
      <c r="O24" s="125"/>
      <c r="P24" s="126"/>
      <c r="Q24" s="125"/>
      <c r="R24" s="125"/>
      <c r="S24" s="125"/>
      <c r="T24" s="125"/>
      <c r="U24" s="125"/>
      <c r="V24" s="104"/>
      <c r="W24" s="104"/>
      <c r="X24" s="104"/>
      <c r="Y24" s="104"/>
      <c r="Z24" s="104"/>
      <c r="AA24" s="104"/>
      <c r="AB24" s="104"/>
    </row>
    <row r="25" spans="1:28" ht="18" hidden="1" customHeight="1" x14ac:dyDescent="0.25">
      <c r="A25" s="114"/>
      <c r="B25" s="114"/>
      <c r="C25" s="118" t="s">
        <v>866</v>
      </c>
      <c r="D25" s="129"/>
      <c r="E25" s="120"/>
      <c r="F25" s="121"/>
      <c r="G25" s="136">
        <f>SUM(H26:H33)</f>
        <v>519000</v>
      </c>
      <c r="H25" s="130"/>
      <c r="I25" s="124" t="s">
        <v>847</v>
      </c>
      <c r="J25" s="125"/>
      <c r="K25" s="126"/>
      <c r="L25" s="125"/>
      <c r="M25" s="127"/>
      <c r="N25" s="125"/>
      <c r="O25" s="125"/>
      <c r="P25" s="126"/>
      <c r="Q25" s="125"/>
      <c r="R25" s="125"/>
      <c r="S25" s="125"/>
      <c r="T25" s="125"/>
      <c r="U25" s="125"/>
      <c r="V25" s="104"/>
      <c r="W25" s="104"/>
      <c r="X25" s="104"/>
      <c r="Y25" s="104"/>
      <c r="Z25" s="104"/>
      <c r="AA25" s="104"/>
      <c r="AB25" s="104"/>
    </row>
    <row r="26" spans="1:28" ht="18" hidden="1" customHeight="1" x14ac:dyDescent="0.25">
      <c r="A26" s="114"/>
      <c r="B26" s="114"/>
      <c r="C26" s="137" t="s">
        <v>867</v>
      </c>
      <c r="D26" s="119" t="s">
        <v>868</v>
      </c>
      <c r="E26" s="120">
        <v>2</v>
      </c>
      <c r="F26" s="121" t="s">
        <v>110</v>
      </c>
      <c r="G26" s="122">
        <v>20000</v>
      </c>
      <c r="H26" s="123">
        <f t="shared" ref="H26:H33" si="1">E26*G26</f>
        <v>40000</v>
      </c>
      <c r="I26" s="124"/>
      <c r="J26" s="125"/>
      <c r="K26" s="126">
        <f t="shared" ref="K26:K33" si="2">E26</f>
        <v>2</v>
      </c>
      <c r="L26" s="125"/>
      <c r="M26" s="127"/>
      <c r="N26" s="125"/>
      <c r="O26" s="125"/>
      <c r="P26" s="126"/>
      <c r="Q26" s="125"/>
      <c r="R26" s="125"/>
      <c r="S26" s="125"/>
      <c r="T26" s="125"/>
      <c r="U26" s="125"/>
      <c r="V26" s="104"/>
      <c r="W26" s="104"/>
      <c r="X26" s="104"/>
      <c r="Y26" s="104"/>
      <c r="Z26" s="104"/>
      <c r="AA26" s="104"/>
      <c r="AB26" s="104"/>
    </row>
    <row r="27" spans="1:28" ht="18" hidden="1" customHeight="1" x14ac:dyDescent="0.25">
      <c r="A27" s="114"/>
      <c r="B27" s="114"/>
      <c r="C27" s="138" t="s">
        <v>869</v>
      </c>
      <c r="D27" s="129"/>
      <c r="E27" s="120">
        <v>10</v>
      </c>
      <c r="F27" s="121" t="s">
        <v>110</v>
      </c>
      <c r="G27" s="122">
        <v>3000</v>
      </c>
      <c r="H27" s="123">
        <f t="shared" si="1"/>
        <v>30000</v>
      </c>
      <c r="I27" s="124"/>
      <c r="J27" s="125"/>
      <c r="K27" s="126">
        <f t="shared" si="2"/>
        <v>10</v>
      </c>
      <c r="L27" s="125"/>
      <c r="M27" s="127"/>
      <c r="N27" s="125"/>
      <c r="O27" s="125"/>
      <c r="P27" s="126"/>
      <c r="Q27" s="125"/>
      <c r="R27" s="125"/>
      <c r="S27" s="125"/>
      <c r="T27" s="125"/>
      <c r="U27" s="125"/>
      <c r="V27" s="104"/>
      <c r="W27" s="104"/>
      <c r="X27" s="104"/>
      <c r="Y27" s="104"/>
      <c r="Z27" s="104"/>
      <c r="AA27" s="104"/>
      <c r="AB27" s="104"/>
    </row>
    <row r="28" spans="1:28" ht="18" hidden="1" customHeight="1" x14ac:dyDescent="0.25">
      <c r="A28" s="114"/>
      <c r="B28" s="114"/>
      <c r="C28" s="138" t="s">
        <v>870</v>
      </c>
      <c r="D28" s="129"/>
      <c r="E28" s="120">
        <v>5</v>
      </c>
      <c r="F28" s="121" t="s">
        <v>110</v>
      </c>
      <c r="G28" s="122">
        <v>3000</v>
      </c>
      <c r="H28" s="123">
        <f t="shared" si="1"/>
        <v>15000</v>
      </c>
      <c r="I28" s="124"/>
      <c r="J28" s="125"/>
      <c r="K28" s="126">
        <f t="shared" si="2"/>
        <v>5</v>
      </c>
      <c r="L28" s="125"/>
      <c r="M28" s="127"/>
      <c r="N28" s="125"/>
      <c r="O28" s="125"/>
      <c r="P28" s="126"/>
      <c r="Q28" s="125"/>
      <c r="R28" s="125"/>
      <c r="S28" s="125"/>
      <c r="T28" s="125"/>
      <c r="U28" s="125"/>
      <c r="V28" s="104"/>
      <c r="W28" s="104"/>
      <c r="X28" s="104"/>
      <c r="Y28" s="104"/>
      <c r="Z28" s="104"/>
      <c r="AA28" s="104"/>
      <c r="AB28" s="104"/>
    </row>
    <row r="29" spans="1:28" ht="18" hidden="1" customHeight="1" x14ac:dyDescent="0.25">
      <c r="A29" s="114"/>
      <c r="B29" s="114"/>
      <c r="C29" s="138" t="s">
        <v>871</v>
      </c>
      <c r="D29" s="129"/>
      <c r="E29" s="120">
        <v>10</v>
      </c>
      <c r="F29" s="121" t="s">
        <v>110</v>
      </c>
      <c r="G29" s="122">
        <v>2000</v>
      </c>
      <c r="H29" s="123">
        <f t="shared" si="1"/>
        <v>20000</v>
      </c>
      <c r="I29" s="124"/>
      <c r="J29" s="125"/>
      <c r="K29" s="126">
        <f t="shared" si="2"/>
        <v>10</v>
      </c>
      <c r="L29" s="125"/>
      <c r="M29" s="127"/>
      <c r="N29" s="125"/>
      <c r="O29" s="125"/>
      <c r="P29" s="126"/>
      <c r="Q29" s="125"/>
      <c r="R29" s="125"/>
      <c r="S29" s="125"/>
      <c r="T29" s="125"/>
      <c r="U29" s="125"/>
      <c r="V29" s="104"/>
      <c r="W29" s="104"/>
      <c r="X29" s="104"/>
      <c r="Y29" s="104"/>
      <c r="Z29" s="104"/>
      <c r="AA29" s="104"/>
      <c r="AB29" s="104"/>
    </row>
    <row r="30" spans="1:28" ht="18" hidden="1" customHeight="1" x14ac:dyDescent="0.25">
      <c r="A30" s="114"/>
      <c r="B30" s="114"/>
      <c r="C30" s="138" t="s">
        <v>872</v>
      </c>
      <c r="D30" s="129"/>
      <c r="E30" s="120">
        <v>3</v>
      </c>
      <c r="F30" s="121" t="s">
        <v>110</v>
      </c>
      <c r="G30" s="122">
        <v>6000</v>
      </c>
      <c r="H30" s="123">
        <f t="shared" si="1"/>
        <v>18000</v>
      </c>
      <c r="I30" s="124"/>
      <c r="J30" s="125"/>
      <c r="K30" s="126">
        <f t="shared" si="2"/>
        <v>3</v>
      </c>
      <c r="L30" s="125"/>
      <c r="M30" s="127"/>
      <c r="N30" s="125"/>
      <c r="O30" s="125"/>
      <c r="P30" s="126"/>
      <c r="Q30" s="125"/>
      <c r="R30" s="125"/>
      <c r="S30" s="125"/>
      <c r="T30" s="125"/>
      <c r="U30" s="125"/>
      <c r="V30" s="104"/>
      <c r="W30" s="104"/>
      <c r="X30" s="104"/>
      <c r="Y30" s="104"/>
      <c r="Z30" s="104"/>
      <c r="AA30" s="104"/>
      <c r="AB30" s="104"/>
    </row>
    <row r="31" spans="1:28" ht="18" hidden="1" customHeight="1" x14ac:dyDescent="0.25">
      <c r="A31" s="114"/>
      <c r="B31" s="114"/>
      <c r="C31" s="128" t="s">
        <v>873</v>
      </c>
      <c r="D31" s="129"/>
      <c r="E31" s="120">
        <v>4</v>
      </c>
      <c r="F31" s="121" t="s">
        <v>110</v>
      </c>
      <c r="G31" s="122">
        <v>35000</v>
      </c>
      <c r="H31" s="123">
        <f t="shared" si="1"/>
        <v>140000</v>
      </c>
      <c r="I31" s="124"/>
      <c r="J31" s="125"/>
      <c r="K31" s="126">
        <f t="shared" si="2"/>
        <v>4</v>
      </c>
      <c r="L31" s="125"/>
      <c r="M31" s="127"/>
      <c r="N31" s="125"/>
      <c r="O31" s="125"/>
      <c r="P31" s="126"/>
      <c r="Q31" s="125"/>
      <c r="R31" s="125"/>
      <c r="S31" s="125"/>
      <c r="T31" s="125"/>
      <c r="U31" s="125"/>
      <c r="V31" s="104"/>
      <c r="W31" s="104"/>
      <c r="X31" s="104"/>
      <c r="Y31" s="104"/>
      <c r="Z31" s="104"/>
      <c r="AA31" s="104"/>
      <c r="AB31" s="104"/>
    </row>
    <row r="32" spans="1:28" ht="18" hidden="1" customHeight="1" x14ac:dyDescent="0.25">
      <c r="A32" s="114"/>
      <c r="B32" s="114"/>
      <c r="C32" s="128" t="s">
        <v>874</v>
      </c>
      <c r="D32" s="129"/>
      <c r="E32" s="120">
        <v>2</v>
      </c>
      <c r="F32" s="121" t="s">
        <v>110</v>
      </c>
      <c r="G32" s="122">
        <v>120000</v>
      </c>
      <c r="H32" s="123">
        <f t="shared" si="1"/>
        <v>240000</v>
      </c>
      <c r="I32" s="124"/>
      <c r="J32" s="125"/>
      <c r="K32" s="126">
        <f t="shared" si="2"/>
        <v>2</v>
      </c>
      <c r="L32" s="125"/>
      <c r="M32" s="127"/>
      <c r="N32" s="125"/>
      <c r="O32" s="125"/>
      <c r="P32" s="126"/>
      <c r="Q32" s="125"/>
      <c r="R32" s="125"/>
      <c r="S32" s="125"/>
      <c r="T32" s="125"/>
      <c r="U32" s="125"/>
      <c r="V32" s="104"/>
      <c r="W32" s="104"/>
      <c r="X32" s="104"/>
      <c r="Y32" s="104"/>
      <c r="Z32" s="104"/>
      <c r="AA32" s="104"/>
      <c r="AB32" s="104"/>
    </row>
    <row r="33" spans="1:28" ht="18" hidden="1" customHeight="1" x14ac:dyDescent="0.25">
      <c r="A33" s="114"/>
      <c r="B33" s="114"/>
      <c r="C33" s="138" t="s">
        <v>875</v>
      </c>
      <c r="D33" s="129"/>
      <c r="E33" s="120">
        <v>2</v>
      </c>
      <c r="F33" s="121" t="s">
        <v>110</v>
      </c>
      <c r="G33" s="122">
        <v>8000</v>
      </c>
      <c r="H33" s="123">
        <f t="shared" si="1"/>
        <v>16000</v>
      </c>
      <c r="I33" s="124"/>
      <c r="J33" s="125"/>
      <c r="K33" s="126">
        <f t="shared" si="2"/>
        <v>2</v>
      </c>
      <c r="L33" s="125"/>
      <c r="M33" s="127"/>
      <c r="N33" s="125"/>
      <c r="O33" s="125"/>
      <c r="P33" s="126"/>
      <c r="Q33" s="125"/>
      <c r="R33" s="125"/>
      <c r="S33" s="125"/>
      <c r="T33" s="125"/>
      <c r="U33" s="125"/>
      <c r="V33" s="104"/>
      <c r="W33" s="104"/>
      <c r="X33" s="104"/>
      <c r="Y33" s="104"/>
      <c r="Z33" s="104"/>
      <c r="AA33" s="104"/>
      <c r="AB33" s="104"/>
    </row>
    <row r="34" spans="1:28" ht="18" hidden="1" customHeight="1" x14ac:dyDescent="0.25">
      <c r="A34" s="114"/>
      <c r="B34" s="114"/>
      <c r="C34" s="118"/>
      <c r="D34" s="129"/>
      <c r="E34" s="120"/>
      <c r="F34" s="121"/>
      <c r="G34" s="122"/>
      <c r="H34" s="130"/>
      <c r="I34" s="124"/>
      <c r="J34" s="125"/>
      <c r="K34" s="126"/>
      <c r="L34" s="125"/>
      <c r="M34" s="127"/>
      <c r="N34" s="125"/>
      <c r="O34" s="125"/>
      <c r="P34" s="126"/>
      <c r="Q34" s="125"/>
      <c r="R34" s="125"/>
      <c r="S34" s="125"/>
      <c r="T34" s="125"/>
      <c r="U34" s="125"/>
      <c r="V34" s="104"/>
      <c r="W34" s="104"/>
      <c r="X34" s="104"/>
      <c r="Y34" s="104"/>
      <c r="Z34" s="104"/>
      <c r="AA34" s="104"/>
      <c r="AB34" s="104"/>
    </row>
    <row r="35" spans="1:28" ht="18" hidden="1" customHeight="1" x14ac:dyDescent="0.25">
      <c r="A35" s="114"/>
      <c r="B35" s="114"/>
      <c r="C35" s="118" t="s">
        <v>876</v>
      </c>
      <c r="D35" s="129"/>
      <c r="E35" s="120"/>
      <c r="F35" s="121"/>
      <c r="G35" s="136">
        <f>SUM(H36:H41)</f>
        <v>517600</v>
      </c>
      <c r="H35" s="130"/>
      <c r="I35" s="139" t="s">
        <v>847</v>
      </c>
      <c r="J35" s="125"/>
      <c r="K35" s="126"/>
      <c r="L35" s="125"/>
      <c r="M35" s="127"/>
      <c r="N35" s="125"/>
      <c r="O35" s="125"/>
      <c r="P35" s="126"/>
      <c r="Q35" s="125"/>
      <c r="R35" s="125"/>
      <c r="S35" s="125"/>
      <c r="T35" s="125"/>
      <c r="U35" s="125"/>
      <c r="V35" s="104"/>
      <c r="W35" s="104"/>
      <c r="X35" s="104"/>
      <c r="Y35" s="104"/>
      <c r="Z35" s="104"/>
      <c r="AA35" s="104"/>
      <c r="AB35" s="104"/>
    </row>
    <row r="36" spans="1:28" ht="18" hidden="1" customHeight="1" x14ac:dyDescent="0.25">
      <c r="A36" s="114"/>
      <c r="B36" s="114"/>
      <c r="C36" s="128" t="s">
        <v>877</v>
      </c>
      <c r="D36" s="119" t="s">
        <v>878</v>
      </c>
      <c r="E36" s="120">
        <v>1</v>
      </c>
      <c r="F36" s="121" t="s">
        <v>110</v>
      </c>
      <c r="G36" s="122">
        <v>59000</v>
      </c>
      <c r="H36" s="123">
        <f t="shared" ref="H36:H41" si="3">E36*G36</f>
        <v>59000</v>
      </c>
      <c r="I36" s="131"/>
      <c r="J36" s="132"/>
      <c r="K36" s="126">
        <f t="shared" ref="K36:K41" si="4">E36</f>
        <v>1</v>
      </c>
      <c r="L36" s="125"/>
      <c r="M36" s="127"/>
      <c r="N36" s="125"/>
      <c r="O36" s="125"/>
      <c r="P36" s="126"/>
      <c r="Q36" s="125"/>
      <c r="R36" s="125"/>
      <c r="S36" s="125"/>
      <c r="T36" s="125"/>
      <c r="U36" s="125"/>
      <c r="V36" s="104"/>
      <c r="W36" s="104"/>
      <c r="X36" s="104"/>
      <c r="Y36" s="104"/>
      <c r="Z36" s="104"/>
      <c r="AA36" s="104"/>
      <c r="AB36" s="104"/>
    </row>
    <row r="37" spans="1:28" ht="18" hidden="1" customHeight="1" x14ac:dyDescent="0.25">
      <c r="A37" s="114"/>
      <c r="B37" s="114"/>
      <c r="C37" s="138" t="s">
        <v>879</v>
      </c>
      <c r="D37" s="119" t="s">
        <v>880</v>
      </c>
      <c r="E37" s="120">
        <v>19</v>
      </c>
      <c r="F37" s="121" t="s">
        <v>110</v>
      </c>
      <c r="G37" s="122">
        <v>9000</v>
      </c>
      <c r="H37" s="123">
        <f t="shared" si="3"/>
        <v>171000</v>
      </c>
      <c r="I37" s="131"/>
      <c r="J37" s="132"/>
      <c r="K37" s="126">
        <f t="shared" si="4"/>
        <v>19</v>
      </c>
      <c r="L37" s="125"/>
      <c r="M37" s="127"/>
      <c r="N37" s="125"/>
      <c r="O37" s="125"/>
      <c r="P37" s="126"/>
      <c r="Q37" s="125"/>
      <c r="R37" s="125"/>
      <c r="S37" s="125"/>
      <c r="T37" s="125"/>
      <c r="U37" s="125"/>
      <c r="V37" s="104"/>
      <c r="W37" s="104"/>
      <c r="X37" s="104"/>
      <c r="Y37" s="104"/>
      <c r="Z37" s="104"/>
      <c r="AA37" s="104"/>
      <c r="AB37" s="104"/>
    </row>
    <row r="38" spans="1:28" ht="18" hidden="1" customHeight="1" x14ac:dyDescent="0.25">
      <c r="A38" s="114"/>
      <c r="B38" s="114"/>
      <c r="C38" s="138" t="s">
        <v>879</v>
      </c>
      <c r="D38" s="119" t="s">
        <v>881</v>
      </c>
      <c r="E38" s="120">
        <v>5</v>
      </c>
      <c r="F38" s="121" t="s">
        <v>110</v>
      </c>
      <c r="G38" s="122">
        <v>20000</v>
      </c>
      <c r="H38" s="123">
        <f t="shared" si="3"/>
        <v>100000</v>
      </c>
      <c r="I38" s="131"/>
      <c r="J38" s="132"/>
      <c r="K38" s="126">
        <f t="shared" si="4"/>
        <v>5</v>
      </c>
      <c r="L38" s="125"/>
      <c r="M38" s="127"/>
      <c r="N38" s="125"/>
      <c r="O38" s="125"/>
      <c r="P38" s="126"/>
      <c r="Q38" s="125"/>
      <c r="R38" s="125"/>
      <c r="S38" s="125"/>
      <c r="T38" s="125"/>
      <c r="U38" s="125"/>
      <c r="V38" s="104"/>
      <c r="W38" s="104"/>
      <c r="X38" s="104"/>
      <c r="Y38" s="104"/>
      <c r="Z38" s="104"/>
      <c r="AA38" s="104"/>
      <c r="AB38" s="104"/>
    </row>
    <row r="39" spans="1:28" ht="18" hidden="1" customHeight="1" x14ac:dyDescent="0.25">
      <c r="A39" s="114"/>
      <c r="B39" s="114"/>
      <c r="C39" s="128" t="s">
        <v>852</v>
      </c>
      <c r="D39" s="119" t="s">
        <v>853</v>
      </c>
      <c r="E39" s="120">
        <v>1</v>
      </c>
      <c r="F39" s="121" t="s">
        <v>110</v>
      </c>
      <c r="G39" s="122">
        <v>50600</v>
      </c>
      <c r="H39" s="123">
        <f t="shared" si="3"/>
        <v>50600</v>
      </c>
      <c r="I39" s="131"/>
      <c r="J39" s="132"/>
      <c r="K39" s="126">
        <f t="shared" si="4"/>
        <v>1</v>
      </c>
      <c r="L39" s="125"/>
      <c r="M39" s="127"/>
      <c r="N39" s="125"/>
      <c r="O39" s="125"/>
      <c r="P39" s="126"/>
      <c r="Q39" s="125"/>
      <c r="R39" s="125"/>
      <c r="S39" s="125"/>
      <c r="T39" s="125"/>
      <c r="U39" s="125"/>
      <c r="V39" s="104"/>
      <c r="W39" s="104"/>
      <c r="X39" s="104"/>
      <c r="Y39" s="104"/>
      <c r="Z39" s="104"/>
      <c r="AA39" s="104"/>
      <c r="AB39" s="104"/>
    </row>
    <row r="40" spans="1:28" ht="18" hidden="1" customHeight="1" x14ac:dyDescent="0.25">
      <c r="A40" s="114"/>
      <c r="B40" s="114"/>
      <c r="C40" s="128" t="s">
        <v>854</v>
      </c>
      <c r="D40" s="119" t="s">
        <v>855</v>
      </c>
      <c r="E40" s="120">
        <v>1</v>
      </c>
      <c r="F40" s="121" t="s">
        <v>110</v>
      </c>
      <c r="G40" s="122">
        <v>85000</v>
      </c>
      <c r="H40" s="123">
        <f t="shared" si="3"/>
        <v>85000</v>
      </c>
      <c r="I40" s="131"/>
      <c r="J40" s="132"/>
      <c r="K40" s="126">
        <f t="shared" si="4"/>
        <v>1</v>
      </c>
      <c r="L40" s="125"/>
      <c r="M40" s="127"/>
      <c r="N40" s="125"/>
      <c r="O40" s="125"/>
      <c r="P40" s="126"/>
      <c r="Q40" s="125"/>
      <c r="R40" s="125"/>
      <c r="S40" s="125"/>
      <c r="T40" s="125"/>
      <c r="U40" s="125"/>
      <c r="V40" s="104"/>
      <c r="W40" s="104"/>
      <c r="X40" s="104"/>
      <c r="Y40" s="104"/>
      <c r="Z40" s="104"/>
      <c r="AA40" s="104"/>
      <c r="AB40" s="104"/>
    </row>
    <row r="41" spans="1:28" ht="18" hidden="1" customHeight="1" x14ac:dyDescent="0.25">
      <c r="A41" s="114"/>
      <c r="B41" s="114"/>
      <c r="C41" s="128" t="s">
        <v>856</v>
      </c>
      <c r="D41" s="119"/>
      <c r="E41" s="120">
        <v>1</v>
      </c>
      <c r="F41" s="121" t="s">
        <v>110</v>
      </c>
      <c r="G41" s="122">
        <v>52000</v>
      </c>
      <c r="H41" s="123">
        <f t="shared" si="3"/>
        <v>52000</v>
      </c>
      <c r="I41" s="131"/>
      <c r="J41" s="132"/>
      <c r="K41" s="126">
        <f t="shared" si="4"/>
        <v>1</v>
      </c>
      <c r="L41" s="125"/>
      <c r="M41" s="127"/>
      <c r="N41" s="125"/>
      <c r="O41" s="125"/>
      <c r="P41" s="126"/>
      <c r="Q41" s="125"/>
      <c r="R41" s="125"/>
      <c r="S41" s="125"/>
      <c r="T41" s="125"/>
      <c r="U41" s="125"/>
      <c r="V41" s="104"/>
      <c r="W41" s="104"/>
      <c r="X41" s="104"/>
      <c r="Y41" s="104"/>
      <c r="Z41" s="104"/>
      <c r="AA41" s="104"/>
      <c r="AB41" s="104"/>
    </row>
    <row r="42" spans="1:28" ht="18" hidden="1" customHeight="1" x14ac:dyDescent="0.25">
      <c r="A42" s="114"/>
      <c r="B42" s="114"/>
      <c r="C42" s="128"/>
      <c r="D42" s="119"/>
      <c r="E42" s="120"/>
      <c r="F42" s="121"/>
      <c r="G42" s="122"/>
      <c r="H42" s="123"/>
      <c r="I42" s="140"/>
      <c r="J42" s="132"/>
      <c r="K42" s="126"/>
      <c r="L42" s="125"/>
      <c r="M42" s="127"/>
      <c r="N42" s="125"/>
      <c r="O42" s="125"/>
      <c r="P42" s="126"/>
      <c r="Q42" s="125"/>
      <c r="R42" s="125"/>
      <c r="S42" s="125"/>
      <c r="T42" s="125"/>
      <c r="U42" s="125"/>
      <c r="V42" s="104"/>
      <c r="W42" s="104"/>
      <c r="X42" s="104"/>
      <c r="Y42" s="104"/>
      <c r="Z42" s="104"/>
      <c r="AA42" s="104"/>
      <c r="AB42" s="104"/>
    </row>
    <row r="43" spans="1:28" ht="18" hidden="1" customHeight="1" x14ac:dyDescent="0.25">
      <c r="A43" s="114"/>
      <c r="B43" s="114"/>
      <c r="C43" s="118" t="s">
        <v>882</v>
      </c>
      <c r="D43" s="129"/>
      <c r="E43" s="120"/>
      <c r="F43" s="121"/>
      <c r="G43" s="136">
        <f>SUM(H44:H46)</f>
        <v>170000</v>
      </c>
      <c r="H43" s="130"/>
      <c r="I43" s="124" t="s">
        <v>847</v>
      </c>
      <c r="J43" s="125"/>
      <c r="K43" s="126"/>
      <c r="L43" s="125"/>
      <c r="M43" s="127"/>
      <c r="N43" s="125"/>
      <c r="O43" s="125"/>
      <c r="P43" s="126"/>
      <c r="Q43" s="125"/>
      <c r="R43" s="125"/>
      <c r="S43" s="125"/>
      <c r="T43" s="125"/>
      <c r="U43" s="125"/>
      <c r="V43" s="104"/>
      <c r="W43" s="104"/>
      <c r="X43" s="104"/>
      <c r="Y43" s="104"/>
      <c r="Z43" s="104"/>
      <c r="AA43" s="104"/>
      <c r="AB43" s="104"/>
    </row>
    <row r="44" spans="1:28" ht="18" hidden="1" customHeight="1" x14ac:dyDescent="0.25">
      <c r="A44" s="114"/>
      <c r="B44" s="114"/>
      <c r="C44" s="138" t="s">
        <v>883</v>
      </c>
      <c r="D44" s="119"/>
      <c r="E44" s="120">
        <v>5</v>
      </c>
      <c r="F44" s="121" t="s">
        <v>110</v>
      </c>
      <c r="G44" s="122">
        <v>15000</v>
      </c>
      <c r="H44" s="123">
        <f t="shared" ref="H44:H48" si="5">E44*G44</f>
        <v>75000</v>
      </c>
      <c r="I44" s="131"/>
      <c r="J44" s="132"/>
      <c r="K44" s="126">
        <f t="shared" ref="K44:K48" si="6">E44</f>
        <v>5</v>
      </c>
      <c r="L44" s="125"/>
      <c r="M44" s="127"/>
      <c r="N44" s="125"/>
      <c r="O44" s="125"/>
      <c r="P44" s="126"/>
      <c r="Q44" s="125"/>
      <c r="R44" s="125"/>
      <c r="S44" s="125"/>
      <c r="T44" s="125"/>
      <c r="U44" s="125"/>
      <c r="V44" s="104"/>
      <c r="W44" s="104"/>
      <c r="X44" s="104"/>
      <c r="Y44" s="104"/>
      <c r="Z44" s="104"/>
      <c r="AA44" s="104"/>
      <c r="AB44" s="104"/>
    </row>
    <row r="45" spans="1:28" ht="18" hidden="1" customHeight="1" x14ac:dyDescent="0.25">
      <c r="A45" s="114"/>
      <c r="B45" s="114"/>
      <c r="C45" s="138" t="s">
        <v>884</v>
      </c>
      <c r="D45" s="119"/>
      <c r="E45" s="120">
        <v>10</v>
      </c>
      <c r="F45" s="121" t="s">
        <v>110</v>
      </c>
      <c r="G45" s="122">
        <v>2000</v>
      </c>
      <c r="H45" s="123">
        <f t="shared" si="5"/>
        <v>20000</v>
      </c>
      <c r="I45" s="124"/>
      <c r="J45" s="125"/>
      <c r="K45" s="126">
        <f t="shared" si="6"/>
        <v>10</v>
      </c>
      <c r="L45" s="125"/>
      <c r="M45" s="127"/>
      <c r="N45" s="125"/>
      <c r="O45" s="125"/>
      <c r="P45" s="126"/>
      <c r="Q45" s="125"/>
      <c r="R45" s="125"/>
      <c r="S45" s="125"/>
      <c r="T45" s="125"/>
      <c r="U45" s="125"/>
      <c r="V45" s="104"/>
      <c r="W45" s="104"/>
      <c r="X45" s="104"/>
      <c r="Y45" s="104"/>
      <c r="Z45" s="104"/>
      <c r="AA45" s="104"/>
      <c r="AB45" s="104"/>
    </row>
    <row r="46" spans="1:28" ht="18" hidden="1" customHeight="1" x14ac:dyDescent="0.25">
      <c r="A46" s="114"/>
      <c r="B46" s="114"/>
      <c r="C46" s="138" t="s">
        <v>885</v>
      </c>
      <c r="D46" s="119"/>
      <c r="E46" s="120">
        <v>5</v>
      </c>
      <c r="F46" s="121" t="s">
        <v>110</v>
      </c>
      <c r="G46" s="122">
        <v>15000</v>
      </c>
      <c r="H46" s="123">
        <f t="shared" si="5"/>
        <v>75000</v>
      </c>
      <c r="I46" s="124"/>
      <c r="J46" s="125"/>
      <c r="K46" s="126">
        <f t="shared" si="6"/>
        <v>5</v>
      </c>
      <c r="L46" s="125"/>
      <c r="M46" s="127"/>
      <c r="N46" s="125"/>
      <c r="O46" s="125"/>
      <c r="P46" s="126"/>
      <c r="Q46" s="125"/>
      <c r="R46" s="125"/>
      <c r="S46" s="125"/>
      <c r="T46" s="125"/>
      <c r="U46" s="125"/>
      <c r="V46" s="104"/>
      <c r="W46" s="104"/>
      <c r="X46" s="104"/>
      <c r="Y46" s="104"/>
      <c r="Z46" s="104"/>
      <c r="AA46" s="104"/>
      <c r="AB46" s="104"/>
    </row>
    <row r="47" spans="1:28" ht="18" hidden="1" customHeight="1" x14ac:dyDescent="0.25">
      <c r="A47" s="114"/>
      <c r="B47" s="114"/>
      <c r="C47" s="138" t="s">
        <v>886</v>
      </c>
      <c r="D47" s="119"/>
      <c r="E47" s="120">
        <v>10</v>
      </c>
      <c r="F47" s="121" t="s">
        <v>110</v>
      </c>
      <c r="G47" s="122">
        <v>3000</v>
      </c>
      <c r="H47" s="123">
        <f t="shared" si="5"/>
        <v>30000</v>
      </c>
      <c r="I47" s="124"/>
      <c r="J47" s="125"/>
      <c r="K47" s="126">
        <f t="shared" si="6"/>
        <v>10</v>
      </c>
      <c r="L47" s="125"/>
      <c r="M47" s="127"/>
      <c r="N47" s="125"/>
      <c r="O47" s="125"/>
      <c r="P47" s="126"/>
      <c r="Q47" s="125"/>
      <c r="R47" s="125"/>
      <c r="S47" s="125"/>
      <c r="T47" s="125"/>
      <c r="U47" s="125"/>
      <c r="V47" s="104"/>
      <c r="W47" s="104"/>
      <c r="X47" s="104"/>
      <c r="Y47" s="104"/>
      <c r="Z47" s="104"/>
      <c r="AA47" s="104"/>
      <c r="AB47" s="104"/>
    </row>
    <row r="48" spans="1:28" ht="18" hidden="1" customHeight="1" x14ac:dyDescent="0.25">
      <c r="A48" s="114"/>
      <c r="B48" s="114"/>
      <c r="C48" s="138" t="s">
        <v>887</v>
      </c>
      <c r="D48" s="119"/>
      <c r="E48" s="120">
        <v>10</v>
      </c>
      <c r="F48" s="121" t="s">
        <v>110</v>
      </c>
      <c r="G48" s="122">
        <v>2500</v>
      </c>
      <c r="H48" s="123">
        <f t="shared" si="5"/>
        <v>25000</v>
      </c>
      <c r="I48" s="124"/>
      <c r="J48" s="125"/>
      <c r="K48" s="126">
        <f t="shared" si="6"/>
        <v>10</v>
      </c>
      <c r="L48" s="125"/>
      <c r="M48" s="127"/>
      <c r="N48" s="125"/>
      <c r="O48" s="125"/>
      <c r="P48" s="126"/>
      <c r="Q48" s="125"/>
      <c r="R48" s="125"/>
      <c r="S48" s="125"/>
      <c r="T48" s="125"/>
      <c r="U48" s="125"/>
      <c r="V48" s="104"/>
      <c r="W48" s="104"/>
      <c r="X48" s="104"/>
      <c r="Y48" s="104"/>
      <c r="Z48" s="104"/>
      <c r="AA48" s="104"/>
      <c r="AB48" s="104"/>
    </row>
    <row r="49" spans="1:28" ht="18" hidden="1" customHeight="1" x14ac:dyDescent="0.25">
      <c r="A49" s="114"/>
      <c r="B49" s="114"/>
      <c r="C49" s="128"/>
      <c r="D49" s="119"/>
      <c r="E49" s="120"/>
      <c r="F49" s="121"/>
      <c r="G49" s="122"/>
      <c r="H49" s="130"/>
      <c r="I49" s="141"/>
      <c r="J49" s="125"/>
      <c r="K49" s="126"/>
      <c r="L49" s="125"/>
      <c r="M49" s="127"/>
      <c r="N49" s="125"/>
      <c r="O49" s="125"/>
      <c r="P49" s="126"/>
      <c r="Q49" s="125"/>
      <c r="R49" s="125"/>
      <c r="S49" s="125"/>
      <c r="T49" s="125"/>
      <c r="U49" s="125"/>
      <c r="V49" s="104"/>
      <c r="W49" s="104"/>
      <c r="X49" s="104"/>
      <c r="Y49" s="104"/>
      <c r="Z49" s="104"/>
      <c r="AA49" s="104"/>
      <c r="AB49" s="104"/>
    </row>
    <row r="50" spans="1:28" ht="18" hidden="1" customHeight="1" x14ac:dyDescent="0.25">
      <c r="A50" s="114"/>
      <c r="B50" s="114"/>
      <c r="C50" s="118" t="s">
        <v>888</v>
      </c>
      <c r="D50" s="129"/>
      <c r="E50" s="120"/>
      <c r="F50" s="121" t="s">
        <v>889</v>
      </c>
      <c r="G50" s="136"/>
      <c r="H50" s="130"/>
      <c r="I50" s="124" t="s">
        <v>847</v>
      </c>
      <c r="J50" s="125"/>
      <c r="K50" s="126"/>
      <c r="L50" s="125"/>
      <c r="M50" s="127"/>
      <c r="N50" s="125"/>
      <c r="O50" s="125"/>
      <c r="P50" s="126"/>
      <c r="Q50" s="125"/>
      <c r="R50" s="125"/>
      <c r="S50" s="125"/>
      <c r="T50" s="125"/>
      <c r="U50" s="125"/>
      <c r="V50" s="104"/>
      <c r="W50" s="104"/>
      <c r="X50" s="104"/>
      <c r="Y50" s="104"/>
      <c r="Z50" s="104"/>
      <c r="AA50" s="104"/>
      <c r="AB50" s="104"/>
    </row>
    <row r="51" spans="1:28" ht="18" hidden="1" customHeight="1" x14ac:dyDescent="0.25">
      <c r="A51" s="114"/>
      <c r="B51" s="114"/>
      <c r="C51" s="118"/>
      <c r="D51" s="129"/>
      <c r="E51" s="120"/>
      <c r="F51" s="121"/>
      <c r="G51" s="122"/>
      <c r="H51" s="130"/>
      <c r="I51" s="124"/>
      <c r="J51" s="125"/>
      <c r="K51" s="126"/>
      <c r="L51" s="125"/>
      <c r="M51" s="127"/>
      <c r="N51" s="125"/>
      <c r="O51" s="125"/>
      <c r="P51" s="126"/>
      <c r="Q51" s="125"/>
      <c r="R51" s="125"/>
      <c r="S51" s="125"/>
      <c r="T51" s="125"/>
      <c r="U51" s="125"/>
      <c r="V51" s="104"/>
      <c r="W51" s="104"/>
      <c r="X51" s="104"/>
      <c r="Y51" s="104"/>
      <c r="Z51" s="104"/>
      <c r="AA51" s="104"/>
      <c r="AB51" s="104"/>
    </row>
    <row r="52" spans="1:28" ht="18" hidden="1" customHeight="1" x14ac:dyDescent="0.25">
      <c r="A52" s="114"/>
      <c r="B52" s="114"/>
      <c r="C52" s="118" t="s">
        <v>890</v>
      </c>
      <c r="D52" s="129"/>
      <c r="E52" s="120"/>
      <c r="F52" s="121" t="s">
        <v>891</v>
      </c>
      <c r="G52" s="136"/>
      <c r="H52" s="130"/>
      <c r="I52" s="124" t="s">
        <v>847</v>
      </c>
      <c r="J52" s="125"/>
      <c r="K52" s="126"/>
      <c r="L52" s="125"/>
      <c r="M52" s="127"/>
      <c r="N52" s="125"/>
      <c r="O52" s="125"/>
      <c r="P52" s="126"/>
      <c r="Q52" s="125"/>
      <c r="R52" s="125"/>
      <c r="S52" s="125"/>
      <c r="T52" s="125"/>
      <c r="U52" s="125"/>
      <c r="V52" s="104"/>
      <c r="W52" s="104"/>
      <c r="X52" s="104"/>
      <c r="Y52" s="104"/>
      <c r="Z52" s="104"/>
      <c r="AA52" s="104"/>
      <c r="AB52" s="104"/>
    </row>
    <row r="53" spans="1:28" ht="18" hidden="1" customHeight="1" x14ac:dyDescent="0.25">
      <c r="A53" s="114"/>
      <c r="B53" s="114"/>
      <c r="C53" s="118"/>
      <c r="D53" s="129"/>
      <c r="E53" s="120"/>
      <c r="F53" s="121"/>
      <c r="G53" s="122"/>
      <c r="H53" s="130"/>
      <c r="I53" s="124"/>
      <c r="J53" s="125"/>
      <c r="K53" s="126"/>
      <c r="L53" s="125"/>
      <c r="M53" s="127"/>
      <c r="N53" s="125"/>
      <c r="O53" s="125"/>
      <c r="P53" s="126"/>
      <c r="Q53" s="125"/>
      <c r="R53" s="125"/>
      <c r="S53" s="125"/>
      <c r="T53" s="125"/>
      <c r="U53" s="125"/>
      <c r="V53" s="104"/>
      <c r="W53" s="104"/>
      <c r="X53" s="104"/>
      <c r="Y53" s="104"/>
      <c r="Z53" s="104"/>
      <c r="AA53" s="104"/>
      <c r="AB53" s="104"/>
    </row>
    <row r="54" spans="1:28" ht="18" hidden="1" customHeight="1" x14ac:dyDescent="0.25">
      <c r="A54" s="114"/>
      <c r="B54" s="114"/>
      <c r="C54" s="118" t="s">
        <v>892</v>
      </c>
      <c r="D54" s="129"/>
      <c r="E54" s="120"/>
      <c r="F54" s="121"/>
      <c r="G54" s="136">
        <f>SUM(H55:H57)</f>
        <v>206200</v>
      </c>
      <c r="H54" s="130"/>
      <c r="I54" s="124" t="s">
        <v>847</v>
      </c>
      <c r="J54" s="125"/>
      <c r="K54" s="126"/>
      <c r="L54" s="125"/>
      <c r="M54" s="127"/>
      <c r="N54" s="125"/>
      <c r="O54" s="125"/>
      <c r="P54" s="126"/>
      <c r="Q54" s="125"/>
      <c r="R54" s="125"/>
      <c r="S54" s="125"/>
      <c r="T54" s="125"/>
      <c r="U54" s="125"/>
      <c r="V54" s="104"/>
      <c r="W54" s="104"/>
      <c r="X54" s="104"/>
      <c r="Y54" s="104"/>
      <c r="Z54" s="104"/>
      <c r="AA54" s="104"/>
      <c r="AB54" s="104"/>
    </row>
    <row r="55" spans="1:28" ht="18" hidden="1" customHeight="1" x14ac:dyDescent="0.25">
      <c r="A55" s="114"/>
      <c r="B55" s="114"/>
      <c r="C55" s="138" t="s">
        <v>893</v>
      </c>
      <c r="D55" s="119" t="s">
        <v>894</v>
      </c>
      <c r="E55" s="120">
        <v>5</v>
      </c>
      <c r="F55" s="121" t="s">
        <v>110</v>
      </c>
      <c r="G55" s="122">
        <v>9000</v>
      </c>
      <c r="H55" s="123">
        <f t="shared" ref="H55:H57" si="7">E55*G55</f>
        <v>45000</v>
      </c>
      <c r="I55" s="124"/>
      <c r="J55" s="125"/>
      <c r="K55" s="126">
        <f t="shared" ref="K55:K57" si="8">E55</f>
        <v>5</v>
      </c>
      <c r="L55" s="125"/>
      <c r="M55" s="127"/>
      <c r="N55" s="125"/>
      <c r="O55" s="125"/>
      <c r="P55" s="126"/>
      <c r="Q55" s="125"/>
      <c r="R55" s="125"/>
      <c r="S55" s="125"/>
      <c r="T55" s="125"/>
      <c r="U55" s="125"/>
      <c r="V55" s="104"/>
      <c r="W55" s="104"/>
      <c r="X55" s="104"/>
      <c r="Y55" s="104"/>
      <c r="Z55" s="104"/>
      <c r="AA55" s="104"/>
      <c r="AB55" s="104"/>
    </row>
    <row r="56" spans="1:28" ht="18" hidden="1" customHeight="1" x14ac:dyDescent="0.25">
      <c r="A56" s="114"/>
      <c r="B56" s="114"/>
      <c r="C56" s="128" t="s">
        <v>852</v>
      </c>
      <c r="D56" s="119" t="s">
        <v>853</v>
      </c>
      <c r="E56" s="120">
        <v>2</v>
      </c>
      <c r="F56" s="121" t="s">
        <v>110</v>
      </c>
      <c r="G56" s="122">
        <v>50600</v>
      </c>
      <c r="H56" s="123">
        <f t="shared" si="7"/>
        <v>101200</v>
      </c>
      <c r="I56" s="124"/>
      <c r="J56" s="125"/>
      <c r="K56" s="126">
        <f t="shared" si="8"/>
        <v>2</v>
      </c>
      <c r="L56" s="125"/>
      <c r="M56" s="127"/>
      <c r="N56" s="125"/>
      <c r="O56" s="125"/>
      <c r="P56" s="126"/>
      <c r="Q56" s="125"/>
      <c r="R56" s="125"/>
      <c r="S56" s="125"/>
      <c r="T56" s="125"/>
      <c r="U56" s="125"/>
      <c r="V56" s="104"/>
      <c r="W56" s="104"/>
      <c r="X56" s="104"/>
      <c r="Y56" s="104"/>
      <c r="Z56" s="104"/>
      <c r="AA56" s="104"/>
      <c r="AB56" s="104"/>
    </row>
    <row r="57" spans="1:28" ht="18" hidden="1" customHeight="1" x14ac:dyDescent="0.25">
      <c r="A57" s="114"/>
      <c r="B57" s="114"/>
      <c r="C57" s="128" t="s">
        <v>857</v>
      </c>
      <c r="D57" s="119" t="s">
        <v>858</v>
      </c>
      <c r="E57" s="120">
        <v>1</v>
      </c>
      <c r="F57" s="121" t="s">
        <v>110</v>
      </c>
      <c r="G57" s="122">
        <v>60000</v>
      </c>
      <c r="H57" s="123">
        <f t="shared" si="7"/>
        <v>60000</v>
      </c>
      <c r="I57" s="124"/>
      <c r="J57" s="125"/>
      <c r="K57" s="126">
        <f t="shared" si="8"/>
        <v>1</v>
      </c>
      <c r="L57" s="125"/>
      <c r="M57" s="127"/>
      <c r="N57" s="125"/>
      <c r="O57" s="125"/>
      <c r="P57" s="126"/>
      <c r="Q57" s="125"/>
      <c r="R57" s="125"/>
      <c r="S57" s="125"/>
      <c r="T57" s="125"/>
      <c r="U57" s="125"/>
      <c r="V57" s="104"/>
      <c r="W57" s="104"/>
      <c r="X57" s="104"/>
      <c r="Y57" s="104"/>
      <c r="Z57" s="104"/>
      <c r="AA57" s="104"/>
      <c r="AB57" s="104"/>
    </row>
    <row r="58" spans="1:28" ht="18" hidden="1" customHeight="1" x14ac:dyDescent="0.25">
      <c r="A58" s="114"/>
      <c r="B58" s="114"/>
      <c r="C58" s="118"/>
      <c r="D58" s="129"/>
      <c r="E58" s="120"/>
      <c r="F58" s="121"/>
      <c r="G58" s="122"/>
      <c r="H58" s="130"/>
      <c r="I58" s="124"/>
      <c r="J58" s="125"/>
      <c r="K58" s="126"/>
      <c r="L58" s="125"/>
      <c r="M58" s="127"/>
      <c r="N58" s="125"/>
      <c r="O58" s="125"/>
      <c r="P58" s="126"/>
      <c r="Q58" s="125"/>
      <c r="R58" s="125"/>
      <c r="S58" s="125"/>
      <c r="T58" s="125"/>
      <c r="U58" s="125"/>
      <c r="V58" s="104"/>
      <c r="W58" s="104"/>
      <c r="X58" s="104"/>
      <c r="Y58" s="104"/>
      <c r="Z58" s="104"/>
      <c r="AA58" s="104"/>
      <c r="AB58" s="104"/>
    </row>
    <row r="59" spans="1:28" ht="18" hidden="1" customHeight="1" x14ac:dyDescent="0.25">
      <c r="A59" s="114"/>
      <c r="B59" s="114"/>
      <c r="C59" s="118" t="s">
        <v>895</v>
      </c>
      <c r="D59" s="129"/>
      <c r="E59" s="120"/>
      <c r="F59" s="121"/>
      <c r="G59" s="136">
        <f>SUM(H60:H66)</f>
        <v>143000</v>
      </c>
      <c r="H59" s="130"/>
      <c r="I59" s="124" t="s">
        <v>847</v>
      </c>
      <c r="J59" s="125"/>
      <c r="K59" s="126"/>
      <c r="L59" s="125"/>
      <c r="M59" s="127"/>
      <c r="N59" s="125"/>
      <c r="O59" s="125"/>
      <c r="P59" s="126"/>
      <c r="Q59" s="125"/>
      <c r="R59" s="125"/>
      <c r="S59" s="125"/>
      <c r="T59" s="125"/>
      <c r="U59" s="125"/>
      <c r="V59" s="104"/>
      <c r="W59" s="104"/>
      <c r="X59" s="104"/>
      <c r="Y59" s="104"/>
      <c r="Z59" s="104"/>
      <c r="AA59" s="104"/>
      <c r="AB59" s="104"/>
    </row>
    <row r="60" spans="1:28" ht="18" hidden="1" customHeight="1" x14ac:dyDescent="0.25">
      <c r="A60" s="114"/>
      <c r="B60" s="114"/>
      <c r="C60" s="128" t="s">
        <v>871</v>
      </c>
      <c r="D60" s="129"/>
      <c r="E60" s="120">
        <v>9</v>
      </c>
      <c r="F60" s="121" t="s">
        <v>110</v>
      </c>
      <c r="G60" s="122">
        <v>2000</v>
      </c>
      <c r="H60" s="123">
        <f t="shared" ref="H60:H65" si="9">E60*G60</f>
        <v>18000</v>
      </c>
      <c r="I60" s="124"/>
      <c r="J60" s="125"/>
      <c r="K60" s="126">
        <f t="shared" ref="K60:K65" si="10">E60</f>
        <v>9</v>
      </c>
      <c r="L60" s="125"/>
      <c r="M60" s="127"/>
      <c r="N60" s="125"/>
      <c r="O60" s="125"/>
      <c r="P60" s="126"/>
      <c r="Q60" s="125"/>
      <c r="R60" s="125"/>
      <c r="S60" s="125"/>
      <c r="T60" s="125"/>
      <c r="U60" s="125"/>
      <c r="V60" s="104"/>
      <c r="W60" s="104"/>
      <c r="X60" s="104"/>
      <c r="Y60" s="104"/>
      <c r="Z60" s="104"/>
      <c r="AA60" s="104"/>
      <c r="AB60" s="104"/>
    </row>
    <row r="61" spans="1:28" ht="18" hidden="1" customHeight="1" x14ac:dyDescent="0.25">
      <c r="A61" s="114"/>
      <c r="B61" s="114"/>
      <c r="C61" s="128" t="s">
        <v>872</v>
      </c>
      <c r="D61" s="129"/>
      <c r="E61" s="120">
        <v>5</v>
      </c>
      <c r="F61" s="121" t="s">
        <v>110</v>
      </c>
      <c r="G61" s="122">
        <v>6000</v>
      </c>
      <c r="H61" s="123">
        <f t="shared" si="9"/>
        <v>30000</v>
      </c>
      <c r="I61" s="124"/>
      <c r="J61" s="125"/>
      <c r="K61" s="126">
        <f t="shared" si="10"/>
        <v>5</v>
      </c>
      <c r="L61" s="125"/>
      <c r="M61" s="127"/>
      <c r="N61" s="125"/>
      <c r="O61" s="125"/>
      <c r="P61" s="126"/>
      <c r="Q61" s="125"/>
      <c r="R61" s="125"/>
      <c r="S61" s="125"/>
      <c r="T61" s="125"/>
      <c r="U61" s="125"/>
      <c r="V61" s="104"/>
      <c r="W61" s="104"/>
      <c r="X61" s="104"/>
      <c r="Y61" s="104"/>
      <c r="Z61" s="104"/>
      <c r="AA61" s="104"/>
      <c r="AB61" s="104"/>
    </row>
    <row r="62" spans="1:28" ht="18" hidden="1" customHeight="1" x14ac:dyDescent="0.25">
      <c r="A62" s="114"/>
      <c r="B62" s="114"/>
      <c r="C62" s="128" t="s">
        <v>896</v>
      </c>
      <c r="D62" s="119" t="s">
        <v>897</v>
      </c>
      <c r="E62" s="120">
        <v>1</v>
      </c>
      <c r="F62" s="121" t="s">
        <v>110</v>
      </c>
      <c r="G62" s="122">
        <v>15000</v>
      </c>
      <c r="H62" s="123">
        <f t="shared" si="9"/>
        <v>15000</v>
      </c>
      <c r="I62" s="124"/>
      <c r="J62" s="125"/>
      <c r="K62" s="126">
        <f t="shared" si="10"/>
        <v>1</v>
      </c>
      <c r="L62" s="125"/>
      <c r="M62" s="127"/>
      <c r="N62" s="125"/>
      <c r="O62" s="125"/>
      <c r="P62" s="126"/>
      <c r="Q62" s="125"/>
      <c r="R62" s="125"/>
      <c r="S62" s="125"/>
      <c r="T62" s="125"/>
      <c r="U62" s="125"/>
      <c r="V62" s="104"/>
      <c r="W62" s="104"/>
      <c r="X62" s="104"/>
      <c r="Y62" s="104"/>
      <c r="Z62" s="104"/>
      <c r="AA62" s="104"/>
      <c r="AB62" s="104"/>
    </row>
    <row r="63" spans="1:28" ht="18" hidden="1" customHeight="1" x14ac:dyDescent="0.25">
      <c r="A63" s="114"/>
      <c r="B63" s="114"/>
      <c r="C63" s="128" t="s">
        <v>859</v>
      </c>
      <c r="D63" s="119" t="s">
        <v>860</v>
      </c>
      <c r="E63" s="120">
        <v>1</v>
      </c>
      <c r="F63" s="121" t="s">
        <v>110</v>
      </c>
      <c r="G63" s="122">
        <v>30000</v>
      </c>
      <c r="H63" s="123">
        <f t="shared" si="9"/>
        <v>30000</v>
      </c>
      <c r="I63" s="124"/>
      <c r="J63" s="125"/>
      <c r="K63" s="126">
        <f t="shared" si="10"/>
        <v>1</v>
      </c>
      <c r="L63" s="125"/>
      <c r="M63" s="127"/>
      <c r="N63" s="125"/>
      <c r="O63" s="125"/>
      <c r="P63" s="126"/>
      <c r="Q63" s="125"/>
      <c r="R63" s="125"/>
      <c r="S63" s="125"/>
      <c r="T63" s="125"/>
      <c r="U63" s="125"/>
      <c r="V63" s="104"/>
      <c r="W63" s="104"/>
      <c r="X63" s="104"/>
      <c r="Y63" s="104"/>
      <c r="Z63" s="104"/>
      <c r="AA63" s="104"/>
      <c r="AB63" s="104"/>
    </row>
    <row r="64" spans="1:28" ht="18" hidden="1" customHeight="1" x14ac:dyDescent="0.25">
      <c r="A64" s="114"/>
      <c r="B64" s="114"/>
      <c r="C64" s="128" t="s">
        <v>898</v>
      </c>
      <c r="D64" s="119"/>
      <c r="E64" s="120">
        <v>1</v>
      </c>
      <c r="F64" s="121" t="s">
        <v>110</v>
      </c>
      <c r="G64" s="122">
        <v>15000</v>
      </c>
      <c r="H64" s="123">
        <f t="shared" si="9"/>
        <v>15000</v>
      </c>
      <c r="I64" s="124"/>
      <c r="J64" s="125"/>
      <c r="K64" s="126">
        <f t="shared" si="10"/>
        <v>1</v>
      </c>
      <c r="L64" s="125"/>
      <c r="M64" s="127"/>
      <c r="N64" s="125"/>
      <c r="O64" s="125"/>
      <c r="P64" s="126"/>
      <c r="Q64" s="125"/>
      <c r="R64" s="125"/>
      <c r="S64" s="125"/>
      <c r="T64" s="125"/>
      <c r="U64" s="125"/>
      <c r="V64" s="104"/>
      <c r="W64" s="104"/>
      <c r="X64" s="104"/>
      <c r="Y64" s="104"/>
      <c r="Z64" s="104"/>
      <c r="AA64" s="104"/>
      <c r="AB64" s="104"/>
    </row>
    <row r="65" spans="1:28" ht="18" hidden="1" customHeight="1" x14ac:dyDescent="0.25">
      <c r="A65" s="114"/>
      <c r="B65" s="114"/>
      <c r="C65" s="128" t="s">
        <v>864</v>
      </c>
      <c r="D65" s="119" t="s">
        <v>899</v>
      </c>
      <c r="E65" s="120">
        <v>1</v>
      </c>
      <c r="F65" s="121" t="s">
        <v>110</v>
      </c>
      <c r="G65" s="122">
        <v>35000</v>
      </c>
      <c r="H65" s="123">
        <f t="shared" si="9"/>
        <v>35000</v>
      </c>
      <c r="I65" s="124"/>
      <c r="J65" s="125"/>
      <c r="K65" s="126">
        <f t="shared" si="10"/>
        <v>1</v>
      </c>
      <c r="L65" s="125"/>
      <c r="M65" s="127"/>
      <c r="N65" s="125"/>
      <c r="O65" s="125"/>
      <c r="P65" s="126"/>
      <c r="Q65" s="125"/>
      <c r="R65" s="125"/>
      <c r="S65" s="125"/>
      <c r="T65" s="125"/>
      <c r="U65" s="125"/>
      <c r="V65" s="104"/>
      <c r="W65" s="104"/>
      <c r="X65" s="104"/>
      <c r="Y65" s="104"/>
      <c r="Z65" s="104"/>
      <c r="AA65" s="104"/>
      <c r="AB65" s="104"/>
    </row>
    <row r="66" spans="1:28" ht="18" hidden="1" customHeight="1" x14ac:dyDescent="0.25">
      <c r="A66" s="114"/>
      <c r="B66" s="114"/>
      <c r="C66" s="128"/>
      <c r="D66" s="119"/>
      <c r="E66" s="120"/>
      <c r="F66" s="121"/>
      <c r="G66" s="122"/>
      <c r="H66" s="123"/>
      <c r="I66" s="124"/>
      <c r="J66" s="125"/>
      <c r="K66" s="126"/>
      <c r="L66" s="125"/>
      <c r="M66" s="127"/>
      <c r="N66" s="125"/>
      <c r="O66" s="125"/>
      <c r="P66" s="126"/>
      <c r="Q66" s="125"/>
      <c r="R66" s="125"/>
      <c r="S66" s="125"/>
      <c r="T66" s="125"/>
      <c r="U66" s="125"/>
      <c r="V66" s="104"/>
      <c r="W66" s="104"/>
      <c r="X66" s="104"/>
      <c r="Y66" s="104"/>
      <c r="Z66" s="104"/>
      <c r="AA66" s="104"/>
      <c r="AB66" s="104"/>
    </row>
    <row r="67" spans="1:28" ht="18" hidden="1" customHeight="1" x14ac:dyDescent="0.25">
      <c r="A67" s="114"/>
      <c r="B67" s="114"/>
      <c r="C67" s="118" t="s">
        <v>900</v>
      </c>
      <c r="D67" s="129"/>
      <c r="E67" s="120"/>
      <c r="F67" s="121" t="s">
        <v>901</v>
      </c>
      <c r="G67" s="136"/>
      <c r="H67" s="130"/>
      <c r="I67" s="124" t="s">
        <v>847</v>
      </c>
      <c r="J67" s="125"/>
      <c r="K67" s="126"/>
      <c r="L67" s="125"/>
      <c r="M67" s="127"/>
      <c r="N67" s="125"/>
      <c r="O67" s="125"/>
      <c r="P67" s="126"/>
      <c r="Q67" s="125"/>
      <c r="R67" s="125"/>
      <c r="S67" s="125"/>
      <c r="T67" s="125"/>
      <c r="U67" s="125"/>
      <c r="V67" s="104"/>
      <c r="W67" s="104"/>
      <c r="X67" s="104"/>
      <c r="Y67" s="104"/>
      <c r="Z67" s="104"/>
      <c r="AA67" s="104"/>
      <c r="AB67" s="104"/>
    </row>
    <row r="68" spans="1:28" ht="18" hidden="1" customHeight="1" x14ac:dyDescent="0.25">
      <c r="A68" s="114"/>
      <c r="B68" s="114"/>
      <c r="C68" s="118"/>
      <c r="D68" s="129"/>
      <c r="E68" s="120"/>
      <c r="F68" s="121"/>
      <c r="G68" s="122"/>
      <c r="H68" s="130"/>
      <c r="I68" s="124"/>
      <c r="J68" s="125"/>
      <c r="K68" s="126"/>
      <c r="L68" s="125"/>
      <c r="M68" s="127"/>
      <c r="N68" s="125"/>
      <c r="O68" s="125"/>
      <c r="P68" s="126"/>
      <c r="Q68" s="125"/>
      <c r="R68" s="125"/>
      <c r="S68" s="125"/>
      <c r="T68" s="125"/>
      <c r="U68" s="125"/>
      <c r="V68" s="104"/>
      <c r="W68" s="104"/>
      <c r="X68" s="104"/>
      <c r="Y68" s="104"/>
      <c r="Z68" s="104"/>
      <c r="AA68" s="104"/>
      <c r="AB68" s="104"/>
    </row>
    <row r="69" spans="1:28" ht="18" hidden="1" customHeight="1" x14ac:dyDescent="0.25">
      <c r="A69" s="114"/>
      <c r="B69" s="114"/>
      <c r="C69" s="118" t="s">
        <v>902</v>
      </c>
      <c r="D69" s="129"/>
      <c r="E69" s="120"/>
      <c r="F69" s="121" t="s">
        <v>903</v>
      </c>
      <c r="G69" s="136"/>
      <c r="H69" s="130"/>
      <c r="I69" s="124" t="s">
        <v>847</v>
      </c>
      <c r="J69" s="125"/>
      <c r="K69" s="126"/>
      <c r="L69" s="125"/>
      <c r="M69" s="127"/>
      <c r="N69" s="125"/>
      <c r="O69" s="125"/>
      <c r="P69" s="126"/>
      <c r="Q69" s="125"/>
      <c r="R69" s="125"/>
      <c r="S69" s="125"/>
      <c r="T69" s="125"/>
      <c r="U69" s="125"/>
      <c r="V69" s="104"/>
      <c r="W69" s="104"/>
      <c r="X69" s="104"/>
      <c r="Y69" s="104"/>
      <c r="Z69" s="104"/>
      <c r="AA69" s="104"/>
      <c r="AB69" s="104"/>
    </row>
    <row r="70" spans="1:28" ht="18" hidden="1" customHeight="1" x14ac:dyDescent="0.25">
      <c r="A70" s="114"/>
      <c r="B70" s="114"/>
      <c r="C70" s="118"/>
      <c r="D70" s="129"/>
      <c r="E70" s="120"/>
      <c r="F70" s="121"/>
      <c r="G70" s="122"/>
      <c r="H70" s="130"/>
      <c r="I70" s="124"/>
      <c r="J70" s="125"/>
      <c r="K70" s="126"/>
      <c r="L70" s="125"/>
      <c r="M70" s="127"/>
      <c r="N70" s="125"/>
      <c r="O70" s="125"/>
      <c r="P70" s="126"/>
      <c r="Q70" s="125"/>
      <c r="R70" s="125"/>
      <c r="S70" s="125"/>
      <c r="T70" s="125"/>
      <c r="U70" s="125"/>
      <c r="V70" s="104"/>
      <c r="W70" s="104"/>
      <c r="X70" s="104"/>
      <c r="Y70" s="104"/>
      <c r="Z70" s="104"/>
      <c r="AA70" s="104"/>
      <c r="AB70" s="104"/>
    </row>
    <row r="71" spans="1:28" ht="18" hidden="1" customHeight="1" x14ac:dyDescent="0.25">
      <c r="A71" s="114"/>
      <c r="B71" s="114"/>
      <c r="C71" s="118" t="s">
        <v>904</v>
      </c>
      <c r="D71" s="129"/>
      <c r="E71" s="120"/>
      <c r="F71" s="121" t="s">
        <v>905</v>
      </c>
      <c r="G71" s="136"/>
      <c r="H71" s="130"/>
      <c r="I71" s="124" t="s">
        <v>847</v>
      </c>
      <c r="J71" s="125"/>
      <c r="K71" s="126"/>
      <c r="L71" s="125"/>
      <c r="M71" s="127"/>
      <c r="N71" s="125"/>
      <c r="O71" s="125"/>
      <c r="P71" s="126"/>
      <c r="Q71" s="125"/>
      <c r="R71" s="125"/>
      <c r="S71" s="125"/>
      <c r="T71" s="125"/>
      <c r="U71" s="125"/>
      <c r="V71" s="104"/>
      <c r="W71" s="104"/>
      <c r="X71" s="104"/>
      <c r="Y71" s="104"/>
      <c r="Z71" s="104"/>
      <c r="AA71" s="104"/>
      <c r="AB71" s="104"/>
    </row>
    <row r="72" spans="1:28" ht="18" hidden="1" customHeight="1" x14ac:dyDescent="0.25">
      <c r="A72" s="114"/>
      <c r="B72" s="114"/>
      <c r="C72" s="118"/>
      <c r="D72" s="129"/>
      <c r="E72" s="120"/>
      <c r="F72" s="121"/>
      <c r="G72" s="122"/>
      <c r="H72" s="130"/>
      <c r="I72" s="124"/>
      <c r="J72" s="125"/>
      <c r="K72" s="126"/>
      <c r="L72" s="125"/>
      <c r="M72" s="127"/>
      <c r="N72" s="125"/>
      <c r="O72" s="125"/>
      <c r="P72" s="126"/>
      <c r="Q72" s="125"/>
      <c r="R72" s="125"/>
      <c r="S72" s="125"/>
      <c r="T72" s="125"/>
      <c r="U72" s="125"/>
      <c r="V72" s="104"/>
      <c r="W72" s="104"/>
      <c r="X72" s="104"/>
      <c r="Y72" s="104"/>
      <c r="Z72" s="104"/>
      <c r="AA72" s="104"/>
      <c r="AB72" s="104"/>
    </row>
    <row r="73" spans="1:28" ht="18" hidden="1" customHeight="1" x14ac:dyDescent="0.25">
      <c r="A73" s="114"/>
      <c r="B73" s="114"/>
      <c r="C73" s="118" t="s">
        <v>906</v>
      </c>
      <c r="D73" s="129"/>
      <c r="E73" s="120"/>
      <c r="F73" s="121"/>
      <c r="G73" s="136">
        <f>SUM(H74:H77)</f>
        <v>255000</v>
      </c>
      <c r="H73" s="130"/>
      <c r="I73" s="124" t="s">
        <v>847</v>
      </c>
      <c r="J73" s="125"/>
      <c r="K73" s="126"/>
      <c r="L73" s="125"/>
      <c r="M73" s="127"/>
      <c r="N73" s="125"/>
      <c r="O73" s="125"/>
      <c r="P73" s="126"/>
      <c r="Q73" s="125"/>
      <c r="R73" s="125"/>
      <c r="S73" s="125"/>
      <c r="T73" s="125"/>
      <c r="U73" s="125"/>
      <c r="V73" s="104"/>
      <c r="W73" s="104"/>
      <c r="X73" s="104"/>
      <c r="Y73" s="104"/>
      <c r="Z73" s="104"/>
      <c r="AA73" s="104"/>
      <c r="AB73" s="104"/>
    </row>
    <row r="74" spans="1:28" ht="18" hidden="1" customHeight="1" x14ac:dyDescent="0.25">
      <c r="A74" s="114"/>
      <c r="B74" s="114"/>
      <c r="C74" s="128" t="s">
        <v>907</v>
      </c>
      <c r="D74" s="119" t="s">
        <v>908</v>
      </c>
      <c r="E74" s="120">
        <v>1</v>
      </c>
      <c r="F74" s="121" t="s">
        <v>110</v>
      </c>
      <c r="G74" s="122">
        <v>75000</v>
      </c>
      <c r="H74" s="123">
        <f t="shared" ref="H74:H77" si="11">E74*G74</f>
        <v>75000</v>
      </c>
      <c r="I74" s="124"/>
      <c r="J74" s="125"/>
      <c r="K74" s="126">
        <f t="shared" ref="K74:K77" si="12">E74</f>
        <v>1</v>
      </c>
      <c r="L74" s="125"/>
      <c r="M74" s="127"/>
      <c r="N74" s="125"/>
      <c r="O74" s="125"/>
      <c r="P74" s="126"/>
      <c r="Q74" s="125"/>
      <c r="R74" s="125"/>
      <c r="S74" s="125"/>
      <c r="T74" s="125"/>
      <c r="U74" s="125"/>
      <c r="V74" s="104"/>
      <c r="W74" s="104"/>
      <c r="X74" s="104"/>
      <c r="Y74" s="104"/>
      <c r="Z74" s="104"/>
      <c r="AA74" s="104"/>
      <c r="AB74" s="104"/>
    </row>
    <row r="75" spans="1:28" ht="18" hidden="1" customHeight="1" x14ac:dyDescent="0.25">
      <c r="A75" s="114"/>
      <c r="B75" s="114"/>
      <c r="C75" s="128" t="s">
        <v>869</v>
      </c>
      <c r="D75" s="129"/>
      <c r="E75" s="120">
        <v>18</v>
      </c>
      <c r="F75" s="121" t="s">
        <v>110</v>
      </c>
      <c r="G75" s="122">
        <v>3000</v>
      </c>
      <c r="H75" s="123">
        <f t="shared" si="11"/>
        <v>54000</v>
      </c>
      <c r="I75" s="124"/>
      <c r="J75" s="125"/>
      <c r="K75" s="126">
        <f t="shared" si="12"/>
        <v>18</v>
      </c>
      <c r="L75" s="125"/>
      <c r="M75" s="127"/>
      <c r="N75" s="125"/>
      <c r="O75" s="125"/>
      <c r="P75" s="126"/>
      <c r="Q75" s="125"/>
      <c r="R75" s="125"/>
      <c r="S75" s="125"/>
      <c r="T75" s="125"/>
      <c r="U75" s="125"/>
      <c r="V75" s="104"/>
      <c r="W75" s="104"/>
      <c r="X75" s="104"/>
      <c r="Y75" s="104"/>
      <c r="Z75" s="104"/>
      <c r="AA75" s="104"/>
      <c r="AB75" s="104"/>
    </row>
    <row r="76" spans="1:28" ht="18" hidden="1" customHeight="1" x14ac:dyDescent="0.25">
      <c r="A76" s="114"/>
      <c r="B76" s="114"/>
      <c r="C76" s="128" t="s">
        <v>864</v>
      </c>
      <c r="D76" s="119" t="s">
        <v>899</v>
      </c>
      <c r="E76" s="120">
        <v>2</v>
      </c>
      <c r="F76" s="121" t="s">
        <v>110</v>
      </c>
      <c r="G76" s="122">
        <v>35000</v>
      </c>
      <c r="H76" s="123">
        <f t="shared" si="11"/>
        <v>70000</v>
      </c>
      <c r="I76" s="124"/>
      <c r="J76" s="125"/>
      <c r="K76" s="126">
        <f t="shared" si="12"/>
        <v>2</v>
      </c>
      <c r="L76" s="125"/>
      <c r="M76" s="127"/>
      <c r="N76" s="125"/>
      <c r="O76" s="125"/>
      <c r="P76" s="126"/>
      <c r="Q76" s="125"/>
      <c r="R76" s="125"/>
      <c r="S76" s="125"/>
      <c r="T76" s="125"/>
      <c r="U76" s="125"/>
      <c r="V76" s="104"/>
      <c r="W76" s="104"/>
      <c r="X76" s="104"/>
      <c r="Y76" s="104"/>
      <c r="Z76" s="104"/>
      <c r="AA76" s="104"/>
      <c r="AB76" s="104"/>
    </row>
    <row r="77" spans="1:28" ht="18" hidden="1" customHeight="1" x14ac:dyDescent="0.25">
      <c r="A77" s="114"/>
      <c r="B77" s="114"/>
      <c r="C77" s="128" t="s">
        <v>861</v>
      </c>
      <c r="D77" s="119" t="s">
        <v>862</v>
      </c>
      <c r="E77" s="120">
        <v>1</v>
      </c>
      <c r="F77" s="121" t="s">
        <v>110</v>
      </c>
      <c r="G77" s="122">
        <v>56000</v>
      </c>
      <c r="H77" s="123">
        <f t="shared" si="11"/>
        <v>56000</v>
      </c>
      <c r="I77" s="124"/>
      <c r="J77" s="125"/>
      <c r="K77" s="126">
        <f t="shared" si="12"/>
        <v>1</v>
      </c>
      <c r="L77" s="125"/>
      <c r="M77" s="127"/>
      <c r="N77" s="125"/>
      <c r="O77" s="125"/>
      <c r="P77" s="126"/>
      <c r="Q77" s="125"/>
      <c r="R77" s="125"/>
      <c r="S77" s="125"/>
      <c r="T77" s="125"/>
      <c r="U77" s="125"/>
      <c r="V77" s="104"/>
      <c r="W77" s="104"/>
      <c r="X77" s="104"/>
      <c r="Y77" s="104"/>
      <c r="Z77" s="104"/>
      <c r="AA77" s="104"/>
      <c r="AB77" s="104"/>
    </row>
    <row r="78" spans="1:28" ht="18" hidden="1" customHeight="1" x14ac:dyDescent="0.25">
      <c r="A78" s="114"/>
      <c r="B78" s="114"/>
      <c r="C78" s="128"/>
      <c r="D78" s="119"/>
      <c r="E78" s="120"/>
      <c r="F78" s="121"/>
      <c r="G78" s="122"/>
      <c r="H78" s="130"/>
      <c r="I78" s="124"/>
      <c r="J78" s="125"/>
      <c r="K78" s="126"/>
      <c r="L78" s="125"/>
      <c r="M78" s="127"/>
      <c r="N78" s="125"/>
      <c r="O78" s="125"/>
      <c r="P78" s="126"/>
      <c r="Q78" s="125"/>
      <c r="R78" s="125"/>
      <c r="S78" s="125"/>
      <c r="T78" s="125"/>
      <c r="U78" s="125"/>
      <c r="V78" s="104"/>
      <c r="W78" s="104"/>
      <c r="X78" s="104"/>
      <c r="Y78" s="104"/>
      <c r="Z78" s="104"/>
      <c r="AA78" s="104"/>
      <c r="AB78" s="104"/>
    </row>
    <row r="79" spans="1:28" ht="18" hidden="1" customHeight="1" x14ac:dyDescent="0.25">
      <c r="A79" s="114"/>
      <c r="B79" s="114"/>
      <c r="C79" s="118" t="s">
        <v>256</v>
      </c>
      <c r="D79" s="129"/>
      <c r="E79" s="120"/>
      <c r="F79" s="121"/>
      <c r="G79" s="122"/>
      <c r="H79" s="130">
        <f>SUM(H26:H78)</f>
        <v>1865800</v>
      </c>
      <c r="I79" s="124"/>
      <c r="J79" s="125"/>
      <c r="K79" s="126"/>
      <c r="L79" s="125"/>
      <c r="M79" s="127"/>
      <c r="N79" s="125"/>
      <c r="O79" s="125"/>
      <c r="P79" s="126"/>
      <c r="Q79" s="125"/>
      <c r="R79" s="125"/>
      <c r="S79" s="125"/>
      <c r="T79" s="125"/>
      <c r="U79" s="125"/>
      <c r="V79" s="104"/>
      <c r="W79" s="104"/>
      <c r="X79" s="104"/>
      <c r="Y79" s="104"/>
      <c r="Z79" s="104"/>
      <c r="AA79" s="104"/>
      <c r="AB79" s="104"/>
    </row>
    <row r="80" spans="1:28" ht="18" hidden="1" customHeight="1" x14ac:dyDescent="0.25">
      <c r="A80" s="114"/>
      <c r="B80" s="114"/>
      <c r="C80" s="118"/>
      <c r="D80" s="129"/>
      <c r="E80" s="120"/>
      <c r="F80" s="121"/>
      <c r="G80" s="122"/>
      <c r="H80" s="130"/>
      <c r="I80" s="124"/>
      <c r="J80" s="125"/>
      <c r="K80" s="126"/>
      <c r="L80" s="125"/>
      <c r="M80" s="127"/>
      <c r="N80" s="125"/>
      <c r="O80" s="125"/>
      <c r="P80" s="126"/>
      <c r="Q80" s="125"/>
      <c r="R80" s="125"/>
      <c r="S80" s="125"/>
      <c r="T80" s="125"/>
      <c r="U80" s="125"/>
      <c r="V80" s="104"/>
      <c r="W80" s="104"/>
      <c r="X80" s="104"/>
      <c r="Y80" s="104"/>
      <c r="Z80" s="104"/>
      <c r="AA80" s="104"/>
      <c r="AB80" s="104"/>
    </row>
    <row r="81" spans="1:28" ht="18" customHeight="1" x14ac:dyDescent="0.25">
      <c r="A81" s="114">
        <v>10705020</v>
      </c>
      <c r="B81" s="114"/>
      <c r="C81" s="118" t="s">
        <v>909</v>
      </c>
      <c r="D81" s="129"/>
      <c r="E81" s="120"/>
      <c r="F81" s="121"/>
      <c r="G81" s="122"/>
      <c r="H81" s="130">
        <v>5000000</v>
      </c>
      <c r="I81" s="124" t="s">
        <v>847</v>
      </c>
      <c r="J81" s="125"/>
      <c r="K81" s="126"/>
      <c r="L81" s="125"/>
      <c r="M81" s="127"/>
      <c r="N81" s="125"/>
      <c r="O81" s="125"/>
      <c r="P81" s="126"/>
      <c r="Q81" s="125"/>
      <c r="R81" s="125"/>
      <c r="S81" s="125"/>
      <c r="T81" s="125"/>
      <c r="U81" s="125"/>
      <c r="V81" s="104"/>
      <c r="W81" s="104"/>
      <c r="X81" s="104"/>
      <c r="Y81" s="104"/>
      <c r="Z81" s="104"/>
      <c r="AA81" s="104"/>
      <c r="AB81" s="104"/>
    </row>
    <row r="82" spans="1:28" ht="18" customHeight="1" x14ac:dyDescent="0.25">
      <c r="A82" s="117"/>
      <c r="B82" s="117">
        <v>1</v>
      </c>
      <c r="C82" s="128" t="s">
        <v>864</v>
      </c>
      <c r="D82" s="119" t="s">
        <v>865</v>
      </c>
      <c r="E82" s="120">
        <v>42</v>
      </c>
      <c r="F82" s="121" t="s">
        <v>110</v>
      </c>
      <c r="G82" s="122">
        <v>50000</v>
      </c>
      <c r="H82" s="123">
        <f t="shared" ref="H82:H89" si="13">E82*G82</f>
        <v>2100000</v>
      </c>
      <c r="I82" s="124"/>
      <c r="J82" s="125"/>
      <c r="K82" s="126"/>
      <c r="L82" s="125"/>
      <c r="M82" s="127"/>
      <c r="N82" s="125"/>
      <c r="O82" s="125"/>
      <c r="P82" s="126"/>
      <c r="Q82" s="125"/>
      <c r="R82" s="125"/>
      <c r="S82" s="125"/>
      <c r="T82" s="125"/>
      <c r="U82" s="125"/>
      <c r="V82" s="104"/>
      <c r="W82" s="104"/>
      <c r="X82" s="104"/>
      <c r="Y82" s="104"/>
      <c r="Z82" s="104"/>
      <c r="AA82" s="104"/>
      <c r="AB82" s="104"/>
    </row>
    <row r="83" spans="1:28" ht="18" customHeight="1" x14ac:dyDescent="0.25">
      <c r="A83" s="117"/>
      <c r="B83" s="117">
        <v>2</v>
      </c>
      <c r="C83" s="128" t="s">
        <v>864</v>
      </c>
      <c r="D83" s="119" t="s">
        <v>910</v>
      </c>
      <c r="E83" s="120">
        <v>24</v>
      </c>
      <c r="F83" s="121" t="s">
        <v>110</v>
      </c>
      <c r="G83" s="122">
        <v>55000</v>
      </c>
      <c r="H83" s="123">
        <f t="shared" si="13"/>
        <v>1320000</v>
      </c>
      <c r="I83" s="124"/>
      <c r="J83" s="125"/>
      <c r="K83" s="126"/>
      <c r="L83" s="125"/>
      <c r="M83" s="127"/>
      <c r="N83" s="125"/>
      <c r="O83" s="125"/>
      <c r="P83" s="126"/>
      <c r="Q83" s="125"/>
      <c r="R83" s="125"/>
      <c r="S83" s="125"/>
      <c r="T83" s="125"/>
      <c r="U83" s="125"/>
      <c r="V83" s="104"/>
      <c r="W83" s="104"/>
      <c r="X83" s="104"/>
      <c r="Y83" s="104"/>
      <c r="Z83" s="104"/>
      <c r="AA83" s="104"/>
      <c r="AB83" s="104"/>
    </row>
    <row r="84" spans="1:28" ht="18" customHeight="1" x14ac:dyDescent="0.25">
      <c r="A84" s="117"/>
      <c r="B84" s="117">
        <v>3</v>
      </c>
      <c r="C84" s="128" t="s">
        <v>864</v>
      </c>
      <c r="D84" s="119" t="s">
        <v>911</v>
      </c>
      <c r="E84" s="120">
        <v>2</v>
      </c>
      <c r="F84" s="121" t="s">
        <v>110</v>
      </c>
      <c r="G84" s="122">
        <v>65000</v>
      </c>
      <c r="H84" s="123">
        <f t="shared" si="13"/>
        <v>130000</v>
      </c>
      <c r="I84" s="124"/>
      <c r="J84" s="125"/>
      <c r="K84" s="126"/>
      <c r="L84" s="125"/>
      <c r="M84" s="127"/>
      <c r="N84" s="125"/>
      <c r="O84" s="125"/>
      <c r="P84" s="126"/>
      <c r="Q84" s="125"/>
      <c r="R84" s="125"/>
      <c r="S84" s="125"/>
      <c r="T84" s="125"/>
      <c r="U84" s="125"/>
      <c r="V84" s="104"/>
      <c r="W84" s="104"/>
      <c r="X84" s="104"/>
      <c r="Y84" s="104"/>
      <c r="Z84" s="104"/>
      <c r="AA84" s="104"/>
      <c r="AB84" s="104"/>
    </row>
    <row r="85" spans="1:28" ht="18" customHeight="1" x14ac:dyDescent="0.25">
      <c r="A85" s="117"/>
      <c r="B85" s="117">
        <v>4</v>
      </c>
      <c r="C85" s="128" t="s">
        <v>864</v>
      </c>
      <c r="D85" s="119" t="s">
        <v>912</v>
      </c>
      <c r="E85" s="120">
        <v>2</v>
      </c>
      <c r="F85" s="121" t="s">
        <v>110</v>
      </c>
      <c r="G85" s="122">
        <v>120000</v>
      </c>
      <c r="H85" s="123">
        <f t="shared" si="13"/>
        <v>240000</v>
      </c>
      <c r="I85" s="124"/>
      <c r="J85" s="125"/>
      <c r="K85" s="126"/>
      <c r="L85" s="125"/>
      <c r="M85" s="127"/>
      <c r="N85" s="125"/>
      <c r="O85" s="125"/>
      <c r="P85" s="126"/>
      <c r="Q85" s="125"/>
      <c r="R85" s="125"/>
      <c r="S85" s="125"/>
      <c r="T85" s="125"/>
      <c r="U85" s="125"/>
      <c r="V85" s="104"/>
      <c r="W85" s="104"/>
      <c r="X85" s="104"/>
      <c r="Y85" s="104"/>
      <c r="Z85" s="104"/>
      <c r="AA85" s="104"/>
      <c r="AB85" s="104"/>
    </row>
    <row r="86" spans="1:28" ht="18" customHeight="1" x14ac:dyDescent="0.25">
      <c r="A86" s="117"/>
      <c r="B86" s="117">
        <v>5</v>
      </c>
      <c r="C86" s="128" t="s">
        <v>896</v>
      </c>
      <c r="D86" s="119" t="s">
        <v>913</v>
      </c>
      <c r="E86" s="120">
        <v>5</v>
      </c>
      <c r="F86" s="121" t="s">
        <v>110</v>
      </c>
      <c r="G86" s="122">
        <v>150000</v>
      </c>
      <c r="H86" s="123">
        <f t="shared" si="13"/>
        <v>750000</v>
      </c>
      <c r="I86" s="124"/>
      <c r="J86" s="125"/>
      <c r="K86" s="126"/>
      <c r="L86" s="125"/>
      <c r="M86" s="127"/>
      <c r="N86" s="125"/>
      <c r="O86" s="125"/>
      <c r="P86" s="126"/>
      <c r="Q86" s="125"/>
      <c r="R86" s="125"/>
      <c r="S86" s="125"/>
      <c r="T86" s="125"/>
      <c r="U86" s="125"/>
      <c r="V86" s="104"/>
      <c r="W86" s="104"/>
      <c r="X86" s="104"/>
      <c r="Y86" s="104"/>
      <c r="Z86" s="104"/>
      <c r="AA86" s="104"/>
      <c r="AB86" s="104"/>
    </row>
    <row r="87" spans="1:28" ht="18" customHeight="1" x14ac:dyDescent="0.25">
      <c r="A87" s="117"/>
      <c r="B87" s="117">
        <v>6</v>
      </c>
      <c r="C87" s="128" t="s">
        <v>914</v>
      </c>
      <c r="D87" s="119"/>
      <c r="E87" s="120">
        <v>1</v>
      </c>
      <c r="F87" s="121" t="s">
        <v>110</v>
      </c>
      <c r="G87" s="122">
        <v>100000</v>
      </c>
      <c r="H87" s="123">
        <f t="shared" si="13"/>
        <v>100000</v>
      </c>
      <c r="I87" s="124"/>
      <c r="J87" s="125"/>
      <c r="K87" s="126"/>
      <c r="L87" s="125"/>
      <c r="M87" s="127"/>
      <c r="N87" s="125"/>
      <c r="O87" s="125"/>
      <c r="P87" s="126"/>
      <c r="Q87" s="125"/>
      <c r="R87" s="125"/>
      <c r="S87" s="125"/>
      <c r="T87" s="125"/>
      <c r="U87" s="125"/>
      <c r="V87" s="104"/>
      <c r="W87" s="104"/>
      <c r="X87" s="104"/>
      <c r="Y87" s="104"/>
      <c r="Z87" s="104"/>
      <c r="AA87" s="104"/>
      <c r="AB87" s="104"/>
    </row>
    <row r="88" spans="1:28" ht="18" customHeight="1" x14ac:dyDescent="0.25">
      <c r="A88" s="117"/>
      <c r="B88" s="117">
        <v>7</v>
      </c>
      <c r="C88" s="128" t="s">
        <v>915</v>
      </c>
      <c r="D88" s="119"/>
      <c r="E88" s="120">
        <v>1</v>
      </c>
      <c r="F88" s="121" t="s">
        <v>110</v>
      </c>
      <c r="G88" s="122">
        <v>75000</v>
      </c>
      <c r="H88" s="123">
        <f t="shared" si="13"/>
        <v>75000</v>
      </c>
      <c r="I88" s="124"/>
      <c r="J88" s="125"/>
      <c r="K88" s="126"/>
      <c r="L88" s="125"/>
      <c r="M88" s="127"/>
      <c r="N88" s="125"/>
      <c r="O88" s="125"/>
      <c r="P88" s="126"/>
      <c r="Q88" s="125"/>
      <c r="R88" s="125"/>
      <c r="S88" s="125"/>
      <c r="T88" s="125"/>
      <c r="U88" s="125"/>
      <c r="V88" s="104"/>
      <c r="W88" s="104"/>
      <c r="X88" s="104"/>
      <c r="Y88" s="104"/>
      <c r="Z88" s="104"/>
      <c r="AA88" s="104"/>
      <c r="AB88" s="104"/>
    </row>
    <row r="89" spans="1:28" ht="18" customHeight="1" x14ac:dyDescent="0.25">
      <c r="A89" s="117"/>
      <c r="B89" s="117">
        <v>8</v>
      </c>
      <c r="C89" s="128" t="s">
        <v>916</v>
      </c>
      <c r="D89" s="119"/>
      <c r="E89" s="120">
        <v>1</v>
      </c>
      <c r="F89" s="121" t="s">
        <v>110</v>
      </c>
      <c r="G89" s="122">
        <v>50000</v>
      </c>
      <c r="H89" s="123">
        <f t="shared" si="13"/>
        <v>50000</v>
      </c>
      <c r="I89" s="124"/>
      <c r="J89" s="125"/>
      <c r="K89" s="126"/>
      <c r="L89" s="125"/>
      <c r="M89" s="127"/>
      <c r="N89" s="125"/>
      <c r="O89" s="125"/>
      <c r="P89" s="126"/>
      <c r="Q89" s="125"/>
      <c r="R89" s="125"/>
      <c r="S89" s="125"/>
      <c r="T89" s="125"/>
      <c r="U89" s="125"/>
      <c r="V89" s="104"/>
      <c r="W89" s="104"/>
      <c r="X89" s="104"/>
      <c r="Y89" s="104"/>
      <c r="Z89" s="104"/>
      <c r="AA89" s="104"/>
      <c r="AB89" s="104"/>
    </row>
    <row r="90" spans="1:28" ht="18" customHeight="1" x14ac:dyDescent="0.25">
      <c r="A90" s="117"/>
      <c r="B90" s="117"/>
      <c r="C90" s="128"/>
      <c r="D90" s="119"/>
      <c r="E90" s="120"/>
      <c r="F90" s="121"/>
      <c r="G90" s="122"/>
      <c r="H90" s="123"/>
      <c r="I90" s="141"/>
      <c r="J90" s="125"/>
      <c r="K90" s="126"/>
      <c r="L90" s="125"/>
      <c r="M90" s="127"/>
      <c r="N90" s="125"/>
      <c r="O90" s="125"/>
      <c r="P90" s="126"/>
      <c r="Q90" s="125"/>
      <c r="R90" s="125"/>
      <c r="S90" s="125"/>
      <c r="T90" s="125"/>
      <c r="U90" s="125"/>
      <c r="V90" s="104"/>
      <c r="W90" s="104"/>
      <c r="X90" s="104"/>
      <c r="Y90" s="104"/>
      <c r="Z90" s="104"/>
      <c r="AA90" s="104"/>
      <c r="AB90" s="104"/>
    </row>
    <row r="91" spans="1:28" ht="18" customHeight="1" x14ac:dyDescent="0.25">
      <c r="A91" s="117"/>
      <c r="B91" s="117"/>
      <c r="C91" s="118" t="s">
        <v>256</v>
      </c>
      <c r="D91" s="119"/>
      <c r="E91" s="120"/>
      <c r="F91" s="121"/>
      <c r="G91" s="122"/>
      <c r="H91" s="130">
        <f>SUM(H82:H90)</f>
        <v>4765000</v>
      </c>
      <c r="I91" s="124"/>
      <c r="J91" s="125"/>
      <c r="K91" s="126"/>
      <c r="L91" s="125"/>
      <c r="M91" s="127"/>
      <c r="N91" s="125"/>
      <c r="O91" s="125"/>
      <c r="P91" s="126"/>
      <c r="Q91" s="125"/>
      <c r="R91" s="125"/>
      <c r="S91" s="125"/>
      <c r="T91" s="125"/>
      <c r="U91" s="125"/>
      <c r="V91" s="104"/>
      <c r="W91" s="104"/>
      <c r="X91" s="104"/>
      <c r="Y91" s="104"/>
      <c r="Z91" s="104"/>
      <c r="AA91" s="104"/>
      <c r="AB91" s="104"/>
    </row>
    <row r="92" spans="1:28" ht="18" hidden="1" customHeight="1" x14ac:dyDescent="0.25">
      <c r="A92" s="114"/>
      <c r="B92" s="114"/>
      <c r="C92" s="118" t="s">
        <v>917</v>
      </c>
      <c r="D92" s="129"/>
      <c r="E92" s="120"/>
      <c r="F92" s="142"/>
      <c r="G92" s="136">
        <f>SUM(H93:H94)</f>
        <v>330000</v>
      </c>
      <c r="H92" s="130"/>
      <c r="I92" s="124" t="s">
        <v>847</v>
      </c>
      <c r="J92" s="125"/>
      <c r="K92" s="126"/>
      <c r="L92" s="125"/>
      <c r="M92" s="127"/>
      <c r="N92" s="125"/>
      <c r="O92" s="125"/>
      <c r="P92" s="126"/>
      <c r="Q92" s="125"/>
      <c r="R92" s="125"/>
      <c r="S92" s="125"/>
      <c r="T92" s="125"/>
      <c r="U92" s="125"/>
      <c r="V92" s="104"/>
      <c r="W92" s="104"/>
      <c r="X92" s="104"/>
      <c r="Y92" s="104"/>
      <c r="Z92" s="104"/>
      <c r="AA92" s="104"/>
      <c r="AB92" s="104"/>
    </row>
    <row r="93" spans="1:28" ht="18" hidden="1" customHeight="1" x14ac:dyDescent="0.25">
      <c r="A93" s="117"/>
      <c r="B93" s="117"/>
      <c r="C93" s="128" t="s">
        <v>864</v>
      </c>
      <c r="D93" s="119" t="s">
        <v>899</v>
      </c>
      <c r="E93" s="120">
        <v>3</v>
      </c>
      <c r="F93" s="143" t="s">
        <v>110</v>
      </c>
      <c r="G93" s="122">
        <v>35000</v>
      </c>
      <c r="H93" s="123">
        <f t="shared" ref="H93:H94" si="14">E93*G93</f>
        <v>105000</v>
      </c>
      <c r="I93" s="139"/>
      <c r="J93" s="125"/>
      <c r="K93" s="126">
        <f t="shared" ref="K93:K94" si="15">E93</f>
        <v>3</v>
      </c>
      <c r="L93" s="125"/>
      <c r="M93" s="127"/>
      <c r="N93" s="125"/>
      <c r="O93" s="125"/>
      <c r="P93" s="126"/>
      <c r="Q93" s="125"/>
      <c r="R93" s="125"/>
      <c r="S93" s="125"/>
      <c r="T93" s="125"/>
      <c r="U93" s="125"/>
      <c r="V93" s="104"/>
      <c r="W93" s="104"/>
      <c r="X93" s="104"/>
      <c r="Y93" s="104"/>
      <c r="Z93" s="104"/>
      <c r="AA93" s="104"/>
      <c r="AB93" s="104"/>
    </row>
    <row r="94" spans="1:28" ht="18" hidden="1" customHeight="1" x14ac:dyDescent="0.25">
      <c r="A94" s="117"/>
      <c r="B94" s="117"/>
      <c r="C94" s="128" t="s">
        <v>864</v>
      </c>
      <c r="D94" s="119" t="s">
        <v>918</v>
      </c>
      <c r="E94" s="120">
        <v>5</v>
      </c>
      <c r="F94" s="143" t="s">
        <v>110</v>
      </c>
      <c r="G94" s="122">
        <v>45000</v>
      </c>
      <c r="H94" s="123">
        <f t="shared" si="14"/>
        <v>225000</v>
      </c>
      <c r="I94" s="139"/>
      <c r="J94" s="125"/>
      <c r="K94" s="126">
        <f t="shared" si="15"/>
        <v>5</v>
      </c>
      <c r="L94" s="125"/>
      <c r="M94" s="127"/>
      <c r="N94" s="125"/>
      <c r="O94" s="125"/>
      <c r="P94" s="126"/>
      <c r="Q94" s="125"/>
      <c r="R94" s="125"/>
      <c r="S94" s="125"/>
      <c r="T94" s="125"/>
      <c r="U94" s="125"/>
      <c r="V94" s="104"/>
      <c r="W94" s="104"/>
      <c r="X94" s="104"/>
      <c r="Y94" s="104"/>
      <c r="Z94" s="104"/>
      <c r="AA94" s="104"/>
      <c r="AB94" s="104"/>
    </row>
    <row r="95" spans="1:28" ht="18" hidden="1" customHeight="1" x14ac:dyDescent="0.25">
      <c r="A95" s="117"/>
      <c r="B95" s="117"/>
      <c r="C95" s="128"/>
      <c r="D95" s="119"/>
      <c r="E95" s="120"/>
      <c r="F95" s="143"/>
      <c r="G95" s="122"/>
      <c r="H95" s="123"/>
      <c r="I95" s="139"/>
      <c r="J95" s="125"/>
      <c r="K95" s="126"/>
      <c r="L95" s="125"/>
      <c r="M95" s="127"/>
      <c r="N95" s="125"/>
      <c r="O95" s="125"/>
      <c r="P95" s="126"/>
      <c r="Q95" s="125"/>
      <c r="R95" s="125"/>
      <c r="S95" s="125"/>
      <c r="T95" s="125"/>
      <c r="U95" s="125"/>
      <c r="V95" s="104"/>
      <c r="W95" s="104"/>
      <c r="X95" s="104"/>
      <c r="Y95" s="104"/>
      <c r="Z95" s="104"/>
      <c r="AA95" s="104"/>
      <c r="AB95" s="104"/>
    </row>
    <row r="96" spans="1:28" ht="18" hidden="1" customHeight="1" x14ac:dyDescent="0.25">
      <c r="A96" s="114"/>
      <c r="B96" s="114"/>
      <c r="C96" s="118" t="s">
        <v>863</v>
      </c>
      <c r="D96" s="129"/>
      <c r="E96" s="120"/>
      <c r="F96" s="142"/>
      <c r="G96" s="136">
        <f>SUM(H97:H100)</f>
        <v>81936</v>
      </c>
      <c r="H96" s="130"/>
      <c r="I96" s="124" t="s">
        <v>847</v>
      </c>
      <c r="J96" s="125"/>
      <c r="K96" s="126"/>
      <c r="L96" s="125"/>
      <c r="M96" s="127"/>
      <c r="N96" s="125"/>
      <c r="O96" s="125"/>
      <c r="P96" s="126"/>
      <c r="Q96" s="125"/>
      <c r="R96" s="125"/>
      <c r="S96" s="125"/>
      <c r="T96" s="125"/>
      <c r="U96" s="125"/>
      <c r="V96" s="104"/>
      <c r="W96" s="104"/>
      <c r="X96" s="104"/>
      <c r="Y96" s="104"/>
      <c r="Z96" s="104"/>
      <c r="AA96" s="104"/>
      <c r="AB96" s="104"/>
    </row>
    <row r="97" spans="1:28" ht="18" hidden="1" customHeight="1" x14ac:dyDescent="0.25">
      <c r="A97" s="114"/>
      <c r="B97" s="114"/>
      <c r="C97" s="138" t="s">
        <v>919</v>
      </c>
      <c r="D97" s="119" t="s">
        <v>920</v>
      </c>
      <c r="E97" s="120">
        <v>2</v>
      </c>
      <c r="F97" s="121" t="s">
        <v>110</v>
      </c>
      <c r="G97" s="122" t="s">
        <v>921</v>
      </c>
      <c r="H97" s="123">
        <f t="shared" ref="H97:H100" si="16">E97*G97</f>
        <v>30276</v>
      </c>
      <c r="I97" s="124"/>
      <c r="J97" s="125"/>
      <c r="K97" s="126">
        <f t="shared" ref="K97:K100" si="17">E97</f>
        <v>2</v>
      </c>
      <c r="L97" s="125"/>
      <c r="M97" s="127"/>
      <c r="N97" s="125"/>
      <c r="O97" s="125"/>
      <c r="P97" s="126"/>
      <c r="Q97" s="125"/>
      <c r="R97" s="125"/>
      <c r="S97" s="125"/>
      <c r="T97" s="125"/>
      <c r="U97" s="125"/>
      <c r="V97" s="104"/>
      <c r="W97" s="104"/>
      <c r="X97" s="104"/>
      <c r="Y97" s="104"/>
      <c r="Z97" s="104"/>
      <c r="AA97" s="104"/>
      <c r="AB97" s="104"/>
    </row>
    <row r="98" spans="1:28" ht="18" hidden="1" customHeight="1" x14ac:dyDescent="0.25">
      <c r="A98" s="114"/>
      <c r="B98" s="114"/>
      <c r="C98" s="138" t="s">
        <v>922</v>
      </c>
      <c r="D98" s="119" t="s">
        <v>923</v>
      </c>
      <c r="E98" s="120">
        <v>1</v>
      </c>
      <c r="F98" s="121" t="s">
        <v>110</v>
      </c>
      <c r="G98" s="122" t="s">
        <v>924</v>
      </c>
      <c r="H98" s="123">
        <f t="shared" si="16"/>
        <v>20178</v>
      </c>
      <c r="I98" s="124"/>
      <c r="J98" s="125"/>
      <c r="K98" s="126">
        <f t="shared" si="17"/>
        <v>1</v>
      </c>
      <c r="L98" s="125"/>
      <c r="M98" s="127"/>
      <c r="N98" s="125"/>
      <c r="O98" s="125"/>
      <c r="P98" s="126"/>
      <c r="Q98" s="125"/>
      <c r="R98" s="125"/>
      <c r="S98" s="125"/>
      <c r="T98" s="125"/>
      <c r="U98" s="125"/>
      <c r="V98" s="104"/>
      <c r="W98" s="104"/>
      <c r="X98" s="104"/>
      <c r="Y98" s="104"/>
      <c r="Z98" s="104"/>
      <c r="AA98" s="104"/>
      <c r="AB98" s="104"/>
    </row>
    <row r="99" spans="1:28" ht="18" hidden="1" customHeight="1" x14ac:dyDescent="0.25">
      <c r="A99" s="114"/>
      <c r="B99" s="114"/>
      <c r="C99" s="138" t="s">
        <v>925</v>
      </c>
      <c r="D99" s="119" t="s">
        <v>926</v>
      </c>
      <c r="E99" s="120">
        <v>1</v>
      </c>
      <c r="F99" s="121" t="s">
        <v>110</v>
      </c>
      <c r="G99" s="122" t="s">
        <v>927</v>
      </c>
      <c r="H99" s="123">
        <f t="shared" si="16"/>
        <v>9684</v>
      </c>
      <c r="I99" s="124"/>
      <c r="J99" s="125"/>
      <c r="K99" s="126">
        <f t="shared" si="17"/>
        <v>1</v>
      </c>
      <c r="L99" s="125"/>
      <c r="M99" s="127"/>
      <c r="N99" s="125"/>
      <c r="O99" s="125"/>
      <c r="P99" s="126"/>
      <c r="Q99" s="125"/>
      <c r="R99" s="125"/>
      <c r="S99" s="125"/>
      <c r="T99" s="125"/>
      <c r="U99" s="125"/>
      <c r="V99" s="104"/>
      <c r="W99" s="104"/>
      <c r="X99" s="104"/>
      <c r="Y99" s="104"/>
      <c r="Z99" s="104"/>
      <c r="AA99" s="104"/>
      <c r="AB99" s="104"/>
    </row>
    <row r="100" spans="1:28" ht="18" hidden="1" customHeight="1" x14ac:dyDescent="0.25">
      <c r="A100" s="114"/>
      <c r="B100" s="114"/>
      <c r="C100" s="138" t="s">
        <v>922</v>
      </c>
      <c r="D100" s="119" t="s">
        <v>928</v>
      </c>
      <c r="E100" s="120">
        <v>1</v>
      </c>
      <c r="F100" s="121" t="s">
        <v>110</v>
      </c>
      <c r="G100" s="122" t="s">
        <v>929</v>
      </c>
      <c r="H100" s="123">
        <f t="shared" si="16"/>
        <v>21798</v>
      </c>
      <c r="I100" s="124"/>
      <c r="J100" s="125"/>
      <c r="K100" s="126">
        <f t="shared" si="17"/>
        <v>1</v>
      </c>
      <c r="L100" s="125"/>
      <c r="M100" s="127"/>
      <c r="N100" s="125"/>
      <c r="O100" s="125"/>
      <c r="P100" s="126"/>
      <c r="Q100" s="125"/>
      <c r="R100" s="125"/>
      <c r="S100" s="125"/>
      <c r="T100" s="125"/>
      <c r="U100" s="125"/>
      <c r="V100" s="104"/>
      <c r="W100" s="104"/>
      <c r="X100" s="104"/>
      <c r="Y100" s="104"/>
      <c r="Z100" s="104"/>
      <c r="AA100" s="104"/>
      <c r="AB100" s="104"/>
    </row>
    <row r="101" spans="1:28" ht="18" hidden="1" customHeight="1" x14ac:dyDescent="0.25">
      <c r="A101" s="114"/>
      <c r="B101" s="114"/>
      <c r="C101" s="118"/>
      <c r="D101" s="129"/>
      <c r="E101" s="120"/>
      <c r="F101" s="121"/>
      <c r="G101" s="122"/>
      <c r="H101" s="130"/>
      <c r="I101" s="124"/>
      <c r="J101" s="125"/>
      <c r="K101" s="126"/>
      <c r="L101" s="125"/>
      <c r="M101" s="127"/>
      <c r="N101" s="125"/>
      <c r="O101" s="125"/>
      <c r="P101" s="126"/>
      <c r="Q101" s="125"/>
      <c r="R101" s="125"/>
      <c r="S101" s="125"/>
      <c r="T101" s="125"/>
      <c r="U101" s="125"/>
      <c r="V101" s="104"/>
      <c r="W101" s="104"/>
      <c r="X101" s="104"/>
      <c r="Y101" s="104"/>
      <c r="Z101" s="104"/>
      <c r="AA101" s="104"/>
      <c r="AB101" s="104"/>
    </row>
    <row r="102" spans="1:28" ht="18" hidden="1" customHeight="1" x14ac:dyDescent="0.25">
      <c r="A102" s="114"/>
      <c r="B102" s="114"/>
      <c r="C102" s="118" t="s">
        <v>866</v>
      </c>
      <c r="D102" s="129"/>
      <c r="E102" s="120"/>
      <c r="F102" s="142"/>
      <c r="G102" s="136">
        <f>SUM(H103:H110)</f>
        <v>780000</v>
      </c>
      <c r="H102" s="130"/>
      <c r="I102" s="124" t="s">
        <v>847</v>
      </c>
      <c r="J102" s="125"/>
      <c r="K102" s="126"/>
      <c r="L102" s="125"/>
      <c r="M102" s="127"/>
      <c r="N102" s="125"/>
      <c r="O102" s="125"/>
      <c r="P102" s="126"/>
      <c r="Q102" s="125"/>
      <c r="R102" s="125"/>
      <c r="S102" s="125"/>
      <c r="T102" s="125"/>
      <c r="U102" s="125"/>
      <c r="V102" s="104"/>
      <c r="W102" s="104"/>
      <c r="X102" s="104"/>
      <c r="Y102" s="104"/>
      <c r="Z102" s="104"/>
      <c r="AA102" s="104"/>
      <c r="AB102" s="104"/>
    </row>
    <row r="103" spans="1:28" ht="18" hidden="1" customHeight="1" x14ac:dyDescent="0.25">
      <c r="A103" s="117"/>
      <c r="B103" s="117"/>
      <c r="C103" s="138" t="s">
        <v>930</v>
      </c>
      <c r="D103" s="119"/>
      <c r="E103" s="120">
        <v>11</v>
      </c>
      <c r="F103" s="143" t="s">
        <v>110</v>
      </c>
      <c r="G103" s="122">
        <v>4000</v>
      </c>
      <c r="H103" s="123">
        <f t="shared" ref="H103:H110" si="18">E103*G103</f>
        <v>44000</v>
      </c>
      <c r="I103" s="139"/>
      <c r="J103" s="125"/>
      <c r="K103" s="126">
        <f t="shared" ref="K103:K110" si="19">E103</f>
        <v>11</v>
      </c>
      <c r="L103" s="125"/>
      <c r="M103" s="127"/>
      <c r="N103" s="125"/>
      <c r="O103" s="125"/>
      <c r="P103" s="126"/>
      <c r="Q103" s="125"/>
      <c r="R103" s="125"/>
      <c r="S103" s="125"/>
      <c r="T103" s="125"/>
      <c r="U103" s="125"/>
      <c r="V103" s="104"/>
      <c r="W103" s="104"/>
      <c r="X103" s="104"/>
      <c r="Y103" s="104"/>
      <c r="Z103" s="104"/>
      <c r="AA103" s="104"/>
      <c r="AB103" s="104"/>
    </row>
    <row r="104" spans="1:28" ht="18" hidden="1" customHeight="1" x14ac:dyDescent="0.25">
      <c r="A104" s="117"/>
      <c r="B104" s="117"/>
      <c r="C104" s="138" t="s">
        <v>931</v>
      </c>
      <c r="D104" s="119"/>
      <c r="E104" s="120">
        <v>5</v>
      </c>
      <c r="F104" s="143" t="s">
        <v>110</v>
      </c>
      <c r="G104" s="122">
        <v>8000</v>
      </c>
      <c r="H104" s="123">
        <f t="shared" si="18"/>
        <v>40000</v>
      </c>
      <c r="I104" s="139"/>
      <c r="J104" s="125"/>
      <c r="K104" s="126">
        <f t="shared" si="19"/>
        <v>5</v>
      </c>
      <c r="L104" s="125"/>
      <c r="M104" s="127"/>
      <c r="N104" s="125"/>
      <c r="O104" s="125"/>
      <c r="P104" s="126"/>
      <c r="Q104" s="125"/>
      <c r="R104" s="125"/>
      <c r="S104" s="125"/>
      <c r="T104" s="125"/>
      <c r="U104" s="125"/>
      <c r="V104" s="104"/>
      <c r="W104" s="104"/>
      <c r="X104" s="104"/>
      <c r="Y104" s="104"/>
      <c r="Z104" s="104"/>
      <c r="AA104" s="104"/>
      <c r="AB104" s="104"/>
    </row>
    <row r="105" spans="1:28" ht="18" hidden="1" customHeight="1" x14ac:dyDescent="0.25">
      <c r="A105" s="117"/>
      <c r="B105" s="117"/>
      <c r="C105" s="138" t="s">
        <v>932</v>
      </c>
      <c r="D105" s="119"/>
      <c r="E105" s="120">
        <v>10</v>
      </c>
      <c r="F105" s="143" t="s">
        <v>110</v>
      </c>
      <c r="G105" s="122">
        <v>4500</v>
      </c>
      <c r="H105" s="123">
        <f t="shared" si="18"/>
        <v>45000</v>
      </c>
      <c r="I105" s="139"/>
      <c r="J105" s="125"/>
      <c r="K105" s="126">
        <f t="shared" si="19"/>
        <v>10</v>
      </c>
      <c r="L105" s="125"/>
      <c r="M105" s="127"/>
      <c r="N105" s="125"/>
      <c r="O105" s="125"/>
      <c r="P105" s="126"/>
      <c r="Q105" s="125"/>
      <c r="R105" s="125"/>
      <c r="S105" s="125"/>
      <c r="T105" s="125"/>
      <c r="U105" s="125"/>
      <c r="V105" s="104"/>
      <c r="W105" s="104"/>
      <c r="X105" s="104"/>
      <c r="Y105" s="104"/>
      <c r="Z105" s="104"/>
      <c r="AA105" s="104"/>
      <c r="AB105" s="104"/>
    </row>
    <row r="106" spans="1:28" ht="18" hidden="1" customHeight="1" x14ac:dyDescent="0.25">
      <c r="A106" s="117"/>
      <c r="B106" s="117"/>
      <c r="C106" s="138" t="s">
        <v>925</v>
      </c>
      <c r="D106" s="119"/>
      <c r="E106" s="120">
        <v>10</v>
      </c>
      <c r="F106" s="143" t="s">
        <v>110</v>
      </c>
      <c r="G106" s="122">
        <v>5000</v>
      </c>
      <c r="H106" s="123">
        <f t="shared" si="18"/>
        <v>50000</v>
      </c>
      <c r="I106" s="139"/>
      <c r="J106" s="125"/>
      <c r="K106" s="126">
        <f t="shared" si="19"/>
        <v>10</v>
      </c>
      <c r="L106" s="125"/>
      <c r="M106" s="127"/>
      <c r="N106" s="125"/>
      <c r="O106" s="125"/>
      <c r="P106" s="126"/>
      <c r="Q106" s="125"/>
      <c r="R106" s="125"/>
      <c r="S106" s="125"/>
      <c r="T106" s="125"/>
      <c r="U106" s="125"/>
      <c r="V106" s="104"/>
      <c r="W106" s="104"/>
      <c r="X106" s="104"/>
      <c r="Y106" s="104"/>
      <c r="Z106" s="104"/>
      <c r="AA106" s="104"/>
      <c r="AB106" s="104"/>
    </row>
    <row r="107" spans="1:28" ht="18" hidden="1" customHeight="1" x14ac:dyDescent="0.25">
      <c r="A107" s="117"/>
      <c r="B107" s="117"/>
      <c r="C107" s="128" t="s">
        <v>896</v>
      </c>
      <c r="D107" s="119" t="s">
        <v>913</v>
      </c>
      <c r="E107" s="120">
        <v>3</v>
      </c>
      <c r="F107" s="143" t="s">
        <v>110</v>
      </c>
      <c r="G107" s="122">
        <v>150000</v>
      </c>
      <c r="H107" s="123">
        <f t="shared" si="18"/>
        <v>450000</v>
      </c>
      <c r="I107" s="139"/>
      <c r="J107" s="125"/>
      <c r="K107" s="126">
        <f t="shared" si="19"/>
        <v>3</v>
      </c>
      <c r="L107" s="125"/>
      <c r="M107" s="127"/>
      <c r="N107" s="125"/>
      <c r="O107" s="125"/>
      <c r="P107" s="126"/>
      <c r="Q107" s="125"/>
      <c r="R107" s="125"/>
      <c r="S107" s="125"/>
      <c r="T107" s="125"/>
      <c r="U107" s="125"/>
      <c r="V107" s="104"/>
      <c r="W107" s="104"/>
      <c r="X107" s="104"/>
      <c r="Y107" s="104"/>
      <c r="Z107" s="104"/>
      <c r="AA107" s="104"/>
      <c r="AB107" s="104"/>
    </row>
    <row r="108" spans="1:28" ht="18" hidden="1" customHeight="1" x14ac:dyDescent="0.25">
      <c r="A108" s="117"/>
      <c r="B108" s="117"/>
      <c r="C108" s="138" t="s">
        <v>933</v>
      </c>
      <c r="D108" s="119" t="s">
        <v>934</v>
      </c>
      <c r="E108" s="120">
        <v>10</v>
      </c>
      <c r="F108" s="143" t="s">
        <v>110</v>
      </c>
      <c r="G108" s="122">
        <v>5800</v>
      </c>
      <c r="H108" s="123">
        <f t="shared" si="18"/>
        <v>58000</v>
      </c>
      <c r="I108" s="139"/>
      <c r="J108" s="125"/>
      <c r="K108" s="126">
        <f t="shared" si="19"/>
        <v>10</v>
      </c>
      <c r="L108" s="125"/>
      <c r="M108" s="127"/>
      <c r="N108" s="125"/>
      <c r="O108" s="125"/>
      <c r="P108" s="126"/>
      <c r="Q108" s="125"/>
      <c r="R108" s="125"/>
      <c r="S108" s="125"/>
      <c r="T108" s="125"/>
      <c r="U108" s="125"/>
      <c r="V108" s="104"/>
      <c r="W108" s="104"/>
      <c r="X108" s="104"/>
      <c r="Y108" s="104"/>
      <c r="Z108" s="104"/>
      <c r="AA108" s="104"/>
      <c r="AB108" s="104"/>
    </row>
    <row r="109" spans="1:28" ht="18" hidden="1" customHeight="1" x14ac:dyDescent="0.25">
      <c r="A109" s="117"/>
      <c r="B109" s="117"/>
      <c r="C109" s="144" t="s">
        <v>935</v>
      </c>
      <c r="D109" s="145" t="s">
        <v>936</v>
      </c>
      <c r="E109" s="120">
        <v>11</v>
      </c>
      <c r="F109" s="143" t="s">
        <v>110</v>
      </c>
      <c r="G109" s="122">
        <v>3000</v>
      </c>
      <c r="H109" s="123">
        <f t="shared" si="18"/>
        <v>33000</v>
      </c>
      <c r="I109" s="139"/>
      <c r="J109" s="125"/>
      <c r="K109" s="126">
        <f t="shared" si="19"/>
        <v>11</v>
      </c>
      <c r="L109" s="125"/>
      <c r="M109" s="127"/>
      <c r="N109" s="125"/>
      <c r="O109" s="125"/>
      <c r="P109" s="126"/>
      <c r="Q109" s="125"/>
      <c r="R109" s="125"/>
      <c r="S109" s="125"/>
      <c r="T109" s="125"/>
      <c r="U109" s="125"/>
      <c r="V109" s="104"/>
      <c r="W109" s="104"/>
      <c r="X109" s="104"/>
      <c r="Y109" s="104"/>
      <c r="Z109" s="104"/>
      <c r="AA109" s="104"/>
      <c r="AB109" s="104"/>
    </row>
    <row r="110" spans="1:28" ht="18" hidden="1" customHeight="1" x14ac:dyDescent="0.25">
      <c r="A110" s="117"/>
      <c r="B110" s="117"/>
      <c r="C110" s="138" t="s">
        <v>937</v>
      </c>
      <c r="D110" s="119" t="s">
        <v>938</v>
      </c>
      <c r="E110" s="120">
        <v>5</v>
      </c>
      <c r="F110" s="143" t="s">
        <v>110</v>
      </c>
      <c r="G110" s="122">
        <v>12000</v>
      </c>
      <c r="H110" s="123">
        <f t="shared" si="18"/>
        <v>60000</v>
      </c>
      <c r="I110" s="139"/>
      <c r="J110" s="125"/>
      <c r="K110" s="126">
        <f t="shared" si="19"/>
        <v>5</v>
      </c>
      <c r="L110" s="125"/>
      <c r="M110" s="127"/>
      <c r="N110" s="125"/>
      <c r="O110" s="125"/>
      <c r="P110" s="126"/>
      <c r="Q110" s="125"/>
      <c r="R110" s="125"/>
      <c r="S110" s="125"/>
      <c r="T110" s="125"/>
      <c r="U110" s="125"/>
      <c r="V110" s="104"/>
      <c r="W110" s="104"/>
      <c r="X110" s="104"/>
      <c r="Y110" s="104"/>
      <c r="Z110" s="104"/>
      <c r="AA110" s="104"/>
      <c r="AB110" s="104"/>
    </row>
    <row r="111" spans="1:28" ht="18" hidden="1" customHeight="1" x14ac:dyDescent="0.25">
      <c r="A111" s="117"/>
      <c r="B111" s="117"/>
      <c r="C111" s="128"/>
      <c r="D111" s="119"/>
      <c r="E111" s="120"/>
      <c r="F111" s="143"/>
      <c r="G111" s="122"/>
      <c r="H111" s="123"/>
      <c r="I111" s="139"/>
      <c r="J111" s="125"/>
      <c r="K111" s="126"/>
      <c r="L111" s="125"/>
      <c r="M111" s="127"/>
      <c r="N111" s="125"/>
      <c r="O111" s="125"/>
      <c r="P111" s="126"/>
      <c r="Q111" s="125"/>
      <c r="R111" s="125"/>
      <c r="S111" s="125"/>
      <c r="T111" s="125"/>
      <c r="U111" s="125"/>
      <c r="V111" s="104"/>
      <c r="W111" s="104"/>
      <c r="X111" s="104"/>
      <c r="Y111" s="104"/>
      <c r="Z111" s="104"/>
      <c r="AA111" s="104"/>
      <c r="AB111" s="104"/>
    </row>
    <row r="112" spans="1:28" ht="18" hidden="1" customHeight="1" x14ac:dyDescent="0.25">
      <c r="A112" s="114"/>
      <c r="B112" s="114"/>
      <c r="C112" s="118" t="s">
        <v>876</v>
      </c>
      <c r="D112" s="129"/>
      <c r="E112" s="120"/>
      <c r="F112" s="142"/>
      <c r="G112" s="136">
        <f>SUM(H113:H117)</f>
        <v>780000</v>
      </c>
      <c r="H112" s="130"/>
      <c r="I112" s="139" t="s">
        <v>847</v>
      </c>
      <c r="J112" s="125"/>
      <c r="K112" s="126"/>
      <c r="L112" s="125"/>
      <c r="M112" s="127"/>
      <c r="N112" s="125"/>
      <c r="O112" s="125"/>
      <c r="P112" s="126"/>
      <c r="Q112" s="125"/>
      <c r="R112" s="125"/>
      <c r="S112" s="125"/>
      <c r="T112" s="125"/>
      <c r="U112" s="125"/>
      <c r="V112" s="104"/>
      <c r="W112" s="104"/>
      <c r="X112" s="104"/>
      <c r="Y112" s="104"/>
      <c r="Z112" s="104"/>
      <c r="AA112" s="104"/>
      <c r="AB112" s="104"/>
    </row>
    <row r="113" spans="1:28" ht="18" hidden="1" customHeight="1" x14ac:dyDescent="0.25">
      <c r="A113" s="117"/>
      <c r="B113" s="117"/>
      <c r="C113" s="128" t="s">
        <v>914</v>
      </c>
      <c r="D113" s="119"/>
      <c r="E113" s="120">
        <v>1</v>
      </c>
      <c r="F113" s="143" t="s">
        <v>110</v>
      </c>
      <c r="G113" s="122">
        <v>100000</v>
      </c>
      <c r="H113" s="123">
        <f t="shared" ref="H113:H117" si="20">E113*G113</f>
        <v>100000</v>
      </c>
      <c r="I113" s="139"/>
      <c r="J113" s="125"/>
      <c r="K113" s="126">
        <f t="shared" ref="K113:K117" si="21">E113</f>
        <v>1</v>
      </c>
      <c r="L113" s="125"/>
      <c r="M113" s="127"/>
      <c r="N113" s="125"/>
      <c r="O113" s="125"/>
      <c r="P113" s="126"/>
      <c r="Q113" s="125"/>
      <c r="R113" s="125"/>
      <c r="S113" s="125"/>
      <c r="T113" s="125"/>
      <c r="U113" s="125"/>
      <c r="V113" s="104"/>
      <c r="W113" s="104"/>
      <c r="X113" s="104"/>
      <c r="Y113" s="104"/>
      <c r="Z113" s="104"/>
      <c r="AA113" s="104"/>
      <c r="AB113" s="104"/>
    </row>
    <row r="114" spans="1:28" ht="18" hidden="1" customHeight="1" x14ac:dyDescent="0.25">
      <c r="A114" s="117"/>
      <c r="B114" s="117"/>
      <c r="C114" s="128" t="s">
        <v>915</v>
      </c>
      <c r="D114" s="119"/>
      <c r="E114" s="120">
        <v>1</v>
      </c>
      <c r="F114" s="143" t="s">
        <v>110</v>
      </c>
      <c r="G114" s="122">
        <v>75000</v>
      </c>
      <c r="H114" s="123">
        <f t="shared" si="20"/>
        <v>75000</v>
      </c>
      <c r="I114" s="139"/>
      <c r="J114" s="125"/>
      <c r="K114" s="126">
        <f t="shared" si="21"/>
        <v>1</v>
      </c>
      <c r="L114" s="125"/>
      <c r="M114" s="127"/>
      <c r="N114" s="125"/>
      <c r="O114" s="125"/>
      <c r="P114" s="126"/>
      <c r="Q114" s="125"/>
      <c r="R114" s="125"/>
      <c r="S114" s="125"/>
      <c r="T114" s="125"/>
      <c r="U114" s="125"/>
      <c r="V114" s="104"/>
      <c r="W114" s="104"/>
      <c r="X114" s="104"/>
      <c r="Y114" s="104"/>
      <c r="Z114" s="104"/>
      <c r="AA114" s="104"/>
      <c r="AB114" s="104"/>
    </row>
    <row r="115" spans="1:28" ht="18" hidden="1" customHeight="1" x14ac:dyDescent="0.25">
      <c r="A115" s="117"/>
      <c r="B115" s="117"/>
      <c r="C115" s="128" t="s">
        <v>916</v>
      </c>
      <c r="D115" s="119"/>
      <c r="E115" s="120">
        <v>1</v>
      </c>
      <c r="F115" s="143" t="s">
        <v>110</v>
      </c>
      <c r="G115" s="122">
        <v>30000</v>
      </c>
      <c r="H115" s="123">
        <f t="shared" si="20"/>
        <v>30000</v>
      </c>
      <c r="I115" s="139"/>
      <c r="J115" s="125"/>
      <c r="K115" s="126">
        <f t="shared" si="21"/>
        <v>1</v>
      </c>
      <c r="L115" s="125"/>
      <c r="M115" s="127"/>
      <c r="N115" s="125"/>
      <c r="O115" s="125"/>
      <c r="P115" s="126"/>
      <c r="Q115" s="125"/>
      <c r="R115" s="125"/>
      <c r="S115" s="125"/>
      <c r="T115" s="125"/>
      <c r="U115" s="125"/>
      <c r="V115" s="104"/>
      <c r="W115" s="104"/>
      <c r="X115" s="104"/>
      <c r="Y115" s="104"/>
      <c r="Z115" s="104"/>
      <c r="AA115" s="104"/>
      <c r="AB115" s="104"/>
    </row>
    <row r="116" spans="1:28" ht="18" hidden="1" customHeight="1" x14ac:dyDescent="0.25">
      <c r="A116" s="117"/>
      <c r="B116" s="117"/>
      <c r="C116" s="128" t="s">
        <v>864</v>
      </c>
      <c r="D116" s="119" t="s">
        <v>918</v>
      </c>
      <c r="E116" s="120">
        <v>5</v>
      </c>
      <c r="F116" s="143" t="s">
        <v>110</v>
      </c>
      <c r="G116" s="122">
        <v>45000</v>
      </c>
      <c r="H116" s="123">
        <f t="shared" si="20"/>
        <v>225000</v>
      </c>
      <c r="I116" s="146"/>
      <c r="J116" s="125"/>
      <c r="K116" s="126">
        <f t="shared" si="21"/>
        <v>5</v>
      </c>
      <c r="L116" s="125"/>
      <c r="M116" s="127"/>
      <c r="N116" s="125"/>
      <c r="O116" s="125"/>
      <c r="P116" s="126"/>
      <c r="Q116" s="125"/>
      <c r="R116" s="125"/>
      <c r="S116" s="125"/>
      <c r="T116" s="125"/>
      <c r="U116" s="125"/>
      <c r="V116" s="104"/>
      <c r="W116" s="104"/>
      <c r="X116" s="104"/>
      <c r="Y116" s="104"/>
      <c r="Z116" s="104"/>
      <c r="AA116" s="104"/>
      <c r="AB116" s="104"/>
    </row>
    <row r="117" spans="1:28" ht="18" hidden="1" customHeight="1" x14ac:dyDescent="0.25">
      <c r="A117" s="117"/>
      <c r="B117" s="117"/>
      <c r="C117" s="128" t="s">
        <v>864</v>
      </c>
      <c r="D117" s="119" t="s">
        <v>899</v>
      </c>
      <c r="E117" s="120">
        <v>10</v>
      </c>
      <c r="F117" s="143" t="s">
        <v>110</v>
      </c>
      <c r="G117" s="122">
        <v>35000</v>
      </c>
      <c r="H117" s="123">
        <f t="shared" si="20"/>
        <v>350000</v>
      </c>
      <c r="I117" s="139"/>
      <c r="J117" s="125"/>
      <c r="K117" s="126">
        <f t="shared" si="21"/>
        <v>10</v>
      </c>
      <c r="L117" s="125"/>
      <c r="M117" s="127"/>
      <c r="N117" s="125"/>
      <c r="O117" s="125"/>
      <c r="P117" s="126"/>
      <c r="Q117" s="125"/>
      <c r="R117" s="125"/>
      <c r="S117" s="125"/>
      <c r="T117" s="125"/>
      <c r="U117" s="125"/>
      <c r="V117" s="104"/>
      <c r="W117" s="104"/>
      <c r="X117" s="104"/>
      <c r="Y117" s="104"/>
      <c r="Z117" s="104"/>
      <c r="AA117" s="104"/>
      <c r="AB117" s="104"/>
    </row>
    <row r="118" spans="1:28" ht="18" hidden="1" customHeight="1" x14ac:dyDescent="0.25">
      <c r="A118" s="117"/>
      <c r="B118" s="117"/>
      <c r="C118" s="128"/>
      <c r="D118" s="119"/>
      <c r="E118" s="120"/>
      <c r="F118" s="143"/>
      <c r="G118" s="122"/>
      <c r="H118" s="123"/>
      <c r="I118" s="139"/>
      <c r="J118" s="125"/>
      <c r="K118" s="126"/>
      <c r="L118" s="125"/>
      <c r="M118" s="127"/>
      <c r="N118" s="125"/>
      <c r="O118" s="125"/>
      <c r="P118" s="126"/>
      <c r="Q118" s="125"/>
      <c r="R118" s="125"/>
      <c r="S118" s="125"/>
      <c r="T118" s="125"/>
      <c r="U118" s="125"/>
      <c r="V118" s="104"/>
      <c r="W118" s="104"/>
      <c r="X118" s="104"/>
      <c r="Y118" s="104"/>
      <c r="Z118" s="104"/>
      <c r="AA118" s="104"/>
      <c r="AB118" s="104"/>
    </row>
    <row r="119" spans="1:28" ht="18" hidden="1" customHeight="1" x14ac:dyDescent="0.25">
      <c r="A119" s="114"/>
      <c r="B119" s="114"/>
      <c r="C119" s="118" t="s">
        <v>882</v>
      </c>
      <c r="D119" s="129"/>
      <c r="E119" s="120"/>
      <c r="F119" s="142"/>
      <c r="G119" s="136">
        <f>SUM(H120:H121)</f>
        <v>370000</v>
      </c>
      <c r="H119" s="130"/>
      <c r="I119" s="124" t="s">
        <v>847</v>
      </c>
      <c r="J119" s="125"/>
      <c r="K119" s="126"/>
      <c r="L119" s="125"/>
      <c r="M119" s="127"/>
      <c r="N119" s="125"/>
      <c r="O119" s="125"/>
      <c r="P119" s="126"/>
      <c r="Q119" s="125"/>
      <c r="R119" s="125"/>
      <c r="S119" s="125"/>
      <c r="T119" s="125"/>
      <c r="U119" s="125"/>
      <c r="V119" s="104"/>
      <c r="W119" s="104"/>
      <c r="X119" s="104"/>
      <c r="Y119" s="104"/>
      <c r="Z119" s="104"/>
      <c r="AA119" s="104"/>
      <c r="AB119" s="104"/>
    </row>
    <row r="120" spans="1:28" ht="18" hidden="1" customHeight="1" x14ac:dyDescent="0.25">
      <c r="A120" s="117"/>
      <c r="B120" s="117"/>
      <c r="C120" s="138" t="s">
        <v>939</v>
      </c>
      <c r="D120" s="119" t="s">
        <v>940</v>
      </c>
      <c r="E120" s="120">
        <v>20</v>
      </c>
      <c r="F120" s="143" t="s">
        <v>110</v>
      </c>
      <c r="G120" s="122">
        <v>5000</v>
      </c>
      <c r="H120" s="123">
        <f t="shared" ref="H120:H121" si="22">E120*G120</f>
        <v>100000</v>
      </c>
      <c r="I120" s="139"/>
      <c r="J120" s="125"/>
      <c r="K120" s="126">
        <f t="shared" ref="K120:K121" si="23">E120</f>
        <v>20</v>
      </c>
      <c r="L120" s="125"/>
      <c r="M120" s="127"/>
      <c r="N120" s="125"/>
      <c r="O120" s="125"/>
      <c r="P120" s="126"/>
      <c r="Q120" s="125"/>
      <c r="R120" s="125"/>
      <c r="S120" s="125"/>
      <c r="T120" s="125"/>
      <c r="U120" s="125"/>
      <c r="V120" s="104"/>
      <c r="W120" s="104"/>
      <c r="X120" s="104"/>
      <c r="Y120" s="104"/>
      <c r="Z120" s="104"/>
      <c r="AA120" s="104"/>
      <c r="AB120" s="104"/>
    </row>
    <row r="121" spans="1:28" ht="18" hidden="1" customHeight="1" x14ac:dyDescent="0.25">
      <c r="A121" s="117"/>
      <c r="B121" s="117"/>
      <c r="C121" s="128" t="s">
        <v>864</v>
      </c>
      <c r="D121" s="119" t="s">
        <v>918</v>
      </c>
      <c r="E121" s="120">
        <v>6</v>
      </c>
      <c r="F121" s="143" t="s">
        <v>110</v>
      </c>
      <c r="G121" s="122">
        <v>45000</v>
      </c>
      <c r="H121" s="123">
        <f t="shared" si="22"/>
        <v>270000</v>
      </c>
      <c r="I121" s="139"/>
      <c r="J121" s="125"/>
      <c r="K121" s="126">
        <f t="shared" si="23"/>
        <v>6</v>
      </c>
      <c r="L121" s="125"/>
      <c r="M121" s="127"/>
      <c r="N121" s="125"/>
      <c r="O121" s="125"/>
      <c r="P121" s="126"/>
      <c r="Q121" s="125"/>
      <c r="R121" s="125"/>
      <c r="S121" s="125"/>
      <c r="T121" s="125"/>
      <c r="U121" s="125"/>
      <c r="V121" s="104"/>
      <c r="W121" s="104"/>
      <c r="X121" s="104"/>
      <c r="Y121" s="104"/>
      <c r="Z121" s="104"/>
      <c r="AA121" s="104"/>
      <c r="AB121" s="104"/>
    </row>
    <row r="122" spans="1:28" ht="18" hidden="1" customHeight="1" x14ac:dyDescent="0.25">
      <c r="A122" s="114"/>
      <c r="B122" s="114"/>
      <c r="C122" s="118"/>
      <c r="D122" s="129"/>
      <c r="E122" s="120"/>
      <c r="F122" s="142"/>
      <c r="G122" s="122"/>
      <c r="H122" s="130"/>
      <c r="I122" s="139"/>
      <c r="J122" s="125"/>
      <c r="K122" s="126"/>
      <c r="L122" s="125"/>
      <c r="M122" s="127"/>
      <c r="N122" s="125"/>
      <c r="O122" s="125"/>
      <c r="P122" s="126"/>
      <c r="Q122" s="125"/>
      <c r="R122" s="125"/>
      <c r="S122" s="125"/>
      <c r="T122" s="125"/>
      <c r="U122" s="125"/>
      <c r="V122" s="104"/>
      <c r="W122" s="104"/>
      <c r="X122" s="104"/>
      <c r="Y122" s="104"/>
      <c r="Z122" s="104"/>
      <c r="AA122" s="104"/>
      <c r="AB122" s="104"/>
    </row>
    <row r="123" spans="1:28" ht="18" hidden="1" customHeight="1" x14ac:dyDescent="0.25">
      <c r="A123" s="114"/>
      <c r="B123" s="114"/>
      <c r="C123" s="118" t="s">
        <v>888</v>
      </c>
      <c r="D123" s="129"/>
      <c r="E123" s="120"/>
      <c r="F123" s="142"/>
      <c r="G123" s="136">
        <f>SUM(H124:H131)</f>
        <v>780000</v>
      </c>
      <c r="H123" s="130"/>
      <c r="I123" s="124" t="s">
        <v>847</v>
      </c>
      <c r="J123" s="125"/>
      <c r="K123" s="126"/>
      <c r="L123" s="125"/>
      <c r="M123" s="127"/>
      <c r="N123" s="125"/>
      <c r="O123" s="125"/>
      <c r="P123" s="126"/>
      <c r="Q123" s="125"/>
      <c r="R123" s="125"/>
      <c r="S123" s="125"/>
      <c r="T123" s="125"/>
      <c r="U123" s="125"/>
      <c r="V123" s="104"/>
      <c r="W123" s="104"/>
      <c r="X123" s="104"/>
      <c r="Y123" s="104"/>
      <c r="Z123" s="104"/>
      <c r="AA123" s="104"/>
      <c r="AB123" s="104"/>
    </row>
    <row r="124" spans="1:28" ht="18" hidden="1" customHeight="1" x14ac:dyDescent="0.25">
      <c r="A124" s="117"/>
      <c r="B124" s="117"/>
      <c r="C124" s="138" t="s">
        <v>930</v>
      </c>
      <c r="D124" s="119"/>
      <c r="E124" s="120">
        <v>11</v>
      </c>
      <c r="F124" s="143" t="s">
        <v>110</v>
      </c>
      <c r="G124" s="147">
        <v>4000</v>
      </c>
      <c r="H124" s="123">
        <f t="shared" ref="H124:H131" si="24">E124*G124</f>
        <v>44000</v>
      </c>
      <c r="I124" s="139"/>
      <c r="J124" s="125"/>
      <c r="K124" s="126">
        <f t="shared" ref="K124:K131" si="25">E124</f>
        <v>11</v>
      </c>
      <c r="L124" s="125"/>
      <c r="M124" s="127"/>
      <c r="N124" s="125"/>
      <c r="O124" s="125"/>
      <c r="P124" s="126"/>
      <c r="Q124" s="125"/>
      <c r="R124" s="125"/>
      <c r="S124" s="125"/>
      <c r="T124" s="125"/>
      <c r="U124" s="125"/>
      <c r="V124" s="104"/>
      <c r="W124" s="104"/>
      <c r="X124" s="104"/>
      <c r="Y124" s="104"/>
      <c r="Z124" s="104"/>
      <c r="AA124" s="104"/>
      <c r="AB124" s="104"/>
    </row>
    <row r="125" spans="1:28" ht="18" hidden="1" customHeight="1" x14ac:dyDescent="0.25">
      <c r="A125" s="117"/>
      <c r="B125" s="117"/>
      <c r="C125" s="138" t="s">
        <v>931</v>
      </c>
      <c r="D125" s="119"/>
      <c r="E125" s="120">
        <v>5</v>
      </c>
      <c r="F125" s="143" t="s">
        <v>110</v>
      </c>
      <c r="G125" s="147">
        <v>8000</v>
      </c>
      <c r="H125" s="123">
        <f t="shared" si="24"/>
        <v>40000</v>
      </c>
      <c r="I125" s="139"/>
      <c r="J125" s="125"/>
      <c r="K125" s="126">
        <f t="shared" si="25"/>
        <v>5</v>
      </c>
      <c r="L125" s="125"/>
      <c r="M125" s="127"/>
      <c r="N125" s="125"/>
      <c r="O125" s="125"/>
      <c r="P125" s="126"/>
      <c r="Q125" s="125"/>
      <c r="R125" s="125"/>
      <c r="S125" s="125"/>
      <c r="T125" s="125"/>
      <c r="U125" s="125"/>
      <c r="V125" s="104"/>
      <c r="W125" s="104"/>
      <c r="X125" s="104"/>
      <c r="Y125" s="104"/>
      <c r="Z125" s="104"/>
      <c r="AA125" s="104"/>
      <c r="AB125" s="104"/>
    </row>
    <row r="126" spans="1:28" ht="18" hidden="1" customHeight="1" x14ac:dyDescent="0.25">
      <c r="A126" s="117"/>
      <c r="B126" s="117"/>
      <c r="C126" s="138" t="s">
        <v>932</v>
      </c>
      <c r="D126" s="119"/>
      <c r="E126" s="120">
        <v>10</v>
      </c>
      <c r="F126" s="143" t="s">
        <v>110</v>
      </c>
      <c r="G126" s="147">
        <v>4500</v>
      </c>
      <c r="H126" s="123">
        <f t="shared" si="24"/>
        <v>45000</v>
      </c>
      <c r="I126" s="139"/>
      <c r="J126" s="125"/>
      <c r="K126" s="126">
        <f t="shared" si="25"/>
        <v>10</v>
      </c>
      <c r="L126" s="125"/>
      <c r="M126" s="127"/>
      <c r="N126" s="125"/>
      <c r="O126" s="125"/>
      <c r="P126" s="126"/>
      <c r="Q126" s="125"/>
      <c r="R126" s="125"/>
      <c r="S126" s="125"/>
      <c r="T126" s="125"/>
      <c r="U126" s="125"/>
      <c r="V126" s="104"/>
      <c r="W126" s="104"/>
      <c r="X126" s="104"/>
      <c r="Y126" s="104"/>
      <c r="Z126" s="104"/>
      <c r="AA126" s="104"/>
      <c r="AB126" s="104"/>
    </row>
    <row r="127" spans="1:28" ht="18" hidden="1" customHeight="1" x14ac:dyDescent="0.25">
      <c r="A127" s="117"/>
      <c r="B127" s="117"/>
      <c r="C127" s="138" t="s">
        <v>925</v>
      </c>
      <c r="D127" s="119"/>
      <c r="E127" s="120">
        <v>10</v>
      </c>
      <c r="F127" s="143" t="s">
        <v>110</v>
      </c>
      <c r="G127" s="147">
        <v>5000</v>
      </c>
      <c r="H127" s="123">
        <f t="shared" si="24"/>
        <v>50000</v>
      </c>
      <c r="I127" s="139"/>
      <c r="J127" s="125"/>
      <c r="K127" s="126">
        <f t="shared" si="25"/>
        <v>10</v>
      </c>
      <c r="L127" s="125"/>
      <c r="M127" s="127"/>
      <c r="N127" s="125"/>
      <c r="O127" s="125"/>
      <c r="P127" s="126"/>
      <c r="Q127" s="125"/>
      <c r="R127" s="125"/>
      <c r="S127" s="125"/>
      <c r="T127" s="125"/>
      <c r="U127" s="125"/>
      <c r="V127" s="104"/>
      <c r="W127" s="104"/>
      <c r="X127" s="104"/>
      <c r="Y127" s="104"/>
      <c r="Z127" s="104"/>
      <c r="AA127" s="104"/>
      <c r="AB127" s="104"/>
    </row>
    <row r="128" spans="1:28" ht="18" hidden="1" customHeight="1" x14ac:dyDescent="0.25">
      <c r="A128" s="117"/>
      <c r="B128" s="117"/>
      <c r="C128" s="128" t="s">
        <v>896</v>
      </c>
      <c r="D128" s="119" t="s">
        <v>913</v>
      </c>
      <c r="E128" s="120">
        <v>3</v>
      </c>
      <c r="F128" s="143" t="s">
        <v>110</v>
      </c>
      <c r="G128" s="147">
        <v>150000</v>
      </c>
      <c r="H128" s="123">
        <f t="shared" si="24"/>
        <v>450000</v>
      </c>
      <c r="I128" s="139"/>
      <c r="J128" s="125"/>
      <c r="K128" s="126">
        <f t="shared" si="25"/>
        <v>3</v>
      </c>
      <c r="L128" s="125"/>
      <c r="M128" s="127"/>
      <c r="N128" s="125"/>
      <c r="O128" s="125"/>
      <c r="P128" s="126"/>
      <c r="Q128" s="125"/>
      <c r="R128" s="125"/>
      <c r="S128" s="125"/>
      <c r="T128" s="125"/>
      <c r="U128" s="125"/>
      <c r="V128" s="104"/>
      <c r="W128" s="104"/>
      <c r="X128" s="104"/>
      <c r="Y128" s="104"/>
      <c r="Z128" s="104"/>
      <c r="AA128" s="104"/>
      <c r="AB128" s="104"/>
    </row>
    <row r="129" spans="1:28" ht="18" hidden="1" customHeight="1" x14ac:dyDescent="0.25">
      <c r="A129" s="117"/>
      <c r="B129" s="117"/>
      <c r="C129" s="138" t="s">
        <v>933</v>
      </c>
      <c r="D129" s="119" t="s">
        <v>934</v>
      </c>
      <c r="E129" s="120">
        <v>10</v>
      </c>
      <c r="F129" s="143" t="s">
        <v>110</v>
      </c>
      <c r="G129" s="147">
        <v>5800</v>
      </c>
      <c r="H129" s="123">
        <f t="shared" si="24"/>
        <v>58000</v>
      </c>
      <c r="I129" s="139"/>
      <c r="J129" s="125"/>
      <c r="K129" s="126">
        <f t="shared" si="25"/>
        <v>10</v>
      </c>
      <c r="L129" s="125"/>
      <c r="M129" s="127"/>
      <c r="N129" s="125"/>
      <c r="O129" s="125"/>
      <c r="P129" s="126"/>
      <c r="Q129" s="125"/>
      <c r="R129" s="125"/>
      <c r="S129" s="125"/>
      <c r="T129" s="125"/>
      <c r="U129" s="125"/>
      <c r="V129" s="104"/>
      <c r="W129" s="104"/>
      <c r="X129" s="104"/>
      <c r="Y129" s="104"/>
      <c r="Z129" s="104"/>
      <c r="AA129" s="104"/>
      <c r="AB129" s="104"/>
    </row>
    <row r="130" spans="1:28" ht="18" hidden="1" customHeight="1" x14ac:dyDescent="0.25">
      <c r="A130" s="117"/>
      <c r="B130" s="117"/>
      <c r="C130" s="144" t="s">
        <v>935</v>
      </c>
      <c r="D130" s="145" t="s">
        <v>936</v>
      </c>
      <c r="E130" s="120">
        <v>11</v>
      </c>
      <c r="F130" s="143" t="s">
        <v>110</v>
      </c>
      <c r="G130" s="147">
        <v>3000</v>
      </c>
      <c r="H130" s="123">
        <f t="shared" si="24"/>
        <v>33000</v>
      </c>
      <c r="I130" s="139"/>
      <c r="J130" s="125"/>
      <c r="K130" s="126">
        <f t="shared" si="25"/>
        <v>11</v>
      </c>
      <c r="L130" s="125"/>
      <c r="M130" s="127"/>
      <c r="N130" s="125"/>
      <c r="O130" s="125"/>
      <c r="P130" s="126"/>
      <c r="Q130" s="125"/>
      <c r="R130" s="125"/>
      <c r="S130" s="125"/>
      <c r="T130" s="125"/>
      <c r="U130" s="125"/>
      <c r="V130" s="104"/>
      <c r="W130" s="104"/>
      <c r="X130" s="104"/>
      <c r="Y130" s="104"/>
      <c r="Z130" s="104"/>
      <c r="AA130" s="104"/>
      <c r="AB130" s="104"/>
    </row>
    <row r="131" spans="1:28" ht="18" hidden="1" customHeight="1" x14ac:dyDescent="0.25">
      <c r="A131" s="117"/>
      <c r="B131" s="117"/>
      <c r="C131" s="138" t="s">
        <v>937</v>
      </c>
      <c r="D131" s="119" t="s">
        <v>938</v>
      </c>
      <c r="E131" s="120">
        <v>5</v>
      </c>
      <c r="F131" s="143" t="s">
        <v>110</v>
      </c>
      <c r="G131" s="147">
        <v>12000</v>
      </c>
      <c r="H131" s="123">
        <f t="shared" si="24"/>
        <v>60000</v>
      </c>
      <c r="I131" s="139"/>
      <c r="J131" s="125"/>
      <c r="K131" s="126">
        <f t="shared" si="25"/>
        <v>5</v>
      </c>
      <c r="L131" s="125"/>
      <c r="M131" s="127"/>
      <c r="N131" s="125"/>
      <c r="O131" s="125"/>
      <c r="P131" s="126"/>
      <c r="Q131" s="125"/>
      <c r="R131" s="125"/>
      <c r="S131" s="125"/>
      <c r="T131" s="125"/>
      <c r="U131" s="125"/>
      <c r="V131" s="104"/>
      <c r="W131" s="104"/>
      <c r="X131" s="104"/>
      <c r="Y131" s="104"/>
      <c r="Z131" s="104"/>
      <c r="AA131" s="104"/>
      <c r="AB131" s="104"/>
    </row>
    <row r="132" spans="1:28" ht="18" hidden="1" customHeight="1" x14ac:dyDescent="0.25">
      <c r="A132" s="117"/>
      <c r="B132" s="117"/>
      <c r="C132" s="128"/>
      <c r="D132" s="119"/>
      <c r="E132" s="120"/>
      <c r="F132" s="143"/>
      <c r="G132" s="122"/>
      <c r="H132" s="123"/>
      <c r="I132" s="139"/>
      <c r="J132" s="125"/>
      <c r="K132" s="126"/>
      <c r="L132" s="125"/>
      <c r="M132" s="127"/>
      <c r="N132" s="125"/>
      <c r="O132" s="125"/>
      <c r="P132" s="126"/>
      <c r="Q132" s="125"/>
      <c r="R132" s="125"/>
      <c r="S132" s="125"/>
      <c r="T132" s="125"/>
      <c r="U132" s="125"/>
      <c r="V132" s="104"/>
      <c r="W132" s="104"/>
      <c r="X132" s="104"/>
      <c r="Y132" s="104"/>
      <c r="Z132" s="104"/>
      <c r="AA132" s="104"/>
      <c r="AB132" s="104"/>
    </row>
    <row r="133" spans="1:28" ht="18" hidden="1" customHeight="1" x14ac:dyDescent="0.25">
      <c r="A133" s="114"/>
      <c r="B133" s="114"/>
      <c r="C133" s="118" t="s">
        <v>890</v>
      </c>
      <c r="D133" s="129"/>
      <c r="E133" s="120"/>
      <c r="F133" s="142"/>
      <c r="G133" s="136">
        <f>SUM(H134)</f>
        <v>225000</v>
      </c>
      <c r="H133" s="130"/>
      <c r="I133" s="124" t="s">
        <v>847</v>
      </c>
      <c r="J133" s="125"/>
      <c r="K133" s="126"/>
      <c r="L133" s="125"/>
      <c r="M133" s="127"/>
      <c r="N133" s="125"/>
      <c r="O133" s="125"/>
      <c r="P133" s="126"/>
      <c r="Q133" s="125"/>
      <c r="R133" s="125"/>
      <c r="S133" s="125"/>
      <c r="T133" s="125"/>
      <c r="U133" s="125"/>
      <c r="V133" s="104"/>
      <c r="W133" s="104"/>
      <c r="X133" s="104"/>
      <c r="Y133" s="104"/>
      <c r="Z133" s="104"/>
      <c r="AA133" s="104"/>
      <c r="AB133" s="104"/>
    </row>
    <row r="134" spans="1:28" ht="18" hidden="1" customHeight="1" x14ac:dyDescent="0.25">
      <c r="A134" s="117"/>
      <c r="B134" s="117"/>
      <c r="C134" s="128" t="s">
        <v>864</v>
      </c>
      <c r="D134" s="119" t="s">
        <v>918</v>
      </c>
      <c r="E134" s="120">
        <v>5</v>
      </c>
      <c r="F134" s="143" t="s">
        <v>110</v>
      </c>
      <c r="G134" s="147">
        <v>45000</v>
      </c>
      <c r="H134" s="123">
        <f>E134*G134</f>
        <v>225000</v>
      </c>
      <c r="I134" s="139"/>
      <c r="J134" s="125"/>
      <c r="K134" s="126">
        <f>E134</f>
        <v>5</v>
      </c>
      <c r="L134" s="125"/>
      <c r="M134" s="127"/>
      <c r="N134" s="125"/>
      <c r="O134" s="125"/>
      <c r="P134" s="126"/>
      <c r="Q134" s="125"/>
      <c r="R134" s="125"/>
      <c r="S134" s="125"/>
      <c r="T134" s="125"/>
      <c r="U134" s="125"/>
      <c r="V134" s="104"/>
      <c r="W134" s="104"/>
      <c r="X134" s="104"/>
      <c r="Y134" s="104"/>
      <c r="Z134" s="104"/>
      <c r="AA134" s="104"/>
      <c r="AB134" s="104"/>
    </row>
    <row r="135" spans="1:28" ht="18" hidden="1" customHeight="1" x14ac:dyDescent="0.25">
      <c r="A135" s="114"/>
      <c r="B135" s="114"/>
      <c r="C135" s="118"/>
      <c r="D135" s="129"/>
      <c r="E135" s="120"/>
      <c r="F135" s="142"/>
      <c r="G135" s="122"/>
      <c r="H135" s="130"/>
      <c r="I135" s="139"/>
      <c r="J135" s="125"/>
      <c r="K135" s="126"/>
      <c r="L135" s="125"/>
      <c r="M135" s="127"/>
      <c r="N135" s="125"/>
      <c r="O135" s="125"/>
      <c r="P135" s="126"/>
      <c r="Q135" s="125"/>
      <c r="R135" s="125"/>
      <c r="S135" s="125"/>
      <c r="T135" s="125"/>
      <c r="U135" s="125"/>
      <c r="V135" s="104"/>
      <c r="W135" s="104"/>
      <c r="X135" s="104"/>
      <c r="Y135" s="104"/>
      <c r="Z135" s="104"/>
      <c r="AA135" s="104"/>
      <c r="AB135" s="104"/>
    </row>
    <row r="136" spans="1:28" ht="18" hidden="1" customHeight="1" x14ac:dyDescent="0.25">
      <c r="A136" s="114"/>
      <c r="B136" s="114"/>
      <c r="C136" s="118"/>
      <c r="D136" s="129"/>
      <c r="E136" s="120"/>
      <c r="F136" s="142"/>
      <c r="G136" s="122"/>
      <c r="H136" s="130"/>
      <c r="I136" s="139"/>
      <c r="J136" s="125"/>
      <c r="K136" s="126"/>
      <c r="L136" s="125"/>
      <c r="M136" s="127"/>
      <c r="N136" s="125"/>
      <c r="O136" s="125"/>
      <c r="P136" s="126"/>
      <c r="Q136" s="125"/>
      <c r="R136" s="125"/>
      <c r="S136" s="125"/>
      <c r="T136" s="125"/>
      <c r="U136" s="125"/>
      <c r="V136" s="104"/>
      <c r="W136" s="104"/>
      <c r="X136" s="104"/>
      <c r="Y136" s="104"/>
      <c r="Z136" s="104"/>
      <c r="AA136" s="104"/>
      <c r="AB136" s="104"/>
    </row>
    <row r="137" spans="1:28" ht="18" hidden="1" customHeight="1" x14ac:dyDescent="0.25">
      <c r="A137" s="114"/>
      <c r="B137" s="114"/>
      <c r="C137" s="118" t="s">
        <v>892</v>
      </c>
      <c r="D137" s="129"/>
      <c r="E137" s="120"/>
      <c r="F137" s="142"/>
      <c r="G137" s="136">
        <f>SUM(H138:H139)</f>
        <v>375000</v>
      </c>
      <c r="H137" s="130"/>
      <c r="I137" s="124" t="s">
        <v>847</v>
      </c>
      <c r="J137" s="125"/>
      <c r="K137" s="126"/>
      <c r="L137" s="125"/>
      <c r="M137" s="127"/>
      <c r="N137" s="125"/>
      <c r="O137" s="125"/>
      <c r="P137" s="126"/>
      <c r="Q137" s="125"/>
      <c r="R137" s="125"/>
      <c r="S137" s="125"/>
      <c r="T137" s="125"/>
      <c r="U137" s="125"/>
      <c r="V137" s="104"/>
      <c r="W137" s="104"/>
      <c r="X137" s="104"/>
      <c r="Y137" s="104"/>
      <c r="Z137" s="104"/>
      <c r="AA137" s="104"/>
      <c r="AB137" s="104"/>
    </row>
    <row r="138" spans="1:28" ht="18" hidden="1" customHeight="1" x14ac:dyDescent="0.25">
      <c r="A138" s="117"/>
      <c r="B138" s="117"/>
      <c r="C138" s="128" t="s">
        <v>864</v>
      </c>
      <c r="D138" s="119" t="s">
        <v>899</v>
      </c>
      <c r="E138" s="120">
        <v>3</v>
      </c>
      <c r="F138" s="143" t="s">
        <v>110</v>
      </c>
      <c r="G138" s="122">
        <v>35000</v>
      </c>
      <c r="H138" s="123">
        <f t="shared" ref="H138:H139" si="26">E138*G138</f>
        <v>105000</v>
      </c>
      <c r="I138" s="139"/>
      <c r="J138" s="125"/>
      <c r="K138" s="126">
        <f t="shared" ref="K138:K139" si="27">E138</f>
        <v>3</v>
      </c>
      <c r="L138" s="125"/>
      <c r="M138" s="127"/>
      <c r="N138" s="125"/>
      <c r="O138" s="125"/>
      <c r="P138" s="126"/>
      <c r="Q138" s="125"/>
      <c r="R138" s="125"/>
      <c r="S138" s="125"/>
      <c r="T138" s="125"/>
      <c r="U138" s="125"/>
      <c r="V138" s="104"/>
      <c r="W138" s="104"/>
      <c r="X138" s="104"/>
      <c r="Y138" s="104"/>
      <c r="Z138" s="104"/>
      <c r="AA138" s="104"/>
      <c r="AB138" s="104"/>
    </row>
    <row r="139" spans="1:28" ht="18" hidden="1" customHeight="1" x14ac:dyDescent="0.25">
      <c r="A139" s="117"/>
      <c r="B139" s="117"/>
      <c r="C139" s="128" t="s">
        <v>864</v>
      </c>
      <c r="D139" s="119" t="s">
        <v>918</v>
      </c>
      <c r="E139" s="120">
        <v>6</v>
      </c>
      <c r="F139" s="143" t="s">
        <v>110</v>
      </c>
      <c r="G139" s="122">
        <v>45000</v>
      </c>
      <c r="H139" s="123">
        <f t="shared" si="26"/>
        <v>270000</v>
      </c>
      <c r="I139" s="139"/>
      <c r="J139" s="125"/>
      <c r="K139" s="126">
        <f t="shared" si="27"/>
        <v>6</v>
      </c>
      <c r="L139" s="125"/>
      <c r="M139" s="127"/>
      <c r="N139" s="125"/>
      <c r="O139" s="125"/>
      <c r="P139" s="126"/>
      <c r="Q139" s="125"/>
      <c r="R139" s="125"/>
      <c r="S139" s="125"/>
      <c r="T139" s="125"/>
      <c r="U139" s="125"/>
      <c r="V139" s="104"/>
      <c r="W139" s="104"/>
      <c r="X139" s="104"/>
      <c r="Y139" s="104"/>
      <c r="Z139" s="104"/>
      <c r="AA139" s="104"/>
      <c r="AB139" s="104"/>
    </row>
    <row r="140" spans="1:28" ht="18" hidden="1" customHeight="1" x14ac:dyDescent="0.25">
      <c r="A140" s="114"/>
      <c r="B140" s="114"/>
      <c r="C140" s="118"/>
      <c r="D140" s="129"/>
      <c r="E140" s="120"/>
      <c r="F140" s="142"/>
      <c r="G140" s="122"/>
      <c r="H140" s="130"/>
      <c r="I140" s="139"/>
      <c r="J140" s="125"/>
      <c r="K140" s="126"/>
      <c r="L140" s="125"/>
      <c r="M140" s="127"/>
      <c r="N140" s="125"/>
      <c r="O140" s="125"/>
      <c r="P140" s="126"/>
      <c r="Q140" s="125"/>
      <c r="R140" s="125"/>
      <c r="S140" s="125"/>
      <c r="T140" s="125"/>
      <c r="U140" s="125"/>
      <c r="V140" s="104"/>
      <c r="W140" s="104"/>
      <c r="X140" s="104"/>
      <c r="Y140" s="104"/>
      <c r="Z140" s="104"/>
      <c r="AA140" s="104"/>
      <c r="AB140" s="104"/>
    </row>
    <row r="141" spans="1:28" ht="18" hidden="1" customHeight="1" x14ac:dyDescent="0.25">
      <c r="A141" s="114"/>
      <c r="B141" s="114"/>
      <c r="C141" s="118" t="s">
        <v>895</v>
      </c>
      <c r="D141" s="129"/>
      <c r="E141" s="120"/>
      <c r="F141" s="142"/>
      <c r="G141" s="136">
        <f>SUM(H142:H144)</f>
        <v>204000</v>
      </c>
      <c r="H141" s="130"/>
      <c r="I141" s="124" t="s">
        <v>847</v>
      </c>
      <c r="J141" s="125"/>
      <c r="K141" s="126"/>
      <c r="L141" s="125"/>
      <c r="M141" s="127"/>
      <c r="N141" s="125"/>
      <c r="O141" s="125"/>
      <c r="P141" s="126"/>
      <c r="Q141" s="125"/>
      <c r="R141" s="125"/>
      <c r="S141" s="125"/>
      <c r="T141" s="125"/>
      <c r="U141" s="125"/>
      <c r="V141" s="104"/>
      <c r="W141" s="104"/>
      <c r="X141" s="104"/>
      <c r="Y141" s="104"/>
      <c r="Z141" s="104"/>
      <c r="AA141" s="104"/>
      <c r="AB141" s="104"/>
    </row>
    <row r="142" spans="1:28" ht="18" hidden="1" customHeight="1" x14ac:dyDescent="0.25">
      <c r="A142" s="114"/>
      <c r="B142" s="114"/>
      <c r="C142" s="138" t="s">
        <v>941</v>
      </c>
      <c r="D142" s="119" t="s">
        <v>942</v>
      </c>
      <c r="E142" s="120">
        <v>2</v>
      </c>
      <c r="F142" s="143" t="s">
        <v>110</v>
      </c>
      <c r="G142" s="122">
        <v>35000</v>
      </c>
      <c r="H142" s="123">
        <f t="shared" ref="H142:H144" si="28">E142*G142</f>
        <v>70000</v>
      </c>
      <c r="I142" s="139"/>
      <c r="J142" s="125"/>
      <c r="K142" s="126">
        <f t="shared" ref="K142:K144" si="29">E142</f>
        <v>2</v>
      </c>
      <c r="L142" s="125"/>
      <c r="M142" s="127"/>
      <c r="N142" s="125"/>
      <c r="O142" s="125"/>
      <c r="P142" s="126"/>
      <c r="Q142" s="125"/>
      <c r="R142" s="125"/>
      <c r="S142" s="125"/>
      <c r="T142" s="125"/>
      <c r="U142" s="125"/>
      <c r="V142" s="104"/>
      <c r="W142" s="104"/>
      <c r="X142" s="104"/>
      <c r="Y142" s="104"/>
      <c r="Z142" s="104"/>
      <c r="AA142" s="104"/>
      <c r="AB142" s="104"/>
    </row>
    <row r="143" spans="1:28" ht="18" hidden="1" customHeight="1" x14ac:dyDescent="0.25">
      <c r="A143" s="114"/>
      <c r="B143" s="114"/>
      <c r="C143" s="128" t="s">
        <v>907</v>
      </c>
      <c r="D143" s="119" t="s">
        <v>908</v>
      </c>
      <c r="E143" s="120">
        <v>1</v>
      </c>
      <c r="F143" s="121" t="s">
        <v>110</v>
      </c>
      <c r="G143" s="122">
        <v>75000</v>
      </c>
      <c r="H143" s="123">
        <f t="shared" si="28"/>
        <v>75000</v>
      </c>
      <c r="I143" s="124"/>
      <c r="J143" s="125"/>
      <c r="K143" s="126">
        <f t="shared" si="29"/>
        <v>1</v>
      </c>
      <c r="L143" s="125"/>
      <c r="M143" s="127"/>
      <c r="N143" s="125"/>
      <c r="O143" s="125"/>
      <c r="P143" s="126"/>
      <c r="Q143" s="125"/>
      <c r="R143" s="125"/>
      <c r="S143" s="125"/>
      <c r="T143" s="125"/>
      <c r="U143" s="125"/>
      <c r="V143" s="104"/>
      <c r="W143" s="104"/>
      <c r="X143" s="104"/>
      <c r="Y143" s="104"/>
      <c r="Z143" s="104"/>
      <c r="AA143" s="104"/>
      <c r="AB143" s="104"/>
    </row>
    <row r="144" spans="1:28" ht="18" hidden="1" customHeight="1" x14ac:dyDescent="0.25">
      <c r="A144" s="114"/>
      <c r="B144" s="114"/>
      <c r="C144" s="128" t="s">
        <v>877</v>
      </c>
      <c r="D144" s="119" t="s">
        <v>943</v>
      </c>
      <c r="E144" s="120">
        <v>1</v>
      </c>
      <c r="F144" s="121" t="s">
        <v>110</v>
      </c>
      <c r="G144" s="122">
        <v>59000</v>
      </c>
      <c r="H144" s="123">
        <f t="shared" si="28"/>
        <v>59000</v>
      </c>
      <c r="I144" s="131"/>
      <c r="J144" s="132"/>
      <c r="K144" s="126">
        <f t="shared" si="29"/>
        <v>1</v>
      </c>
      <c r="L144" s="125"/>
      <c r="M144" s="127"/>
      <c r="N144" s="125"/>
      <c r="O144" s="125"/>
      <c r="P144" s="126"/>
      <c r="Q144" s="125"/>
      <c r="R144" s="125"/>
      <c r="S144" s="125"/>
      <c r="T144" s="125"/>
      <c r="U144" s="125"/>
      <c r="V144" s="104"/>
      <c r="W144" s="104"/>
      <c r="X144" s="104"/>
      <c r="Y144" s="104"/>
      <c r="Z144" s="104"/>
      <c r="AA144" s="104"/>
      <c r="AB144" s="104"/>
    </row>
    <row r="145" spans="1:28" ht="18" hidden="1" customHeight="1" x14ac:dyDescent="0.25">
      <c r="A145" s="114"/>
      <c r="B145" s="114"/>
      <c r="C145" s="118"/>
      <c r="D145" s="129"/>
      <c r="E145" s="120"/>
      <c r="F145" s="142"/>
      <c r="G145" s="122"/>
      <c r="H145" s="130"/>
      <c r="I145" s="139"/>
      <c r="J145" s="125"/>
      <c r="K145" s="126"/>
      <c r="L145" s="125"/>
      <c r="M145" s="127"/>
      <c r="N145" s="125"/>
      <c r="O145" s="125"/>
      <c r="P145" s="126"/>
      <c r="Q145" s="125"/>
      <c r="R145" s="125"/>
      <c r="S145" s="125"/>
      <c r="T145" s="125"/>
      <c r="U145" s="125"/>
      <c r="V145" s="104"/>
      <c r="W145" s="104"/>
      <c r="X145" s="104"/>
      <c r="Y145" s="104"/>
      <c r="Z145" s="104"/>
      <c r="AA145" s="104"/>
      <c r="AB145" s="104"/>
    </row>
    <row r="146" spans="1:28" ht="18" hidden="1" customHeight="1" x14ac:dyDescent="0.25">
      <c r="A146" s="114"/>
      <c r="B146" s="114"/>
      <c r="C146" s="118" t="s">
        <v>900</v>
      </c>
      <c r="D146" s="129"/>
      <c r="E146" s="120"/>
      <c r="F146" s="142"/>
      <c r="G146" s="136">
        <f>SUM(H147:H148)</f>
        <v>375000</v>
      </c>
      <c r="H146" s="130"/>
      <c r="I146" s="124" t="s">
        <v>847</v>
      </c>
      <c r="J146" s="125"/>
      <c r="K146" s="126"/>
      <c r="L146" s="125"/>
      <c r="M146" s="127"/>
      <c r="N146" s="125"/>
      <c r="O146" s="125"/>
      <c r="P146" s="126"/>
      <c r="Q146" s="125"/>
      <c r="R146" s="125"/>
      <c r="S146" s="125"/>
      <c r="T146" s="125"/>
      <c r="U146" s="125"/>
      <c r="V146" s="104"/>
      <c r="W146" s="104"/>
      <c r="X146" s="104"/>
      <c r="Y146" s="104"/>
      <c r="Z146" s="104"/>
      <c r="AA146" s="104"/>
      <c r="AB146" s="104"/>
    </row>
    <row r="147" spans="1:28" ht="18" hidden="1" customHeight="1" x14ac:dyDescent="0.25">
      <c r="A147" s="117"/>
      <c r="B147" s="117"/>
      <c r="C147" s="128" t="s">
        <v>864</v>
      </c>
      <c r="D147" s="119" t="s">
        <v>899</v>
      </c>
      <c r="E147" s="120">
        <v>3</v>
      </c>
      <c r="F147" s="143" t="s">
        <v>110</v>
      </c>
      <c r="G147" s="147">
        <v>35000</v>
      </c>
      <c r="H147" s="123">
        <f t="shared" ref="H147:H148" si="30">E147*G147</f>
        <v>105000</v>
      </c>
      <c r="I147" s="139"/>
      <c r="J147" s="125"/>
      <c r="K147" s="126">
        <f t="shared" ref="K147:K148" si="31">E147</f>
        <v>3</v>
      </c>
      <c r="L147" s="125"/>
      <c r="M147" s="127"/>
      <c r="N147" s="125"/>
      <c r="O147" s="125"/>
      <c r="P147" s="126"/>
      <c r="Q147" s="125"/>
      <c r="R147" s="125"/>
      <c r="S147" s="125"/>
      <c r="T147" s="125"/>
      <c r="U147" s="125"/>
      <c r="V147" s="104"/>
      <c r="W147" s="104"/>
      <c r="X147" s="104"/>
      <c r="Y147" s="104"/>
      <c r="Z147" s="104"/>
      <c r="AA147" s="104"/>
      <c r="AB147" s="104"/>
    </row>
    <row r="148" spans="1:28" ht="18" hidden="1" customHeight="1" x14ac:dyDescent="0.25">
      <c r="A148" s="117"/>
      <c r="B148" s="117"/>
      <c r="C148" s="128" t="s">
        <v>864</v>
      </c>
      <c r="D148" s="119" t="s">
        <v>918</v>
      </c>
      <c r="E148" s="120">
        <v>6</v>
      </c>
      <c r="F148" s="143" t="s">
        <v>110</v>
      </c>
      <c r="G148" s="147">
        <v>45000</v>
      </c>
      <c r="H148" s="123">
        <f t="shared" si="30"/>
        <v>270000</v>
      </c>
      <c r="I148" s="139"/>
      <c r="J148" s="125"/>
      <c r="K148" s="126">
        <f t="shared" si="31"/>
        <v>6</v>
      </c>
      <c r="L148" s="125"/>
      <c r="M148" s="127"/>
      <c r="N148" s="125"/>
      <c r="O148" s="125"/>
      <c r="P148" s="126"/>
      <c r="Q148" s="125"/>
      <c r="R148" s="125"/>
      <c r="S148" s="125"/>
      <c r="T148" s="125"/>
      <c r="U148" s="125"/>
      <c r="V148" s="104"/>
      <c r="W148" s="104"/>
      <c r="X148" s="104"/>
      <c r="Y148" s="104"/>
      <c r="Z148" s="104"/>
      <c r="AA148" s="104"/>
      <c r="AB148" s="104"/>
    </row>
    <row r="149" spans="1:28" ht="18" hidden="1" customHeight="1" x14ac:dyDescent="0.25">
      <c r="A149" s="114"/>
      <c r="B149" s="114"/>
      <c r="C149" s="118"/>
      <c r="D149" s="129"/>
      <c r="E149" s="120"/>
      <c r="F149" s="142"/>
      <c r="G149" s="122"/>
      <c r="H149" s="130"/>
      <c r="I149" s="139"/>
      <c r="J149" s="125"/>
      <c r="K149" s="126"/>
      <c r="L149" s="125"/>
      <c r="M149" s="127"/>
      <c r="N149" s="125"/>
      <c r="O149" s="125"/>
      <c r="P149" s="126"/>
      <c r="Q149" s="125"/>
      <c r="R149" s="125"/>
      <c r="S149" s="125"/>
      <c r="T149" s="125"/>
      <c r="U149" s="125"/>
      <c r="V149" s="104"/>
      <c r="W149" s="104"/>
      <c r="X149" s="104"/>
      <c r="Y149" s="104"/>
      <c r="Z149" s="104"/>
      <c r="AA149" s="104"/>
      <c r="AB149" s="104"/>
    </row>
    <row r="150" spans="1:28" ht="18" hidden="1" customHeight="1" x14ac:dyDescent="0.25">
      <c r="A150" s="114"/>
      <c r="B150" s="114"/>
      <c r="C150" s="118" t="s">
        <v>902</v>
      </c>
      <c r="D150" s="129"/>
      <c r="E150" s="120"/>
      <c r="F150" s="142"/>
      <c r="G150" s="136">
        <f>SUM(H151:H152)</f>
        <v>445000</v>
      </c>
      <c r="H150" s="130"/>
      <c r="I150" s="124" t="s">
        <v>847</v>
      </c>
      <c r="J150" s="125"/>
      <c r="K150" s="126"/>
      <c r="L150" s="125"/>
      <c r="M150" s="127"/>
      <c r="N150" s="125"/>
      <c r="O150" s="125"/>
      <c r="P150" s="126"/>
      <c r="Q150" s="125"/>
      <c r="R150" s="125"/>
      <c r="S150" s="125"/>
      <c r="T150" s="125"/>
      <c r="U150" s="125"/>
      <c r="V150" s="104"/>
      <c r="W150" s="104"/>
      <c r="X150" s="104"/>
      <c r="Y150" s="104"/>
      <c r="Z150" s="104"/>
      <c r="AA150" s="104"/>
      <c r="AB150" s="104"/>
    </row>
    <row r="151" spans="1:28" ht="18" hidden="1" customHeight="1" x14ac:dyDescent="0.25">
      <c r="A151" s="117"/>
      <c r="B151" s="117"/>
      <c r="C151" s="128" t="s">
        <v>864</v>
      </c>
      <c r="D151" s="119" t="s">
        <v>899</v>
      </c>
      <c r="E151" s="120">
        <v>5</v>
      </c>
      <c r="F151" s="143" t="s">
        <v>110</v>
      </c>
      <c r="G151" s="122">
        <v>35000</v>
      </c>
      <c r="H151" s="123">
        <f t="shared" ref="H151:H152" si="32">E151*G151</f>
        <v>175000</v>
      </c>
      <c r="I151" s="139"/>
      <c r="J151" s="125"/>
      <c r="K151" s="126">
        <f t="shared" ref="K151:K152" si="33">E151</f>
        <v>5</v>
      </c>
      <c r="L151" s="125"/>
      <c r="M151" s="127"/>
      <c r="N151" s="125"/>
      <c r="O151" s="125"/>
      <c r="P151" s="126"/>
      <c r="Q151" s="125"/>
      <c r="R151" s="125"/>
      <c r="S151" s="125"/>
      <c r="T151" s="125"/>
      <c r="U151" s="125"/>
      <c r="V151" s="104"/>
      <c r="W151" s="104"/>
      <c r="X151" s="104"/>
      <c r="Y151" s="104"/>
      <c r="Z151" s="104"/>
      <c r="AA151" s="104"/>
      <c r="AB151" s="104"/>
    </row>
    <row r="152" spans="1:28" ht="18" hidden="1" customHeight="1" x14ac:dyDescent="0.25">
      <c r="A152" s="117"/>
      <c r="B152" s="117"/>
      <c r="C152" s="128" t="s">
        <v>864</v>
      </c>
      <c r="D152" s="119" t="s">
        <v>918</v>
      </c>
      <c r="E152" s="120">
        <v>6</v>
      </c>
      <c r="F152" s="143" t="s">
        <v>110</v>
      </c>
      <c r="G152" s="122">
        <v>45000</v>
      </c>
      <c r="H152" s="123">
        <f t="shared" si="32"/>
        <v>270000</v>
      </c>
      <c r="I152" s="139"/>
      <c r="J152" s="125"/>
      <c r="K152" s="126">
        <f t="shared" si="33"/>
        <v>6</v>
      </c>
      <c r="L152" s="125"/>
      <c r="M152" s="127"/>
      <c r="N152" s="125"/>
      <c r="O152" s="125"/>
      <c r="P152" s="126"/>
      <c r="Q152" s="125"/>
      <c r="R152" s="125"/>
      <c r="S152" s="125"/>
      <c r="T152" s="125"/>
      <c r="U152" s="125"/>
      <c r="V152" s="104"/>
      <c r="W152" s="104"/>
      <c r="X152" s="104"/>
      <c r="Y152" s="104"/>
      <c r="Z152" s="104"/>
      <c r="AA152" s="104"/>
      <c r="AB152" s="104"/>
    </row>
    <row r="153" spans="1:28" ht="18" hidden="1" customHeight="1" x14ac:dyDescent="0.25">
      <c r="A153" s="114"/>
      <c r="B153" s="114"/>
      <c r="C153" s="118"/>
      <c r="D153" s="129"/>
      <c r="E153" s="120"/>
      <c r="F153" s="142"/>
      <c r="G153" s="122"/>
      <c r="H153" s="130"/>
      <c r="I153" s="139"/>
      <c r="J153" s="125"/>
      <c r="K153" s="126"/>
      <c r="L153" s="125"/>
      <c r="M153" s="127"/>
      <c r="N153" s="125"/>
      <c r="O153" s="125"/>
      <c r="P153" s="126"/>
      <c r="Q153" s="125"/>
      <c r="R153" s="125"/>
      <c r="S153" s="125"/>
      <c r="T153" s="125"/>
      <c r="U153" s="125"/>
      <c r="V153" s="104"/>
      <c r="W153" s="104"/>
      <c r="X153" s="104"/>
      <c r="Y153" s="104"/>
      <c r="Z153" s="104"/>
      <c r="AA153" s="104"/>
      <c r="AB153" s="104"/>
    </row>
    <row r="154" spans="1:28" ht="18" hidden="1" customHeight="1" x14ac:dyDescent="0.25">
      <c r="A154" s="114"/>
      <c r="B154" s="114"/>
      <c r="C154" s="118" t="s">
        <v>904</v>
      </c>
      <c r="D154" s="129"/>
      <c r="E154" s="120"/>
      <c r="F154" s="142"/>
      <c r="G154" s="136">
        <f>SUM(H155:H156)</f>
        <v>755000</v>
      </c>
      <c r="H154" s="130"/>
      <c r="I154" s="124" t="s">
        <v>847</v>
      </c>
      <c r="J154" s="125"/>
      <c r="K154" s="126"/>
      <c r="L154" s="125"/>
      <c r="M154" s="127"/>
      <c r="N154" s="125"/>
      <c r="O154" s="125"/>
      <c r="P154" s="126"/>
      <c r="Q154" s="125"/>
      <c r="R154" s="125"/>
      <c r="S154" s="125"/>
      <c r="T154" s="125"/>
      <c r="U154" s="125"/>
      <c r="V154" s="104"/>
      <c r="W154" s="104"/>
      <c r="X154" s="104"/>
      <c r="Y154" s="104"/>
      <c r="Z154" s="104"/>
      <c r="AA154" s="104"/>
      <c r="AB154" s="104"/>
    </row>
    <row r="155" spans="1:28" ht="18" hidden="1" customHeight="1" x14ac:dyDescent="0.25">
      <c r="A155" s="117"/>
      <c r="B155" s="117"/>
      <c r="C155" s="128" t="s">
        <v>864</v>
      </c>
      <c r="D155" s="119" t="s">
        <v>899</v>
      </c>
      <c r="E155" s="120">
        <v>10</v>
      </c>
      <c r="F155" s="143" t="s">
        <v>110</v>
      </c>
      <c r="G155" s="122">
        <v>35000</v>
      </c>
      <c r="H155" s="123">
        <f t="shared" ref="H155:H156" si="34">E155*G155</f>
        <v>350000</v>
      </c>
      <c r="I155" s="139"/>
      <c r="J155" s="125"/>
      <c r="K155" s="126">
        <f t="shared" ref="K155:K156" si="35">E155</f>
        <v>10</v>
      </c>
      <c r="L155" s="125"/>
      <c r="M155" s="127"/>
      <c r="N155" s="125"/>
      <c r="O155" s="125"/>
      <c r="P155" s="126"/>
      <c r="Q155" s="125"/>
      <c r="R155" s="125"/>
      <c r="S155" s="125"/>
      <c r="T155" s="125"/>
      <c r="U155" s="125"/>
      <c r="V155" s="104"/>
      <c r="W155" s="104"/>
      <c r="X155" s="104"/>
      <c r="Y155" s="104"/>
      <c r="Z155" s="104"/>
      <c r="AA155" s="104"/>
      <c r="AB155" s="104"/>
    </row>
    <row r="156" spans="1:28" ht="18" hidden="1" customHeight="1" x14ac:dyDescent="0.25">
      <c r="A156" s="117"/>
      <c r="B156" s="117"/>
      <c r="C156" s="128" t="s">
        <v>864</v>
      </c>
      <c r="D156" s="119" t="s">
        <v>918</v>
      </c>
      <c r="E156" s="120">
        <v>9</v>
      </c>
      <c r="F156" s="143" t="s">
        <v>110</v>
      </c>
      <c r="G156" s="122">
        <v>45000</v>
      </c>
      <c r="H156" s="123">
        <f t="shared" si="34"/>
        <v>405000</v>
      </c>
      <c r="I156" s="139"/>
      <c r="J156" s="125"/>
      <c r="K156" s="126">
        <f t="shared" si="35"/>
        <v>9</v>
      </c>
      <c r="L156" s="125"/>
      <c r="M156" s="127"/>
      <c r="N156" s="125"/>
      <c r="O156" s="125"/>
      <c r="P156" s="126"/>
      <c r="Q156" s="125"/>
      <c r="R156" s="125"/>
      <c r="S156" s="125"/>
      <c r="T156" s="125"/>
      <c r="U156" s="125"/>
      <c r="V156" s="104"/>
      <c r="W156" s="104"/>
      <c r="X156" s="104"/>
      <c r="Y156" s="104"/>
      <c r="Z156" s="104"/>
      <c r="AA156" s="104"/>
      <c r="AB156" s="104"/>
    </row>
    <row r="157" spans="1:28" ht="18" hidden="1" customHeight="1" x14ac:dyDescent="0.25">
      <c r="A157" s="114"/>
      <c r="B157" s="114"/>
      <c r="C157" s="118"/>
      <c r="D157" s="129"/>
      <c r="E157" s="120"/>
      <c r="F157" s="142"/>
      <c r="G157" s="122"/>
      <c r="H157" s="130"/>
      <c r="I157" s="139"/>
      <c r="J157" s="125"/>
      <c r="K157" s="126"/>
      <c r="L157" s="125"/>
      <c r="M157" s="127"/>
      <c r="N157" s="125"/>
      <c r="O157" s="125"/>
      <c r="P157" s="126"/>
      <c r="Q157" s="125"/>
      <c r="R157" s="125"/>
      <c r="S157" s="125"/>
      <c r="T157" s="125"/>
      <c r="U157" s="125"/>
      <c r="V157" s="104"/>
      <c r="W157" s="104"/>
      <c r="X157" s="104"/>
      <c r="Y157" s="104"/>
      <c r="Z157" s="104"/>
      <c r="AA157" s="104"/>
      <c r="AB157" s="104"/>
    </row>
    <row r="158" spans="1:28" ht="18" hidden="1" customHeight="1" x14ac:dyDescent="0.25">
      <c r="A158" s="114"/>
      <c r="B158" s="114"/>
      <c r="C158" s="118" t="s">
        <v>906</v>
      </c>
      <c r="D158" s="129"/>
      <c r="E158" s="120"/>
      <c r="F158" s="142"/>
      <c r="G158" s="136">
        <f>SUM(H159:H162)</f>
        <v>375000</v>
      </c>
      <c r="H158" s="130"/>
      <c r="I158" s="124" t="s">
        <v>847</v>
      </c>
      <c r="J158" s="125"/>
      <c r="K158" s="126"/>
      <c r="L158" s="125"/>
      <c r="M158" s="127"/>
      <c r="N158" s="125"/>
      <c r="O158" s="125"/>
      <c r="P158" s="126"/>
      <c r="Q158" s="125"/>
      <c r="R158" s="125"/>
      <c r="S158" s="125"/>
      <c r="T158" s="125"/>
      <c r="U158" s="125"/>
      <c r="V158" s="104"/>
      <c r="W158" s="104"/>
      <c r="X158" s="104"/>
      <c r="Y158" s="104"/>
      <c r="Z158" s="104"/>
      <c r="AA158" s="104"/>
      <c r="AB158" s="104"/>
    </row>
    <row r="159" spans="1:28" ht="18" hidden="1" customHeight="1" x14ac:dyDescent="0.25">
      <c r="A159" s="117"/>
      <c r="B159" s="117"/>
      <c r="C159" s="138" t="s">
        <v>944</v>
      </c>
      <c r="D159" s="119" t="s">
        <v>945</v>
      </c>
      <c r="E159" s="120">
        <v>15</v>
      </c>
      <c r="F159" s="121" t="s">
        <v>110</v>
      </c>
      <c r="G159" s="122">
        <v>4000</v>
      </c>
      <c r="H159" s="123">
        <f t="shared" ref="H159:H162" si="36">E159*G159</f>
        <v>60000</v>
      </c>
      <c r="I159" s="139"/>
      <c r="J159" s="125"/>
      <c r="K159" s="126">
        <f t="shared" ref="K159:K162" si="37">E159</f>
        <v>15</v>
      </c>
      <c r="L159" s="125"/>
      <c r="M159" s="127"/>
      <c r="N159" s="125"/>
      <c r="O159" s="125"/>
      <c r="P159" s="126"/>
      <c r="Q159" s="125"/>
      <c r="R159" s="125"/>
      <c r="S159" s="125"/>
      <c r="T159" s="125"/>
      <c r="U159" s="125"/>
      <c r="V159" s="104"/>
      <c r="W159" s="104"/>
      <c r="X159" s="104"/>
      <c r="Y159" s="104"/>
      <c r="Z159" s="104"/>
      <c r="AA159" s="104"/>
      <c r="AB159" s="104"/>
    </row>
    <row r="160" spans="1:28" ht="18" hidden="1" customHeight="1" x14ac:dyDescent="0.25">
      <c r="A160" s="117"/>
      <c r="B160" s="117"/>
      <c r="C160" s="138" t="s">
        <v>946</v>
      </c>
      <c r="D160" s="119"/>
      <c r="E160" s="120">
        <v>15</v>
      </c>
      <c r="F160" s="121" t="s">
        <v>110</v>
      </c>
      <c r="G160" s="122">
        <v>6000</v>
      </c>
      <c r="H160" s="123">
        <f t="shared" si="36"/>
        <v>90000</v>
      </c>
      <c r="I160" s="139"/>
      <c r="J160" s="125"/>
      <c r="K160" s="126">
        <f t="shared" si="37"/>
        <v>15</v>
      </c>
      <c r="L160" s="125"/>
      <c r="M160" s="127"/>
      <c r="N160" s="125"/>
      <c r="O160" s="125"/>
      <c r="P160" s="126"/>
      <c r="Q160" s="125"/>
      <c r="R160" s="125"/>
      <c r="S160" s="125"/>
      <c r="T160" s="125"/>
      <c r="U160" s="125"/>
      <c r="V160" s="104"/>
      <c r="W160" s="104"/>
      <c r="X160" s="104"/>
      <c r="Y160" s="104"/>
      <c r="Z160" s="104"/>
      <c r="AA160" s="104"/>
      <c r="AB160" s="104"/>
    </row>
    <row r="161" spans="1:28" ht="18" hidden="1" customHeight="1" x14ac:dyDescent="0.25">
      <c r="A161" s="117"/>
      <c r="B161" s="117"/>
      <c r="C161" s="138" t="s">
        <v>947</v>
      </c>
      <c r="D161" s="119" t="s">
        <v>948</v>
      </c>
      <c r="E161" s="120">
        <v>15</v>
      </c>
      <c r="F161" s="121" t="s">
        <v>110</v>
      </c>
      <c r="G161" s="122">
        <v>10000</v>
      </c>
      <c r="H161" s="123">
        <f t="shared" si="36"/>
        <v>150000</v>
      </c>
      <c r="I161" s="139"/>
      <c r="J161" s="125"/>
      <c r="K161" s="126">
        <f t="shared" si="37"/>
        <v>15</v>
      </c>
      <c r="L161" s="125"/>
      <c r="M161" s="127"/>
      <c r="N161" s="125"/>
      <c r="O161" s="125"/>
      <c r="P161" s="126"/>
      <c r="Q161" s="125"/>
      <c r="R161" s="125"/>
      <c r="S161" s="125"/>
      <c r="T161" s="125"/>
      <c r="U161" s="125"/>
      <c r="V161" s="104"/>
      <c r="W161" s="104"/>
      <c r="X161" s="104"/>
      <c r="Y161" s="104"/>
      <c r="Z161" s="104"/>
      <c r="AA161" s="104"/>
      <c r="AB161" s="104"/>
    </row>
    <row r="162" spans="1:28" ht="18" hidden="1" customHeight="1" x14ac:dyDescent="0.25">
      <c r="A162" s="114"/>
      <c r="B162" s="114"/>
      <c r="C162" s="138" t="s">
        <v>869</v>
      </c>
      <c r="D162" s="129"/>
      <c r="E162" s="120">
        <v>25</v>
      </c>
      <c r="F162" s="121" t="s">
        <v>110</v>
      </c>
      <c r="G162" s="122">
        <v>3000</v>
      </c>
      <c r="H162" s="123">
        <f t="shared" si="36"/>
        <v>75000</v>
      </c>
      <c r="I162" s="124"/>
      <c r="J162" s="125"/>
      <c r="K162" s="126">
        <f t="shared" si="37"/>
        <v>25</v>
      </c>
      <c r="L162" s="125"/>
      <c r="M162" s="127"/>
      <c r="N162" s="125"/>
      <c r="O162" s="125"/>
      <c r="P162" s="126"/>
      <c r="Q162" s="125"/>
      <c r="R162" s="125"/>
      <c r="S162" s="125"/>
      <c r="T162" s="125"/>
      <c r="U162" s="125"/>
      <c r="V162" s="104"/>
      <c r="W162" s="104"/>
      <c r="X162" s="104"/>
      <c r="Y162" s="104"/>
      <c r="Z162" s="104"/>
      <c r="AA162" s="104"/>
      <c r="AB162" s="104"/>
    </row>
    <row r="163" spans="1:28" ht="18" hidden="1" customHeight="1" x14ac:dyDescent="0.25">
      <c r="A163" s="114"/>
      <c r="B163" s="114"/>
      <c r="C163" s="118"/>
      <c r="D163" s="129"/>
      <c r="E163" s="120"/>
      <c r="F163" s="142"/>
      <c r="G163" s="122"/>
      <c r="H163" s="130"/>
      <c r="I163" s="139"/>
      <c r="J163" s="125"/>
      <c r="K163" s="126"/>
      <c r="L163" s="125"/>
      <c r="M163" s="127"/>
      <c r="N163" s="125"/>
      <c r="O163" s="125"/>
      <c r="P163" s="126"/>
      <c r="Q163" s="125"/>
      <c r="R163" s="125"/>
      <c r="S163" s="125"/>
      <c r="T163" s="125"/>
      <c r="U163" s="125"/>
      <c r="V163" s="104"/>
      <c r="W163" s="104"/>
      <c r="X163" s="104"/>
      <c r="Y163" s="104"/>
      <c r="Z163" s="104"/>
      <c r="AA163" s="104"/>
      <c r="AB163" s="104"/>
    </row>
    <row r="164" spans="1:28" ht="18" customHeight="1" x14ac:dyDescent="0.25">
      <c r="A164" s="115"/>
      <c r="B164" s="148"/>
      <c r="C164" s="118"/>
      <c r="D164" s="129"/>
      <c r="E164" s="120"/>
      <c r="F164" s="121"/>
      <c r="G164" s="122"/>
      <c r="H164" s="130"/>
      <c r="I164" s="124"/>
      <c r="J164" s="125"/>
      <c r="K164" s="126"/>
      <c r="L164" s="125"/>
      <c r="M164" s="127"/>
      <c r="N164" s="125"/>
      <c r="O164" s="125"/>
      <c r="P164" s="126"/>
      <c r="Q164" s="125"/>
      <c r="R164" s="125"/>
      <c r="S164" s="125"/>
      <c r="T164" s="125"/>
      <c r="U164" s="125"/>
      <c r="V164" s="104"/>
      <c r="W164" s="104"/>
      <c r="X164" s="104"/>
      <c r="Y164" s="104"/>
      <c r="Z164" s="104"/>
      <c r="AA164" s="104"/>
      <c r="AB164" s="104"/>
    </row>
    <row r="165" spans="1:28" ht="34.5" customHeight="1" x14ac:dyDescent="0.25">
      <c r="A165" s="115">
        <v>10705030</v>
      </c>
      <c r="B165" s="148"/>
      <c r="C165" s="325" t="s">
        <v>949</v>
      </c>
      <c r="D165" s="302"/>
      <c r="E165" s="120"/>
      <c r="F165" s="121"/>
      <c r="G165" s="122"/>
      <c r="H165" s="130">
        <v>3000000</v>
      </c>
      <c r="I165" s="124" t="s">
        <v>847</v>
      </c>
      <c r="J165" s="125"/>
      <c r="K165" s="126"/>
      <c r="L165" s="125"/>
      <c r="M165" s="127"/>
      <c r="N165" s="125"/>
      <c r="O165" s="125"/>
      <c r="P165" s="126"/>
      <c r="Q165" s="125"/>
      <c r="R165" s="125"/>
      <c r="S165" s="125"/>
      <c r="T165" s="125"/>
      <c r="U165" s="125"/>
      <c r="V165" s="104"/>
      <c r="W165" s="104"/>
      <c r="X165" s="104"/>
      <c r="Y165" s="104"/>
      <c r="Z165" s="104"/>
      <c r="AA165" s="104"/>
      <c r="AB165" s="104"/>
    </row>
    <row r="166" spans="1:28" ht="18" customHeight="1" x14ac:dyDescent="0.25">
      <c r="A166" s="115"/>
      <c r="B166" s="148"/>
      <c r="C166" s="137" t="s">
        <v>950</v>
      </c>
      <c r="D166" s="119" t="s">
        <v>951</v>
      </c>
      <c r="E166" s="120">
        <v>26</v>
      </c>
      <c r="F166" s="121" t="s">
        <v>110</v>
      </c>
      <c r="G166" s="122">
        <v>95000</v>
      </c>
      <c r="H166" s="123">
        <f t="shared" ref="H166:H225" si="38">E166*G166</f>
        <v>2470000</v>
      </c>
      <c r="I166" s="124"/>
      <c r="J166" s="125"/>
      <c r="K166" s="126"/>
      <c r="L166" s="125"/>
      <c r="M166" s="127"/>
      <c r="N166" s="125"/>
      <c r="O166" s="125"/>
      <c r="P166" s="126"/>
      <c r="Q166" s="125"/>
      <c r="R166" s="125"/>
      <c r="S166" s="125"/>
      <c r="T166" s="125"/>
      <c r="U166" s="125"/>
      <c r="V166" s="104"/>
      <c r="W166" s="104"/>
      <c r="X166" s="104"/>
      <c r="Y166" s="104"/>
      <c r="Z166" s="104"/>
      <c r="AA166" s="104"/>
      <c r="AB166" s="104"/>
    </row>
    <row r="167" spans="1:28" ht="18" customHeight="1" x14ac:dyDescent="0.25">
      <c r="A167" s="115"/>
      <c r="B167" s="148"/>
      <c r="C167" s="128" t="s">
        <v>952</v>
      </c>
      <c r="D167" s="119"/>
      <c r="E167" s="120">
        <v>5</v>
      </c>
      <c r="F167" s="121" t="s">
        <v>110</v>
      </c>
      <c r="G167" s="122">
        <v>70000</v>
      </c>
      <c r="H167" s="123">
        <f t="shared" si="38"/>
        <v>350000</v>
      </c>
      <c r="I167" s="124"/>
      <c r="J167" s="125"/>
      <c r="K167" s="126"/>
      <c r="L167" s="125"/>
      <c r="M167" s="127"/>
      <c r="N167" s="125"/>
      <c r="O167" s="125"/>
      <c r="P167" s="126"/>
      <c r="Q167" s="125"/>
      <c r="R167" s="125"/>
      <c r="S167" s="125"/>
      <c r="T167" s="125"/>
      <c r="U167" s="125"/>
      <c r="V167" s="104"/>
      <c r="W167" s="104"/>
      <c r="X167" s="104"/>
      <c r="Y167" s="104"/>
      <c r="Z167" s="104"/>
      <c r="AA167" s="104"/>
      <c r="AB167" s="104"/>
    </row>
    <row r="168" spans="1:28" ht="18" hidden="1" customHeight="1" x14ac:dyDescent="0.25">
      <c r="A168" s="115"/>
      <c r="B168" s="148"/>
      <c r="C168" s="118" t="s">
        <v>917</v>
      </c>
      <c r="D168" s="129"/>
      <c r="E168" s="120"/>
      <c r="F168" s="142"/>
      <c r="G168" s="122">
        <v>70001</v>
      </c>
      <c r="H168" s="123">
        <f t="shared" si="38"/>
        <v>0</v>
      </c>
      <c r="I168" s="124" t="s">
        <v>847</v>
      </c>
      <c r="J168" s="125"/>
      <c r="K168" s="126"/>
      <c r="L168" s="125"/>
      <c r="M168" s="127"/>
      <c r="N168" s="125"/>
      <c r="O168" s="125"/>
      <c r="P168" s="126"/>
      <c r="Q168" s="125"/>
      <c r="R168" s="125"/>
      <c r="S168" s="125"/>
      <c r="T168" s="125"/>
      <c r="U168" s="125"/>
      <c r="V168" s="104"/>
      <c r="W168" s="104"/>
      <c r="X168" s="104"/>
      <c r="Y168" s="104"/>
      <c r="Z168" s="104"/>
      <c r="AA168" s="104"/>
      <c r="AB168" s="104"/>
    </row>
    <row r="169" spans="1:28" ht="18" hidden="1" customHeight="1" x14ac:dyDescent="0.25">
      <c r="A169" s="115"/>
      <c r="B169" s="149"/>
      <c r="C169" s="326" t="s">
        <v>953</v>
      </c>
      <c r="D169" s="302"/>
      <c r="E169" s="150">
        <v>2</v>
      </c>
      <c r="F169" s="125" t="s">
        <v>602</v>
      </c>
      <c r="G169" s="122">
        <v>70002</v>
      </c>
      <c r="H169" s="123">
        <f t="shared" si="38"/>
        <v>140004</v>
      </c>
      <c r="I169" s="151"/>
      <c r="J169" s="127"/>
      <c r="K169" s="126">
        <f t="shared" ref="K169:K170" si="39">E169</f>
        <v>2</v>
      </c>
      <c r="L169" s="125"/>
      <c r="M169" s="125"/>
      <c r="N169" s="125"/>
      <c r="O169" s="125"/>
      <c r="P169" s="126"/>
      <c r="Q169" s="125"/>
      <c r="R169" s="125"/>
      <c r="S169" s="125"/>
      <c r="T169" s="125"/>
      <c r="U169" s="125"/>
      <c r="V169" s="104"/>
      <c r="W169" s="104"/>
      <c r="X169" s="104"/>
      <c r="Y169" s="104"/>
      <c r="Z169" s="104"/>
      <c r="AA169" s="104"/>
      <c r="AB169" s="104"/>
    </row>
    <row r="170" spans="1:28" ht="18" hidden="1" customHeight="1" x14ac:dyDescent="0.25">
      <c r="A170" s="115"/>
      <c r="B170" s="148"/>
      <c r="C170" s="137" t="s">
        <v>952</v>
      </c>
      <c r="D170" s="119" t="s">
        <v>954</v>
      </c>
      <c r="E170" s="120">
        <v>1</v>
      </c>
      <c r="F170" s="121" t="s">
        <v>110</v>
      </c>
      <c r="G170" s="122">
        <v>70003</v>
      </c>
      <c r="H170" s="123">
        <f t="shared" si="38"/>
        <v>70003</v>
      </c>
      <c r="I170" s="124"/>
      <c r="J170" s="125"/>
      <c r="K170" s="126">
        <f t="shared" si="39"/>
        <v>1</v>
      </c>
      <c r="L170" s="125"/>
      <c r="M170" s="127"/>
      <c r="N170" s="125"/>
      <c r="O170" s="125"/>
      <c r="P170" s="126"/>
      <c r="Q170" s="125"/>
      <c r="R170" s="125"/>
      <c r="S170" s="125"/>
      <c r="T170" s="125"/>
      <c r="U170" s="125"/>
      <c r="V170" s="104"/>
      <c r="W170" s="104"/>
      <c r="X170" s="104"/>
      <c r="Y170" s="104"/>
      <c r="Z170" s="104"/>
      <c r="AA170" s="104"/>
      <c r="AB170" s="104"/>
    </row>
    <row r="171" spans="1:28" ht="18" hidden="1" customHeight="1" x14ac:dyDescent="0.25">
      <c r="A171" s="115"/>
      <c r="B171" s="148"/>
      <c r="C171" s="137"/>
      <c r="D171" s="119"/>
      <c r="E171" s="120"/>
      <c r="F171" s="121"/>
      <c r="G171" s="122">
        <v>70004</v>
      </c>
      <c r="H171" s="123">
        <f t="shared" si="38"/>
        <v>0</v>
      </c>
      <c r="I171" s="124"/>
      <c r="J171" s="125"/>
      <c r="K171" s="126"/>
      <c r="L171" s="125"/>
      <c r="M171" s="127"/>
      <c r="N171" s="125"/>
      <c r="O171" s="125"/>
      <c r="P171" s="126"/>
      <c r="Q171" s="125"/>
      <c r="R171" s="125"/>
      <c r="S171" s="125"/>
      <c r="T171" s="125"/>
      <c r="U171" s="125"/>
      <c r="V171" s="104"/>
      <c r="W171" s="104"/>
      <c r="X171" s="104"/>
      <c r="Y171" s="104"/>
      <c r="Z171" s="104"/>
      <c r="AA171" s="104"/>
      <c r="AB171" s="104"/>
    </row>
    <row r="172" spans="1:28" ht="18" hidden="1" customHeight="1" x14ac:dyDescent="0.25">
      <c r="A172" s="115"/>
      <c r="B172" s="148"/>
      <c r="C172" s="118" t="s">
        <v>863</v>
      </c>
      <c r="D172" s="129"/>
      <c r="E172" s="120"/>
      <c r="F172" s="142"/>
      <c r="G172" s="122">
        <v>70005</v>
      </c>
      <c r="H172" s="123">
        <f t="shared" si="38"/>
        <v>0</v>
      </c>
      <c r="I172" s="124" t="s">
        <v>847</v>
      </c>
      <c r="J172" s="125"/>
      <c r="K172" s="126"/>
      <c r="L172" s="125"/>
      <c r="M172" s="127"/>
      <c r="N172" s="125"/>
      <c r="O172" s="125"/>
      <c r="P172" s="126"/>
      <c r="Q172" s="125"/>
      <c r="R172" s="125"/>
      <c r="S172" s="125"/>
      <c r="T172" s="125"/>
      <c r="U172" s="125"/>
      <c r="V172" s="104"/>
      <c r="W172" s="104"/>
      <c r="X172" s="104"/>
      <c r="Y172" s="104"/>
      <c r="Z172" s="104"/>
      <c r="AA172" s="104"/>
      <c r="AB172" s="104"/>
    </row>
    <row r="173" spans="1:28" ht="18" hidden="1" customHeight="1" x14ac:dyDescent="0.25">
      <c r="A173" s="115"/>
      <c r="B173" s="149"/>
      <c r="C173" s="128" t="s">
        <v>955</v>
      </c>
      <c r="D173" s="119"/>
      <c r="E173" s="120">
        <v>1</v>
      </c>
      <c r="F173" s="121" t="s">
        <v>110</v>
      </c>
      <c r="G173" s="122">
        <v>70006</v>
      </c>
      <c r="H173" s="123">
        <f t="shared" si="38"/>
        <v>70006</v>
      </c>
      <c r="I173" s="131"/>
      <c r="J173" s="132"/>
      <c r="K173" s="126">
        <f t="shared" ref="K173:K174" si="40">E173</f>
        <v>1</v>
      </c>
      <c r="L173" s="125"/>
      <c r="M173" s="125"/>
      <c r="N173" s="125"/>
      <c r="O173" s="125"/>
      <c r="P173" s="126"/>
      <c r="Q173" s="125"/>
      <c r="R173" s="125"/>
      <c r="S173" s="125"/>
      <c r="T173" s="125"/>
      <c r="U173" s="125"/>
      <c r="V173" s="104"/>
      <c r="W173" s="104"/>
      <c r="X173" s="104"/>
      <c r="Y173" s="104"/>
      <c r="Z173" s="104"/>
      <c r="AA173" s="104"/>
      <c r="AB173" s="104"/>
    </row>
    <row r="174" spans="1:28" ht="18" hidden="1" customHeight="1" x14ac:dyDescent="0.25">
      <c r="A174" s="125"/>
      <c r="B174" s="149"/>
      <c r="C174" s="144" t="s">
        <v>956</v>
      </c>
      <c r="D174" s="119" t="s">
        <v>957</v>
      </c>
      <c r="E174" s="120">
        <v>4</v>
      </c>
      <c r="F174" s="121" t="s">
        <v>110</v>
      </c>
      <c r="G174" s="122">
        <v>70007</v>
      </c>
      <c r="H174" s="123">
        <f t="shared" si="38"/>
        <v>280028</v>
      </c>
      <c r="I174" s="133"/>
      <c r="J174" s="125"/>
      <c r="K174" s="126">
        <f t="shared" si="40"/>
        <v>4</v>
      </c>
      <c r="L174" s="125"/>
      <c r="M174" s="125"/>
      <c r="N174" s="125"/>
      <c r="O174" s="125"/>
      <c r="P174" s="126"/>
      <c r="Q174" s="125"/>
      <c r="R174" s="125"/>
      <c r="S174" s="125"/>
      <c r="T174" s="125"/>
      <c r="U174" s="125"/>
      <c r="V174" s="104"/>
      <c r="W174" s="104"/>
      <c r="X174" s="104"/>
      <c r="Y174" s="104"/>
      <c r="Z174" s="104"/>
      <c r="AA174" s="104"/>
      <c r="AB174" s="104"/>
    </row>
    <row r="175" spans="1:28" ht="18" hidden="1" customHeight="1" x14ac:dyDescent="0.25">
      <c r="A175" s="125"/>
      <c r="B175" s="149"/>
      <c r="C175" s="128"/>
      <c r="D175" s="119"/>
      <c r="E175" s="120"/>
      <c r="F175" s="121"/>
      <c r="G175" s="122">
        <v>70008</v>
      </c>
      <c r="H175" s="123">
        <f t="shared" si="38"/>
        <v>0</v>
      </c>
      <c r="I175" s="133"/>
      <c r="J175" s="125"/>
      <c r="K175" s="126"/>
      <c r="L175" s="125"/>
      <c r="M175" s="125"/>
      <c r="N175" s="125"/>
      <c r="O175" s="125"/>
      <c r="P175" s="126"/>
      <c r="Q175" s="125"/>
      <c r="R175" s="125"/>
      <c r="S175" s="125"/>
      <c r="T175" s="125"/>
      <c r="U175" s="125"/>
      <c r="V175" s="104"/>
      <c r="W175" s="104"/>
      <c r="X175" s="104"/>
      <c r="Y175" s="104"/>
      <c r="Z175" s="104"/>
      <c r="AA175" s="104"/>
      <c r="AB175" s="104"/>
    </row>
    <row r="176" spans="1:28" ht="18" hidden="1" customHeight="1" x14ac:dyDescent="0.25">
      <c r="A176" s="115"/>
      <c r="B176" s="148"/>
      <c r="C176" s="118" t="s">
        <v>866</v>
      </c>
      <c r="D176" s="129"/>
      <c r="E176" s="120"/>
      <c r="F176" s="142"/>
      <c r="G176" s="122">
        <v>70009</v>
      </c>
      <c r="H176" s="123">
        <f t="shared" si="38"/>
        <v>0</v>
      </c>
      <c r="I176" s="124" t="s">
        <v>847</v>
      </c>
      <c r="J176" s="125"/>
      <c r="K176" s="126"/>
      <c r="L176" s="125"/>
      <c r="M176" s="127"/>
      <c r="N176" s="125"/>
      <c r="O176" s="125"/>
      <c r="P176" s="126"/>
      <c r="Q176" s="125"/>
      <c r="R176" s="125"/>
      <c r="S176" s="125"/>
      <c r="T176" s="125"/>
      <c r="U176" s="125"/>
      <c r="V176" s="104"/>
      <c r="W176" s="104"/>
      <c r="X176" s="104"/>
      <c r="Y176" s="104"/>
      <c r="Z176" s="104"/>
      <c r="AA176" s="104"/>
      <c r="AB176" s="104"/>
    </row>
    <row r="177" spans="1:28" ht="18" hidden="1" customHeight="1" x14ac:dyDescent="0.25">
      <c r="A177" s="125"/>
      <c r="B177" s="149"/>
      <c r="C177" s="326" t="s">
        <v>953</v>
      </c>
      <c r="D177" s="302"/>
      <c r="E177" s="150">
        <v>5</v>
      </c>
      <c r="F177" s="125" t="s">
        <v>602</v>
      </c>
      <c r="G177" s="122">
        <v>70010</v>
      </c>
      <c r="H177" s="123">
        <f t="shared" si="38"/>
        <v>350050</v>
      </c>
      <c r="I177" s="152"/>
      <c r="J177" s="125"/>
      <c r="K177" s="126">
        <f t="shared" ref="K177:K178" si="41">E177</f>
        <v>5</v>
      </c>
      <c r="L177" s="125"/>
      <c r="M177" s="125"/>
      <c r="N177" s="125"/>
      <c r="O177" s="125"/>
      <c r="P177" s="126"/>
      <c r="Q177" s="125"/>
      <c r="R177" s="125"/>
      <c r="S177" s="125"/>
      <c r="T177" s="125"/>
      <c r="U177" s="125"/>
      <c r="V177" s="104"/>
      <c r="W177" s="104"/>
      <c r="X177" s="104"/>
      <c r="Y177" s="104"/>
      <c r="Z177" s="104"/>
      <c r="AA177" s="104"/>
      <c r="AB177" s="104"/>
    </row>
    <row r="178" spans="1:28" ht="18" hidden="1" customHeight="1" x14ac:dyDescent="0.25">
      <c r="A178" s="115"/>
      <c r="B178" s="149"/>
      <c r="C178" s="128" t="s">
        <v>955</v>
      </c>
      <c r="D178" s="119"/>
      <c r="E178" s="120">
        <v>1</v>
      </c>
      <c r="F178" s="121" t="s">
        <v>110</v>
      </c>
      <c r="G178" s="122">
        <v>70011</v>
      </c>
      <c r="H178" s="123">
        <f t="shared" si="38"/>
        <v>70011</v>
      </c>
      <c r="I178" s="131"/>
      <c r="J178" s="132"/>
      <c r="K178" s="126">
        <f t="shared" si="41"/>
        <v>1</v>
      </c>
      <c r="L178" s="125"/>
      <c r="M178" s="125"/>
      <c r="N178" s="125"/>
      <c r="O178" s="125"/>
      <c r="P178" s="126"/>
      <c r="Q178" s="125"/>
      <c r="R178" s="125"/>
      <c r="S178" s="125"/>
      <c r="T178" s="125"/>
      <c r="U178" s="125"/>
      <c r="V178" s="104"/>
      <c r="W178" s="104"/>
      <c r="X178" s="104"/>
      <c r="Y178" s="104"/>
      <c r="Z178" s="104"/>
      <c r="AA178" s="104"/>
      <c r="AB178" s="104"/>
    </row>
    <row r="179" spans="1:28" ht="18" hidden="1" customHeight="1" x14ac:dyDescent="0.25">
      <c r="A179" s="125"/>
      <c r="B179" s="149"/>
      <c r="C179" s="128"/>
      <c r="D179" s="119"/>
      <c r="E179" s="120"/>
      <c r="F179" s="121"/>
      <c r="G179" s="122">
        <v>70012</v>
      </c>
      <c r="H179" s="123">
        <f t="shared" si="38"/>
        <v>0</v>
      </c>
      <c r="I179" s="133"/>
      <c r="J179" s="125"/>
      <c r="K179" s="126"/>
      <c r="L179" s="125"/>
      <c r="M179" s="125"/>
      <c r="N179" s="125"/>
      <c r="O179" s="125"/>
      <c r="P179" s="126"/>
      <c r="Q179" s="125"/>
      <c r="R179" s="125"/>
      <c r="S179" s="125"/>
      <c r="T179" s="125"/>
      <c r="U179" s="125"/>
      <c r="V179" s="104"/>
      <c r="W179" s="104"/>
      <c r="X179" s="104"/>
      <c r="Y179" s="104"/>
      <c r="Z179" s="104"/>
      <c r="AA179" s="104"/>
      <c r="AB179" s="104"/>
    </row>
    <row r="180" spans="1:28" ht="18" hidden="1" customHeight="1" x14ac:dyDescent="0.25">
      <c r="A180" s="115"/>
      <c r="B180" s="148"/>
      <c r="C180" s="118" t="s">
        <v>876</v>
      </c>
      <c r="D180" s="129"/>
      <c r="E180" s="120"/>
      <c r="F180" s="142"/>
      <c r="G180" s="122">
        <v>70013</v>
      </c>
      <c r="H180" s="123">
        <f t="shared" si="38"/>
        <v>0</v>
      </c>
      <c r="I180" s="139" t="s">
        <v>847</v>
      </c>
      <c r="J180" s="125"/>
      <c r="K180" s="126"/>
      <c r="L180" s="125"/>
      <c r="M180" s="127"/>
      <c r="N180" s="125"/>
      <c r="O180" s="125"/>
      <c r="P180" s="126"/>
      <c r="Q180" s="125"/>
      <c r="R180" s="125"/>
      <c r="S180" s="125"/>
      <c r="T180" s="125"/>
      <c r="U180" s="125"/>
      <c r="V180" s="104"/>
      <c r="W180" s="104"/>
      <c r="X180" s="104"/>
      <c r="Y180" s="104"/>
      <c r="Z180" s="104"/>
      <c r="AA180" s="104"/>
      <c r="AB180" s="104"/>
    </row>
    <row r="181" spans="1:28" ht="18" hidden="1" customHeight="1" x14ac:dyDescent="0.25">
      <c r="A181" s="125"/>
      <c r="B181" s="149"/>
      <c r="C181" s="326" t="s">
        <v>953</v>
      </c>
      <c r="D181" s="302"/>
      <c r="E181" s="150">
        <v>5</v>
      </c>
      <c r="F181" s="125" t="s">
        <v>602</v>
      </c>
      <c r="G181" s="122">
        <v>70014</v>
      </c>
      <c r="H181" s="123">
        <f t="shared" si="38"/>
        <v>350070</v>
      </c>
      <c r="I181" s="152"/>
      <c r="J181" s="125"/>
      <c r="K181" s="126">
        <f t="shared" ref="K181:K182" si="42">E181</f>
        <v>5</v>
      </c>
      <c r="L181" s="125"/>
      <c r="M181" s="125"/>
      <c r="N181" s="125"/>
      <c r="O181" s="125"/>
      <c r="P181" s="126"/>
      <c r="Q181" s="125"/>
      <c r="R181" s="125"/>
      <c r="S181" s="125"/>
      <c r="T181" s="125"/>
      <c r="U181" s="125"/>
      <c r="V181" s="104"/>
      <c r="W181" s="104"/>
      <c r="X181" s="104"/>
      <c r="Y181" s="104"/>
      <c r="Z181" s="104"/>
      <c r="AA181" s="104"/>
      <c r="AB181" s="104"/>
    </row>
    <row r="182" spans="1:28" ht="18" hidden="1" customHeight="1" x14ac:dyDescent="0.25">
      <c r="A182" s="115"/>
      <c r="B182" s="149"/>
      <c r="C182" s="128" t="s">
        <v>955</v>
      </c>
      <c r="D182" s="119"/>
      <c r="E182" s="120">
        <v>1</v>
      </c>
      <c r="F182" s="121" t="s">
        <v>110</v>
      </c>
      <c r="G182" s="122">
        <v>70015</v>
      </c>
      <c r="H182" s="123">
        <f t="shared" si="38"/>
        <v>70015</v>
      </c>
      <c r="I182" s="131"/>
      <c r="J182" s="132"/>
      <c r="K182" s="126">
        <f t="shared" si="42"/>
        <v>1</v>
      </c>
      <c r="L182" s="125"/>
      <c r="M182" s="125"/>
      <c r="N182" s="125"/>
      <c r="O182" s="125"/>
      <c r="P182" s="126"/>
      <c r="Q182" s="125"/>
      <c r="R182" s="125"/>
      <c r="S182" s="125"/>
      <c r="T182" s="125"/>
      <c r="U182" s="125"/>
      <c r="V182" s="104"/>
      <c r="W182" s="104"/>
      <c r="X182" s="104"/>
      <c r="Y182" s="104"/>
      <c r="Z182" s="104"/>
      <c r="AA182" s="104"/>
      <c r="AB182" s="104"/>
    </row>
    <row r="183" spans="1:28" ht="18" hidden="1" customHeight="1" x14ac:dyDescent="0.25">
      <c r="A183" s="125"/>
      <c r="B183" s="149"/>
      <c r="C183" s="128"/>
      <c r="D183" s="119"/>
      <c r="E183" s="120"/>
      <c r="F183" s="121"/>
      <c r="G183" s="122">
        <v>70016</v>
      </c>
      <c r="H183" s="123">
        <f t="shared" si="38"/>
        <v>0</v>
      </c>
      <c r="I183" s="133"/>
      <c r="J183" s="125"/>
      <c r="K183" s="126"/>
      <c r="L183" s="125"/>
      <c r="M183" s="125"/>
      <c r="N183" s="125"/>
      <c r="O183" s="125"/>
      <c r="P183" s="126"/>
      <c r="Q183" s="125"/>
      <c r="R183" s="125"/>
      <c r="S183" s="125"/>
      <c r="T183" s="125"/>
      <c r="U183" s="125"/>
      <c r="V183" s="104"/>
      <c r="W183" s="104"/>
      <c r="X183" s="104"/>
      <c r="Y183" s="104"/>
      <c r="Z183" s="104"/>
      <c r="AA183" s="104"/>
      <c r="AB183" s="104"/>
    </row>
    <row r="184" spans="1:28" ht="18" hidden="1" customHeight="1" x14ac:dyDescent="0.25">
      <c r="A184" s="115"/>
      <c r="B184" s="148"/>
      <c r="C184" s="118" t="s">
        <v>882</v>
      </c>
      <c r="D184" s="129"/>
      <c r="E184" s="120"/>
      <c r="F184" s="142"/>
      <c r="G184" s="122">
        <v>70017</v>
      </c>
      <c r="H184" s="123">
        <f t="shared" si="38"/>
        <v>0</v>
      </c>
      <c r="I184" s="124" t="s">
        <v>847</v>
      </c>
      <c r="J184" s="125"/>
      <c r="K184" s="126"/>
      <c r="L184" s="125"/>
      <c r="M184" s="127"/>
      <c r="N184" s="125"/>
      <c r="O184" s="125"/>
      <c r="P184" s="126"/>
      <c r="Q184" s="125"/>
      <c r="R184" s="125"/>
      <c r="S184" s="125"/>
      <c r="T184" s="125"/>
      <c r="U184" s="125"/>
      <c r="V184" s="104"/>
      <c r="W184" s="104"/>
      <c r="X184" s="104"/>
      <c r="Y184" s="104"/>
      <c r="Z184" s="104"/>
      <c r="AA184" s="104"/>
      <c r="AB184" s="104"/>
    </row>
    <row r="185" spans="1:28" ht="18" hidden="1" customHeight="1" x14ac:dyDescent="0.25">
      <c r="A185" s="125"/>
      <c r="B185" s="149"/>
      <c r="C185" s="324" t="s">
        <v>953</v>
      </c>
      <c r="D185" s="302"/>
      <c r="E185" s="120">
        <v>2</v>
      </c>
      <c r="F185" s="121" t="s">
        <v>602</v>
      </c>
      <c r="G185" s="122">
        <v>70018</v>
      </c>
      <c r="H185" s="123">
        <f t="shared" si="38"/>
        <v>140036</v>
      </c>
      <c r="I185" s="133"/>
      <c r="J185" s="125"/>
      <c r="K185" s="126">
        <f t="shared" ref="K185:K187" si="43">E185</f>
        <v>2</v>
      </c>
      <c r="L185" s="125"/>
      <c r="M185" s="125"/>
      <c r="N185" s="125"/>
      <c r="O185" s="125"/>
      <c r="P185" s="126"/>
      <c r="Q185" s="125"/>
      <c r="R185" s="125"/>
      <c r="S185" s="125"/>
      <c r="T185" s="125"/>
      <c r="U185" s="125"/>
      <c r="V185" s="104"/>
      <c r="W185" s="104"/>
      <c r="X185" s="104"/>
      <c r="Y185" s="104"/>
      <c r="Z185" s="104"/>
      <c r="AA185" s="104"/>
      <c r="AB185" s="104"/>
    </row>
    <row r="186" spans="1:28" ht="18" hidden="1" customHeight="1" x14ac:dyDescent="0.25">
      <c r="A186" s="125"/>
      <c r="B186" s="149"/>
      <c r="C186" s="144" t="s">
        <v>956</v>
      </c>
      <c r="D186" s="119" t="s">
        <v>957</v>
      </c>
      <c r="E186" s="120">
        <v>5</v>
      </c>
      <c r="F186" s="121" t="s">
        <v>110</v>
      </c>
      <c r="G186" s="122">
        <v>70019</v>
      </c>
      <c r="H186" s="123">
        <f t="shared" si="38"/>
        <v>350095</v>
      </c>
      <c r="I186" s="133"/>
      <c r="J186" s="125"/>
      <c r="K186" s="126">
        <f t="shared" si="43"/>
        <v>5</v>
      </c>
      <c r="L186" s="125"/>
      <c r="M186" s="125"/>
      <c r="N186" s="125"/>
      <c r="O186" s="125"/>
      <c r="P186" s="126"/>
      <c r="Q186" s="125"/>
      <c r="R186" s="125"/>
      <c r="S186" s="125"/>
      <c r="T186" s="125"/>
      <c r="U186" s="125"/>
      <c r="V186" s="104"/>
      <c r="W186" s="104"/>
      <c r="X186" s="104"/>
      <c r="Y186" s="104"/>
      <c r="Z186" s="104"/>
      <c r="AA186" s="104"/>
      <c r="AB186" s="104"/>
    </row>
    <row r="187" spans="1:28" ht="18" hidden="1" customHeight="1" x14ac:dyDescent="0.25">
      <c r="A187" s="125"/>
      <c r="B187" s="149"/>
      <c r="C187" s="138" t="s">
        <v>958</v>
      </c>
      <c r="D187" s="119" t="s">
        <v>959</v>
      </c>
      <c r="E187" s="120">
        <v>1</v>
      </c>
      <c r="F187" s="121" t="s">
        <v>110</v>
      </c>
      <c r="G187" s="122">
        <v>70020</v>
      </c>
      <c r="H187" s="123">
        <f t="shared" si="38"/>
        <v>70020</v>
      </c>
      <c r="I187" s="133"/>
      <c r="J187" s="125"/>
      <c r="K187" s="126">
        <f t="shared" si="43"/>
        <v>1</v>
      </c>
      <c r="L187" s="125"/>
      <c r="M187" s="125"/>
      <c r="N187" s="125"/>
      <c r="O187" s="125"/>
      <c r="P187" s="126"/>
      <c r="Q187" s="125"/>
      <c r="R187" s="125"/>
      <c r="S187" s="125"/>
      <c r="T187" s="125"/>
      <c r="U187" s="125"/>
      <c r="V187" s="104"/>
      <c r="W187" s="104"/>
      <c r="X187" s="104"/>
      <c r="Y187" s="104"/>
      <c r="Z187" s="104"/>
      <c r="AA187" s="104"/>
      <c r="AB187" s="104"/>
    </row>
    <row r="188" spans="1:28" ht="18" hidden="1" customHeight="1" x14ac:dyDescent="0.25">
      <c r="A188" s="125"/>
      <c r="B188" s="149"/>
      <c r="C188" s="128"/>
      <c r="D188" s="119"/>
      <c r="E188" s="120"/>
      <c r="F188" s="121"/>
      <c r="G188" s="122">
        <v>70021</v>
      </c>
      <c r="H188" s="123">
        <f t="shared" si="38"/>
        <v>0</v>
      </c>
      <c r="I188" s="133"/>
      <c r="J188" s="125"/>
      <c r="K188" s="126"/>
      <c r="L188" s="125"/>
      <c r="M188" s="125"/>
      <c r="N188" s="125"/>
      <c r="O188" s="125"/>
      <c r="P188" s="126"/>
      <c r="Q188" s="125"/>
      <c r="R188" s="125"/>
      <c r="S188" s="125"/>
      <c r="T188" s="125"/>
      <c r="U188" s="125"/>
      <c r="V188" s="104"/>
      <c r="W188" s="104"/>
      <c r="X188" s="104"/>
      <c r="Y188" s="104"/>
      <c r="Z188" s="104"/>
      <c r="AA188" s="104"/>
      <c r="AB188" s="104"/>
    </row>
    <row r="189" spans="1:28" ht="18" hidden="1" customHeight="1" x14ac:dyDescent="0.25">
      <c r="A189" s="115"/>
      <c r="B189" s="148"/>
      <c r="C189" s="118" t="s">
        <v>888</v>
      </c>
      <c r="D189" s="129"/>
      <c r="E189" s="120"/>
      <c r="F189" s="142"/>
      <c r="G189" s="122">
        <v>70022</v>
      </c>
      <c r="H189" s="123">
        <f t="shared" si="38"/>
        <v>0</v>
      </c>
      <c r="I189" s="124" t="s">
        <v>847</v>
      </c>
      <c r="J189" s="125"/>
      <c r="K189" s="126"/>
      <c r="L189" s="125"/>
      <c r="M189" s="127"/>
      <c r="N189" s="125"/>
      <c r="O189" s="125"/>
      <c r="P189" s="126"/>
      <c r="Q189" s="125"/>
      <c r="R189" s="125"/>
      <c r="S189" s="125"/>
      <c r="T189" s="125"/>
      <c r="U189" s="125"/>
      <c r="V189" s="104"/>
      <c r="W189" s="104"/>
      <c r="X189" s="104"/>
      <c r="Y189" s="104"/>
      <c r="Z189" s="104"/>
      <c r="AA189" s="104"/>
      <c r="AB189" s="104"/>
    </row>
    <row r="190" spans="1:28" ht="18" hidden="1" customHeight="1" x14ac:dyDescent="0.25">
      <c r="A190" s="125"/>
      <c r="B190" s="149"/>
      <c r="C190" s="324" t="s">
        <v>953</v>
      </c>
      <c r="D190" s="302"/>
      <c r="E190" s="120">
        <v>5</v>
      </c>
      <c r="F190" s="121" t="s">
        <v>602</v>
      </c>
      <c r="G190" s="122">
        <v>70023</v>
      </c>
      <c r="H190" s="123">
        <f t="shared" si="38"/>
        <v>350115</v>
      </c>
      <c r="I190" s="133"/>
      <c r="J190" s="125"/>
      <c r="K190" s="126">
        <f t="shared" ref="K190:K191" si="44">E190</f>
        <v>5</v>
      </c>
      <c r="L190" s="125"/>
      <c r="M190" s="125"/>
      <c r="N190" s="125"/>
      <c r="O190" s="125"/>
      <c r="P190" s="126"/>
      <c r="Q190" s="125"/>
      <c r="R190" s="125"/>
      <c r="S190" s="125"/>
      <c r="T190" s="125"/>
      <c r="U190" s="125"/>
      <c r="V190" s="104"/>
      <c r="W190" s="104"/>
      <c r="X190" s="104"/>
      <c r="Y190" s="104"/>
      <c r="Z190" s="104"/>
      <c r="AA190" s="104"/>
      <c r="AB190" s="104"/>
    </row>
    <row r="191" spans="1:28" ht="18" hidden="1" customHeight="1" x14ac:dyDescent="0.25">
      <c r="A191" s="115"/>
      <c r="B191" s="149"/>
      <c r="C191" s="128" t="s">
        <v>955</v>
      </c>
      <c r="D191" s="119"/>
      <c r="E191" s="120">
        <v>1</v>
      </c>
      <c r="F191" s="121" t="s">
        <v>110</v>
      </c>
      <c r="G191" s="122">
        <v>70024</v>
      </c>
      <c r="H191" s="123">
        <f t="shared" si="38"/>
        <v>70024</v>
      </c>
      <c r="I191" s="131"/>
      <c r="J191" s="132"/>
      <c r="K191" s="126">
        <f t="shared" si="44"/>
        <v>1</v>
      </c>
      <c r="L191" s="125"/>
      <c r="M191" s="125"/>
      <c r="N191" s="125"/>
      <c r="O191" s="125"/>
      <c r="P191" s="126"/>
      <c r="Q191" s="125"/>
      <c r="R191" s="125"/>
      <c r="S191" s="125"/>
      <c r="T191" s="125"/>
      <c r="U191" s="125"/>
      <c r="V191" s="104"/>
      <c r="W191" s="104"/>
      <c r="X191" s="104"/>
      <c r="Y191" s="104"/>
      <c r="Z191" s="104"/>
      <c r="AA191" s="104"/>
      <c r="AB191" s="104"/>
    </row>
    <row r="192" spans="1:28" ht="18" hidden="1" customHeight="1" x14ac:dyDescent="0.25">
      <c r="A192" s="125"/>
      <c r="B192" s="149"/>
      <c r="C192" s="128"/>
      <c r="D192" s="119"/>
      <c r="E192" s="120"/>
      <c r="F192" s="121"/>
      <c r="G192" s="122">
        <v>70025</v>
      </c>
      <c r="H192" s="123">
        <f t="shared" si="38"/>
        <v>0</v>
      </c>
      <c r="I192" s="133"/>
      <c r="J192" s="125"/>
      <c r="K192" s="126"/>
      <c r="L192" s="125"/>
      <c r="M192" s="125"/>
      <c r="N192" s="125"/>
      <c r="O192" s="125"/>
      <c r="P192" s="126"/>
      <c r="Q192" s="125"/>
      <c r="R192" s="125"/>
      <c r="S192" s="125"/>
      <c r="T192" s="125"/>
      <c r="U192" s="125"/>
      <c r="V192" s="104"/>
      <c r="W192" s="104"/>
      <c r="X192" s="104"/>
      <c r="Y192" s="104"/>
      <c r="Z192" s="104"/>
      <c r="AA192" s="104"/>
      <c r="AB192" s="104"/>
    </row>
    <row r="193" spans="1:28" ht="18" hidden="1" customHeight="1" x14ac:dyDescent="0.25">
      <c r="A193" s="115"/>
      <c r="B193" s="148"/>
      <c r="C193" s="118" t="s">
        <v>890</v>
      </c>
      <c r="D193" s="129"/>
      <c r="E193" s="120"/>
      <c r="F193" s="142"/>
      <c r="G193" s="122">
        <v>70026</v>
      </c>
      <c r="H193" s="123">
        <f t="shared" si="38"/>
        <v>0</v>
      </c>
      <c r="I193" s="124" t="s">
        <v>847</v>
      </c>
      <c r="J193" s="125"/>
      <c r="K193" s="126"/>
      <c r="L193" s="125"/>
      <c r="M193" s="127"/>
      <c r="N193" s="125"/>
      <c r="O193" s="125"/>
      <c r="P193" s="126"/>
      <c r="Q193" s="125"/>
      <c r="R193" s="125"/>
      <c r="S193" s="125"/>
      <c r="T193" s="125"/>
      <c r="U193" s="125"/>
      <c r="V193" s="104"/>
      <c r="W193" s="104"/>
      <c r="X193" s="104"/>
      <c r="Y193" s="104"/>
      <c r="Z193" s="104"/>
      <c r="AA193" s="104"/>
      <c r="AB193" s="104"/>
    </row>
    <row r="194" spans="1:28" ht="18" hidden="1" customHeight="1" x14ac:dyDescent="0.25">
      <c r="A194" s="125"/>
      <c r="B194" s="149"/>
      <c r="C194" s="324" t="s">
        <v>953</v>
      </c>
      <c r="D194" s="302"/>
      <c r="E194" s="120">
        <v>1</v>
      </c>
      <c r="F194" s="121" t="s">
        <v>602</v>
      </c>
      <c r="G194" s="122">
        <v>70027</v>
      </c>
      <c r="H194" s="123">
        <f t="shared" si="38"/>
        <v>70027</v>
      </c>
      <c r="I194" s="133"/>
      <c r="J194" s="125"/>
      <c r="K194" s="126">
        <f t="shared" ref="K194:K196" si="45">E194</f>
        <v>1</v>
      </c>
      <c r="L194" s="125"/>
      <c r="M194" s="125"/>
      <c r="N194" s="125"/>
      <c r="O194" s="125"/>
      <c r="P194" s="126"/>
      <c r="Q194" s="125"/>
      <c r="R194" s="125"/>
      <c r="S194" s="125"/>
      <c r="T194" s="125"/>
      <c r="U194" s="125"/>
      <c r="V194" s="104"/>
      <c r="W194" s="104"/>
      <c r="X194" s="104"/>
      <c r="Y194" s="104"/>
      <c r="Z194" s="104"/>
      <c r="AA194" s="104"/>
      <c r="AB194" s="104"/>
    </row>
    <row r="195" spans="1:28" ht="18" hidden="1" customHeight="1" x14ac:dyDescent="0.25">
      <c r="A195" s="115"/>
      <c r="B195" s="149"/>
      <c r="C195" s="138" t="s">
        <v>955</v>
      </c>
      <c r="D195" s="119"/>
      <c r="E195" s="120">
        <v>1</v>
      </c>
      <c r="F195" s="121" t="s">
        <v>110</v>
      </c>
      <c r="G195" s="122">
        <v>70028</v>
      </c>
      <c r="H195" s="123">
        <f t="shared" si="38"/>
        <v>70028</v>
      </c>
      <c r="I195" s="131"/>
      <c r="J195" s="132"/>
      <c r="K195" s="126">
        <f t="shared" si="45"/>
        <v>1</v>
      </c>
      <c r="L195" s="125"/>
      <c r="M195" s="125"/>
      <c r="N195" s="125"/>
      <c r="O195" s="125"/>
      <c r="P195" s="126"/>
      <c r="Q195" s="125"/>
      <c r="R195" s="125"/>
      <c r="S195" s="125"/>
      <c r="T195" s="125"/>
      <c r="U195" s="125"/>
      <c r="V195" s="104"/>
      <c r="W195" s="104"/>
      <c r="X195" s="104"/>
      <c r="Y195" s="104"/>
      <c r="Z195" s="104"/>
      <c r="AA195" s="104"/>
      <c r="AB195" s="104"/>
    </row>
    <row r="196" spans="1:28" ht="18" hidden="1" customHeight="1" x14ac:dyDescent="0.25">
      <c r="A196" s="125"/>
      <c r="B196" s="149"/>
      <c r="C196" s="144" t="s">
        <v>956</v>
      </c>
      <c r="D196" s="119" t="s">
        <v>957</v>
      </c>
      <c r="E196" s="120">
        <v>4</v>
      </c>
      <c r="F196" s="121" t="s">
        <v>110</v>
      </c>
      <c r="G196" s="122">
        <v>70029</v>
      </c>
      <c r="H196" s="123">
        <f t="shared" si="38"/>
        <v>280116</v>
      </c>
      <c r="I196" s="133"/>
      <c r="J196" s="125"/>
      <c r="K196" s="126">
        <f t="shared" si="45"/>
        <v>4</v>
      </c>
      <c r="L196" s="125"/>
      <c r="M196" s="125"/>
      <c r="N196" s="125"/>
      <c r="O196" s="125"/>
      <c r="P196" s="126"/>
      <c r="Q196" s="125"/>
      <c r="R196" s="125"/>
      <c r="S196" s="125"/>
      <c r="T196" s="125"/>
      <c r="U196" s="125"/>
      <c r="V196" s="104"/>
      <c r="W196" s="104"/>
      <c r="X196" s="104"/>
      <c r="Y196" s="104"/>
      <c r="Z196" s="104"/>
      <c r="AA196" s="104"/>
      <c r="AB196" s="104"/>
    </row>
    <row r="197" spans="1:28" ht="18" hidden="1" customHeight="1" x14ac:dyDescent="0.25">
      <c r="A197" s="125"/>
      <c r="B197" s="149"/>
      <c r="C197" s="128"/>
      <c r="D197" s="119"/>
      <c r="E197" s="120"/>
      <c r="F197" s="121"/>
      <c r="G197" s="122">
        <v>70030</v>
      </c>
      <c r="H197" s="123">
        <f t="shared" si="38"/>
        <v>0</v>
      </c>
      <c r="I197" s="133"/>
      <c r="J197" s="125"/>
      <c r="K197" s="126"/>
      <c r="L197" s="125"/>
      <c r="M197" s="125"/>
      <c r="N197" s="125"/>
      <c r="O197" s="125"/>
      <c r="P197" s="126"/>
      <c r="Q197" s="125"/>
      <c r="R197" s="125"/>
      <c r="S197" s="125"/>
      <c r="T197" s="125"/>
      <c r="U197" s="125"/>
      <c r="V197" s="104"/>
      <c r="W197" s="104"/>
      <c r="X197" s="104"/>
      <c r="Y197" s="104"/>
      <c r="Z197" s="104"/>
      <c r="AA197" s="104"/>
      <c r="AB197" s="104"/>
    </row>
    <row r="198" spans="1:28" ht="18" hidden="1" customHeight="1" x14ac:dyDescent="0.25">
      <c r="A198" s="115"/>
      <c r="B198" s="148"/>
      <c r="C198" s="118" t="s">
        <v>892</v>
      </c>
      <c r="D198" s="129"/>
      <c r="E198" s="120"/>
      <c r="F198" s="142"/>
      <c r="G198" s="122">
        <v>70031</v>
      </c>
      <c r="H198" s="123">
        <f t="shared" si="38"/>
        <v>0</v>
      </c>
      <c r="I198" s="124" t="s">
        <v>847</v>
      </c>
      <c r="J198" s="125"/>
      <c r="K198" s="126"/>
      <c r="L198" s="125"/>
      <c r="M198" s="127"/>
      <c r="N198" s="125"/>
      <c r="O198" s="125"/>
      <c r="P198" s="126"/>
      <c r="Q198" s="125"/>
      <c r="R198" s="125"/>
      <c r="S198" s="125"/>
      <c r="T198" s="125"/>
      <c r="U198" s="125"/>
      <c r="V198" s="104"/>
      <c r="W198" s="104"/>
      <c r="X198" s="104"/>
      <c r="Y198" s="104"/>
      <c r="Z198" s="104"/>
      <c r="AA198" s="104"/>
      <c r="AB198" s="104"/>
    </row>
    <row r="199" spans="1:28" ht="18" hidden="1" customHeight="1" x14ac:dyDescent="0.25">
      <c r="A199" s="125"/>
      <c r="B199" s="149"/>
      <c r="C199" s="324" t="s">
        <v>953</v>
      </c>
      <c r="D199" s="302"/>
      <c r="E199" s="120">
        <v>2</v>
      </c>
      <c r="F199" s="121" t="s">
        <v>602</v>
      </c>
      <c r="G199" s="122">
        <v>70032</v>
      </c>
      <c r="H199" s="123">
        <f t="shared" si="38"/>
        <v>140064</v>
      </c>
      <c r="I199" s="133"/>
      <c r="J199" s="125"/>
      <c r="K199" s="126">
        <f t="shared" ref="K199:K201" si="46">E199</f>
        <v>2</v>
      </c>
      <c r="L199" s="125"/>
      <c r="M199" s="125"/>
      <c r="N199" s="125"/>
      <c r="O199" s="125"/>
      <c r="P199" s="126"/>
      <c r="Q199" s="125"/>
      <c r="R199" s="125"/>
      <c r="S199" s="125"/>
      <c r="T199" s="125"/>
      <c r="U199" s="125"/>
      <c r="V199" s="104"/>
      <c r="W199" s="104"/>
      <c r="X199" s="104"/>
      <c r="Y199" s="104"/>
      <c r="Z199" s="104"/>
      <c r="AA199" s="104"/>
      <c r="AB199" s="104"/>
    </row>
    <row r="200" spans="1:28" ht="18" hidden="1" customHeight="1" x14ac:dyDescent="0.25">
      <c r="A200" s="125"/>
      <c r="B200" s="149"/>
      <c r="C200" s="144" t="s">
        <v>956</v>
      </c>
      <c r="D200" s="119" t="s">
        <v>957</v>
      </c>
      <c r="E200" s="120">
        <v>5</v>
      </c>
      <c r="F200" s="121" t="s">
        <v>110</v>
      </c>
      <c r="G200" s="122">
        <v>70033</v>
      </c>
      <c r="H200" s="123">
        <f t="shared" si="38"/>
        <v>350165</v>
      </c>
      <c r="I200" s="133"/>
      <c r="J200" s="125"/>
      <c r="K200" s="126">
        <f t="shared" si="46"/>
        <v>5</v>
      </c>
      <c r="L200" s="125"/>
      <c r="M200" s="125"/>
      <c r="N200" s="125"/>
      <c r="O200" s="125"/>
      <c r="P200" s="126"/>
      <c r="Q200" s="125"/>
      <c r="R200" s="125"/>
      <c r="S200" s="125"/>
      <c r="T200" s="125"/>
      <c r="U200" s="125"/>
      <c r="V200" s="104"/>
      <c r="W200" s="104"/>
      <c r="X200" s="104"/>
      <c r="Y200" s="104"/>
      <c r="Z200" s="104"/>
      <c r="AA200" s="104"/>
      <c r="AB200" s="104"/>
    </row>
    <row r="201" spans="1:28" ht="18" hidden="1" customHeight="1" x14ac:dyDescent="0.25">
      <c r="A201" s="125"/>
      <c r="B201" s="149"/>
      <c r="C201" s="138" t="s">
        <v>958</v>
      </c>
      <c r="D201" s="119" t="s">
        <v>959</v>
      </c>
      <c r="E201" s="120">
        <v>1</v>
      </c>
      <c r="F201" s="121" t="s">
        <v>110</v>
      </c>
      <c r="G201" s="122">
        <v>70034</v>
      </c>
      <c r="H201" s="123">
        <f t="shared" si="38"/>
        <v>70034</v>
      </c>
      <c r="I201" s="133"/>
      <c r="J201" s="125"/>
      <c r="K201" s="126">
        <f t="shared" si="46"/>
        <v>1</v>
      </c>
      <c r="L201" s="125"/>
      <c r="M201" s="125"/>
      <c r="N201" s="125"/>
      <c r="O201" s="125"/>
      <c r="P201" s="126"/>
      <c r="Q201" s="125"/>
      <c r="R201" s="125"/>
      <c r="S201" s="125"/>
      <c r="T201" s="125"/>
      <c r="U201" s="125"/>
      <c r="V201" s="104"/>
      <c r="W201" s="104"/>
      <c r="X201" s="104"/>
      <c r="Y201" s="104"/>
      <c r="Z201" s="104"/>
      <c r="AA201" s="104"/>
      <c r="AB201" s="104"/>
    </row>
    <row r="202" spans="1:28" ht="18" hidden="1" customHeight="1" x14ac:dyDescent="0.25">
      <c r="A202" s="125"/>
      <c r="B202" s="149"/>
      <c r="C202" s="128"/>
      <c r="D202" s="119"/>
      <c r="E202" s="120"/>
      <c r="F202" s="121"/>
      <c r="G202" s="122">
        <v>70035</v>
      </c>
      <c r="H202" s="123">
        <f t="shared" si="38"/>
        <v>0</v>
      </c>
      <c r="I202" s="133"/>
      <c r="J202" s="125"/>
      <c r="K202" s="126"/>
      <c r="L202" s="125"/>
      <c r="M202" s="125"/>
      <c r="N202" s="125"/>
      <c r="O202" s="125"/>
      <c r="P202" s="126"/>
      <c r="Q202" s="125"/>
      <c r="R202" s="125"/>
      <c r="S202" s="125"/>
      <c r="T202" s="125"/>
      <c r="U202" s="125"/>
      <c r="V202" s="104"/>
      <c r="W202" s="104"/>
      <c r="X202" s="104"/>
      <c r="Y202" s="104"/>
      <c r="Z202" s="104"/>
      <c r="AA202" s="104"/>
      <c r="AB202" s="104"/>
    </row>
    <row r="203" spans="1:28" ht="18" hidden="1" customHeight="1" x14ac:dyDescent="0.25">
      <c r="A203" s="115"/>
      <c r="B203" s="148"/>
      <c r="C203" s="118" t="s">
        <v>895</v>
      </c>
      <c r="D203" s="129"/>
      <c r="E203" s="120"/>
      <c r="F203" s="142"/>
      <c r="G203" s="122">
        <v>70036</v>
      </c>
      <c r="H203" s="123">
        <f t="shared" si="38"/>
        <v>0</v>
      </c>
      <c r="I203" s="124" t="s">
        <v>847</v>
      </c>
      <c r="J203" s="125"/>
      <c r="K203" s="126"/>
      <c r="L203" s="125"/>
      <c r="M203" s="127"/>
      <c r="N203" s="125"/>
      <c r="O203" s="125"/>
      <c r="P203" s="126"/>
      <c r="Q203" s="125"/>
      <c r="R203" s="125"/>
      <c r="S203" s="125"/>
      <c r="T203" s="125"/>
      <c r="U203" s="125"/>
      <c r="V203" s="104"/>
      <c r="W203" s="104"/>
      <c r="X203" s="104"/>
      <c r="Y203" s="104"/>
      <c r="Z203" s="104"/>
      <c r="AA203" s="104"/>
      <c r="AB203" s="104"/>
    </row>
    <row r="204" spans="1:28" ht="18" hidden="1" customHeight="1" x14ac:dyDescent="0.25">
      <c r="A204" s="125"/>
      <c r="B204" s="149"/>
      <c r="C204" s="324" t="s">
        <v>953</v>
      </c>
      <c r="D204" s="302"/>
      <c r="E204" s="120">
        <v>1</v>
      </c>
      <c r="F204" s="121" t="s">
        <v>602</v>
      </c>
      <c r="G204" s="122">
        <v>70037</v>
      </c>
      <c r="H204" s="123">
        <f t="shared" si="38"/>
        <v>70037</v>
      </c>
      <c r="I204" s="133"/>
      <c r="J204" s="125"/>
      <c r="K204" s="126">
        <f t="shared" ref="K204:K206" si="47">E204</f>
        <v>1</v>
      </c>
      <c r="L204" s="125"/>
      <c r="M204" s="125"/>
      <c r="N204" s="125"/>
      <c r="O204" s="125"/>
      <c r="P204" s="126"/>
      <c r="Q204" s="125"/>
      <c r="R204" s="125"/>
      <c r="S204" s="125"/>
      <c r="T204" s="125"/>
      <c r="U204" s="125"/>
      <c r="V204" s="104"/>
      <c r="W204" s="104"/>
      <c r="X204" s="104"/>
      <c r="Y204" s="104"/>
      <c r="Z204" s="104"/>
      <c r="AA204" s="104"/>
      <c r="AB204" s="104"/>
    </row>
    <row r="205" spans="1:28" ht="18" hidden="1" customHeight="1" x14ac:dyDescent="0.25">
      <c r="A205" s="115"/>
      <c r="B205" s="149"/>
      <c r="C205" s="138" t="s">
        <v>955</v>
      </c>
      <c r="D205" s="119"/>
      <c r="E205" s="120">
        <v>1</v>
      </c>
      <c r="F205" s="121" t="s">
        <v>110</v>
      </c>
      <c r="G205" s="122">
        <v>70038</v>
      </c>
      <c r="H205" s="123">
        <f t="shared" si="38"/>
        <v>70038</v>
      </c>
      <c r="I205" s="131"/>
      <c r="J205" s="132"/>
      <c r="K205" s="126">
        <f t="shared" si="47"/>
        <v>1</v>
      </c>
      <c r="L205" s="125"/>
      <c r="M205" s="125"/>
      <c r="N205" s="125"/>
      <c r="O205" s="125"/>
      <c r="P205" s="126"/>
      <c r="Q205" s="125"/>
      <c r="R205" s="125"/>
      <c r="S205" s="125"/>
      <c r="T205" s="125"/>
      <c r="U205" s="125"/>
      <c r="V205" s="104"/>
      <c r="W205" s="104"/>
      <c r="X205" s="104"/>
      <c r="Y205" s="104"/>
      <c r="Z205" s="104"/>
      <c r="AA205" s="104"/>
      <c r="AB205" s="104"/>
    </row>
    <row r="206" spans="1:28" ht="18" hidden="1" customHeight="1" x14ac:dyDescent="0.25">
      <c r="A206" s="125"/>
      <c r="B206" s="149"/>
      <c r="C206" s="144" t="s">
        <v>956</v>
      </c>
      <c r="D206" s="119" t="s">
        <v>957</v>
      </c>
      <c r="E206" s="120">
        <v>2</v>
      </c>
      <c r="F206" s="121" t="s">
        <v>110</v>
      </c>
      <c r="G206" s="122">
        <v>70039</v>
      </c>
      <c r="H206" s="123">
        <f t="shared" si="38"/>
        <v>140078</v>
      </c>
      <c r="I206" s="133"/>
      <c r="J206" s="125"/>
      <c r="K206" s="126">
        <f t="shared" si="47"/>
        <v>2</v>
      </c>
      <c r="L206" s="125"/>
      <c r="M206" s="125"/>
      <c r="N206" s="125"/>
      <c r="O206" s="125"/>
      <c r="P206" s="126"/>
      <c r="Q206" s="125"/>
      <c r="R206" s="125"/>
      <c r="S206" s="125"/>
      <c r="T206" s="125"/>
      <c r="U206" s="125"/>
      <c r="V206" s="104"/>
      <c r="W206" s="104"/>
      <c r="X206" s="104"/>
      <c r="Y206" s="104"/>
      <c r="Z206" s="104"/>
      <c r="AA206" s="104"/>
      <c r="AB206" s="104"/>
    </row>
    <row r="207" spans="1:28" ht="18" hidden="1" customHeight="1" x14ac:dyDescent="0.25">
      <c r="A207" s="125"/>
      <c r="B207" s="149"/>
      <c r="C207" s="128"/>
      <c r="D207" s="119"/>
      <c r="E207" s="120"/>
      <c r="F207" s="121"/>
      <c r="G207" s="122">
        <v>70040</v>
      </c>
      <c r="H207" s="123">
        <f t="shared" si="38"/>
        <v>0</v>
      </c>
      <c r="I207" s="133"/>
      <c r="J207" s="125"/>
      <c r="K207" s="126"/>
      <c r="L207" s="125"/>
      <c r="M207" s="125"/>
      <c r="N207" s="125"/>
      <c r="O207" s="125"/>
      <c r="P207" s="126"/>
      <c r="Q207" s="125"/>
      <c r="R207" s="125"/>
      <c r="S207" s="125"/>
      <c r="T207" s="125"/>
      <c r="U207" s="125"/>
      <c r="V207" s="104"/>
      <c r="W207" s="104"/>
      <c r="X207" s="104"/>
      <c r="Y207" s="104"/>
      <c r="Z207" s="104"/>
      <c r="AA207" s="104"/>
      <c r="AB207" s="104"/>
    </row>
    <row r="208" spans="1:28" ht="18" hidden="1" customHeight="1" x14ac:dyDescent="0.25">
      <c r="A208" s="115"/>
      <c r="B208" s="148"/>
      <c r="C208" s="118" t="s">
        <v>900</v>
      </c>
      <c r="D208" s="129"/>
      <c r="E208" s="120"/>
      <c r="F208" s="142"/>
      <c r="G208" s="122">
        <v>70041</v>
      </c>
      <c r="H208" s="123">
        <f t="shared" si="38"/>
        <v>0</v>
      </c>
      <c r="I208" s="124" t="s">
        <v>847</v>
      </c>
      <c r="J208" s="125"/>
      <c r="K208" s="126"/>
      <c r="L208" s="125"/>
      <c r="M208" s="127"/>
      <c r="N208" s="125"/>
      <c r="O208" s="125"/>
      <c r="P208" s="126"/>
      <c r="Q208" s="125"/>
      <c r="R208" s="125"/>
      <c r="S208" s="125"/>
      <c r="T208" s="125"/>
      <c r="U208" s="125"/>
      <c r="V208" s="104"/>
      <c r="W208" s="104"/>
      <c r="X208" s="104"/>
      <c r="Y208" s="104"/>
      <c r="Z208" s="104"/>
      <c r="AA208" s="104"/>
      <c r="AB208" s="104"/>
    </row>
    <row r="209" spans="1:28" ht="18" hidden="1" customHeight="1" x14ac:dyDescent="0.25">
      <c r="A209" s="125"/>
      <c r="B209" s="149"/>
      <c r="C209" s="324" t="s">
        <v>953</v>
      </c>
      <c r="D209" s="302"/>
      <c r="E209" s="120">
        <v>2</v>
      </c>
      <c r="F209" s="121" t="s">
        <v>602</v>
      </c>
      <c r="G209" s="122">
        <v>70042</v>
      </c>
      <c r="H209" s="123">
        <f t="shared" si="38"/>
        <v>140084</v>
      </c>
      <c r="I209" s="133"/>
      <c r="J209" s="125"/>
      <c r="K209" s="126">
        <f t="shared" ref="K209:K211" si="48">E209</f>
        <v>2</v>
      </c>
      <c r="L209" s="125"/>
      <c r="M209" s="125"/>
      <c r="N209" s="125"/>
      <c r="O209" s="125"/>
      <c r="P209" s="126"/>
      <c r="Q209" s="125"/>
      <c r="R209" s="125"/>
      <c r="S209" s="125"/>
      <c r="T209" s="125"/>
      <c r="U209" s="125"/>
      <c r="V209" s="104"/>
      <c r="W209" s="104"/>
      <c r="X209" s="104"/>
      <c r="Y209" s="104"/>
      <c r="Z209" s="104"/>
      <c r="AA209" s="104"/>
      <c r="AB209" s="104"/>
    </row>
    <row r="210" spans="1:28" ht="18" hidden="1" customHeight="1" x14ac:dyDescent="0.25">
      <c r="A210" s="125"/>
      <c r="B210" s="149"/>
      <c r="C210" s="144" t="s">
        <v>956</v>
      </c>
      <c r="D210" s="119" t="s">
        <v>957</v>
      </c>
      <c r="E210" s="120">
        <v>5</v>
      </c>
      <c r="F210" s="121" t="s">
        <v>110</v>
      </c>
      <c r="G210" s="122">
        <v>70043</v>
      </c>
      <c r="H210" s="123">
        <f t="shared" si="38"/>
        <v>350215</v>
      </c>
      <c r="I210" s="133"/>
      <c r="J210" s="125"/>
      <c r="K210" s="126">
        <f t="shared" si="48"/>
        <v>5</v>
      </c>
      <c r="L210" s="125"/>
      <c r="M210" s="125"/>
      <c r="N210" s="125"/>
      <c r="O210" s="125"/>
      <c r="P210" s="126"/>
      <c r="Q210" s="125"/>
      <c r="R210" s="125"/>
      <c r="S210" s="125"/>
      <c r="T210" s="125"/>
      <c r="U210" s="125"/>
      <c r="V210" s="104"/>
      <c r="W210" s="104"/>
      <c r="X210" s="104"/>
      <c r="Y210" s="104"/>
      <c r="Z210" s="104"/>
      <c r="AA210" s="104"/>
      <c r="AB210" s="104"/>
    </row>
    <row r="211" spans="1:28" ht="18" hidden="1" customHeight="1" x14ac:dyDescent="0.25">
      <c r="A211" s="125"/>
      <c r="B211" s="149"/>
      <c r="C211" s="138" t="s">
        <v>958</v>
      </c>
      <c r="D211" s="119" t="s">
        <v>959</v>
      </c>
      <c r="E211" s="120">
        <v>1</v>
      </c>
      <c r="F211" s="121" t="s">
        <v>110</v>
      </c>
      <c r="G211" s="122">
        <v>70044</v>
      </c>
      <c r="H211" s="123">
        <f t="shared" si="38"/>
        <v>70044</v>
      </c>
      <c r="I211" s="133"/>
      <c r="J211" s="125"/>
      <c r="K211" s="126">
        <f t="shared" si="48"/>
        <v>1</v>
      </c>
      <c r="L211" s="125"/>
      <c r="M211" s="125"/>
      <c r="N211" s="125"/>
      <c r="O211" s="125"/>
      <c r="P211" s="126"/>
      <c r="Q211" s="125"/>
      <c r="R211" s="125"/>
      <c r="S211" s="125"/>
      <c r="T211" s="125"/>
      <c r="U211" s="125"/>
      <c r="V211" s="104"/>
      <c r="W211" s="104"/>
      <c r="X211" s="104"/>
      <c r="Y211" s="104"/>
      <c r="Z211" s="104"/>
      <c r="AA211" s="104"/>
      <c r="AB211" s="104"/>
    </row>
    <row r="212" spans="1:28" ht="18" hidden="1" customHeight="1" x14ac:dyDescent="0.25">
      <c r="A212" s="125"/>
      <c r="B212" s="149"/>
      <c r="C212" s="128"/>
      <c r="D212" s="119"/>
      <c r="E212" s="120"/>
      <c r="F212" s="121"/>
      <c r="G212" s="122">
        <v>70045</v>
      </c>
      <c r="H212" s="123">
        <f t="shared" si="38"/>
        <v>0</v>
      </c>
      <c r="I212" s="133"/>
      <c r="J212" s="125"/>
      <c r="K212" s="126"/>
      <c r="L212" s="125"/>
      <c r="M212" s="125"/>
      <c r="N212" s="125"/>
      <c r="O212" s="125"/>
      <c r="P212" s="126"/>
      <c r="Q212" s="125"/>
      <c r="R212" s="125"/>
      <c r="S212" s="125"/>
      <c r="T212" s="125"/>
      <c r="U212" s="125"/>
      <c r="V212" s="104"/>
      <c r="W212" s="104"/>
      <c r="X212" s="104"/>
      <c r="Y212" s="104"/>
      <c r="Z212" s="104"/>
      <c r="AA212" s="104"/>
      <c r="AB212" s="104"/>
    </row>
    <row r="213" spans="1:28" ht="18" hidden="1" customHeight="1" x14ac:dyDescent="0.25">
      <c r="A213" s="115"/>
      <c r="B213" s="148"/>
      <c r="C213" s="118" t="s">
        <v>902</v>
      </c>
      <c r="D213" s="129"/>
      <c r="E213" s="120"/>
      <c r="F213" s="142"/>
      <c r="G213" s="122">
        <v>70046</v>
      </c>
      <c r="H213" s="123">
        <f t="shared" si="38"/>
        <v>0</v>
      </c>
      <c r="I213" s="124" t="s">
        <v>847</v>
      </c>
      <c r="J213" s="125"/>
      <c r="K213" s="126"/>
      <c r="L213" s="125"/>
      <c r="M213" s="127"/>
      <c r="N213" s="125"/>
      <c r="O213" s="125"/>
      <c r="P213" s="126"/>
      <c r="Q213" s="125"/>
      <c r="R213" s="125"/>
      <c r="S213" s="125"/>
      <c r="T213" s="125"/>
      <c r="U213" s="125"/>
      <c r="V213" s="104"/>
      <c r="W213" s="104"/>
      <c r="X213" s="104"/>
      <c r="Y213" s="104"/>
      <c r="Z213" s="104"/>
      <c r="AA213" s="104"/>
      <c r="AB213" s="104"/>
    </row>
    <row r="214" spans="1:28" ht="18" hidden="1" customHeight="1" x14ac:dyDescent="0.25">
      <c r="A214" s="125"/>
      <c r="B214" s="149"/>
      <c r="C214" s="324" t="s">
        <v>953</v>
      </c>
      <c r="D214" s="302"/>
      <c r="E214" s="120">
        <v>3</v>
      </c>
      <c r="F214" s="121" t="s">
        <v>602</v>
      </c>
      <c r="G214" s="122">
        <v>70047</v>
      </c>
      <c r="H214" s="123">
        <f t="shared" si="38"/>
        <v>210141</v>
      </c>
      <c r="I214" s="133"/>
      <c r="J214" s="125"/>
      <c r="K214" s="126">
        <f>E214</f>
        <v>3</v>
      </c>
      <c r="L214" s="125"/>
      <c r="M214" s="125"/>
      <c r="N214" s="125"/>
      <c r="O214" s="125"/>
      <c r="P214" s="126"/>
      <c r="Q214" s="125"/>
      <c r="R214" s="125"/>
      <c r="S214" s="125"/>
      <c r="T214" s="125"/>
      <c r="U214" s="125"/>
      <c r="V214" s="104"/>
      <c r="W214" s="104"/>
      <c r="X214" s="104"/>
      <c r="Y214" s="104"/>
      <c r="Z214" s="104"/>
      <c r="AA214" s="104"/>
      <c r="AB214" s="104"/>
    </row>
    <row r="215" spans="1:28" ht="18" hidden="1" customHeight="1" x14ac:dyDescent="0.25">
      <c r="A215" s="125"/>
      <c r="B215" s="149"/>
      <c r="C215" s="128"/>
      <c r="D215" s="119"/>
      <c r="E215" s="120"/>
      <c r="F215" s="121"/>
      <c r="G215" s="122">
        <v>70048</v>
      </c>
      <c r="H215" s="123">
        <f t="shared" si="38"/>
        <v>0</v>
      </c>
      <c r="I215" s="133"/>
      <c r="J215" s="125"/>
      <c r="K215" s="126"/>
      <c r="L215" s="125"/>
      <c r="M215" s="125"/>
      <c r="N215" s="125"/>
      <c r="O215" s="125"/>
      <c r="P215" s="126"/>
      <c r="Q215" s="125"/>
      <c r="R215" s="125"/>
      <c r="S215" s="125"/>
      <c r="T215" s="125"/>
      <c r="U215" s="125"/>
      <c r="V215" s="104"/>
      <c r="W215" s="104"/>
      <c r="X215" s="104"/>
      <c r="Y215" s="104"/>
      <c r="Z215" s="104"/>
      <c r="AA215" s="104"/>
      <c r="AB215" s="104"/>
    </row>
    <row r="216" spans="1:28" ht="18" hidden="1" customHeight="1" x14ac:dyDescent="0.25">
      <c r="A216" s="115"/>
      <c r="B216" s="148"/>
      <c r="C216" s="118" t="s">
        <v>904</v>
      </c>
      <c r="D216" s="129"/>
      <c r="E216" s="120"/>
      <c r="F216" s="142"/>
      <c r="G216" s="122">
        <v>70049</v>
      </c>
      <c r="H216" s="123">
        <f t="shared" si="38"/>
        <v>0</v>
      </c>
      <c r="I216" s="124" t="s">
        <v>847</v>
      </c>
      <c r="J216" s="125"/>
      <c r="K216" s="126"/>
      <c r="L216" s="125"/>
      <c r="M216" s="127"/>
      <c r="N216" s="125"/>
      <c r="O216" s="125"/>
      <c r="P216" s="126"/>
      <c r="Q216" s="125"/>
      <c r="R216" s="125"/>
      <c r="S216" s="125"/>
      <c r="T216" s="125"/>
      <c r="U216" s="125"/>
      <c r="V216" s="104"/>
      <c r="W216" s="104"/>
      <c r="X216" s="104"/>
      <c r="Y216" s="104"/>
      <c r="Z216" s="104"/>
      <c r="AA216" s="104"/>
      <c r="AB216" s="104"/>
    </row>
    <row r="217" spans="1:28" ht="18" hidden="1" customHeight="1" x14ac:dyDescent="0.25">
      <c r="A217" s="125"/>
      <c r="B217" s="149"/>
      <c r="C217" s="324" t="s">
        <v>953</v>
      </c>
      <c r="D217" s="302"/>
      <c r="E217" s="120">
        <v>5</v>
      </c>
      <c r="F217" s="121" t="s">
        <v>602</v>
      </c>
      <c r="G217" s="122">
        <v>70050</v>
      </c>
      <c r="H217" s="123">
        <f t="shared" si="38"/>
        <v>350250</v>
      </c>
      <c r="I217" s="133"/>
      <c r="J217" s="125"/>
      <c r="K217" s="126">
        <f t="shared" ref="K217:K218" si="49">E217</f>
        <v>5</v>
      </c>
      <c r="L217" s="125"/>
      <c r="M217" s="125"/>
      <c r="N217" s="125"/>
      <c r="O217" s="125"/>
      <c r="P217" s="126"/>
      <c r="Q217" s="125"/>
      <c r="R217" s="125"/>
      <c r="S217" s="125"/>
      <c r="T217" s="125"/>
      <c r="U217" s="125"/>
      <c r="V217" s="104"/>
      <c r="W217" s="104"/>
      <c r="X217" s="104"/>
      <c r="Y217" s="104"/>
      <c r="Z217" s="104"/>
      <c r="AA217" s="104"/>
      <c r="AB217" s="104"/>
    </row>
    <row r="218" spans="1:28" ht="18" hidden="1" customHeight="1" x14ac:dyDescent="0.25">
      <c r="A218" s="115"/>
      <c r="B218" s="149"/>
      <c r="C218" s="138" t="s">
        <v>955</v>
      </c>
      <c r="D218" s="119"/>
      <c r="E218" s="120">
        <v>1</v>
      </c>
      <c r="F218" s="121" t="s">
        <v>110</v>
      </c>
      <c r="G218" s="122">
        <v>70051</v>
      </c>
      <c r="H218" s="123">
        <f t="shared" si="38"/>
        <v>70051</v>
      </c>
      <c r="I218" s="131"/>
      <c r="J218" s="132"/>
      <c r="K218" s="126">
        <f t="shared" si="49"/>
        <v>1</v>
      </c>
      <c r="L218" s="125"/>
      <c r="M218" s="125"/>
      <c r="N218" s="125"/>
      <c r="O218" s="125"/>
      <c r="P218" s="126"/>
      <c r="Q218" s="125"/>
      <c r="R218" s="125"/>
      <c r="S218" s="125"/>
      <c r="T218" s="125"/>
      <c r="U218" s="125"/>
      <c r="V218" s="104"/>
      <c r="W218" s="104"/>
      <c r="X218" s="104"/>
      <c r="Y218" s="104"/>
      <c r="Z218" s="104"/>
      <c r="AA218" s="104"/>
      <c r="AB218" s="104"/>
    </row>
    <row r="219" spans="1:28" ht="18" hidden="1" customHeight="1" x14ac:dyDescent="0.25">
      <c r="A219" s="125"/>
      <c r="B219" s="149"/>
      <c r="C219" s="128"/>
      <c r="D219" s="119"/>
      <c r="E219" s="120"/>
      <c r="F219" s="121"/>
      <c r="G219" s="122">
        <v>70052</v>
      </c>
      <c r="H219" s="123">
        <f t="shared" si="38"/>
        <v>0</v>
      </c>
      <c r="I219" s="133"/>
      <c r="J219" s="125"/>
      <c r="K219" s="126"/>
      <c r="L219" s="125"/>
      <c r="M219" s="125"/>
      <c r="N219" s="125"/>
      <c r="O219" s="125"/>
      <c r="P219" s="126"/>
      <c r="Q219" s="125"/>
      <c r="R219" s="125"/>
      <c r="S219" s="125"/>
      <c r="T219" s="125"/>
      <c r="U219" s="125"/>
      <c r="V219" s="104"/>
      <c r="W219" s="104"/>
      <c r="X219" s="104"/>
      <c r="Y219" s="104"/>
      <c r="Z219" s="104"/>
      <c r="AA219" s="104"/>
      <c r="AB219" s="104"/>
    </row>
    <row r="220" spans="1:28" ht="18" hidden="1" customHeight="1" x14ac:dyDescent="0.25">
      <c r="A220" s="115"/>
      <c r="B220" s="148"/>
      <c r="C220" s="118" t="s">
        <v>906</v>
      </c>
      <c r="D220" s="129"/>
      <c r="E220" s="120"/>
      <c r="F220" s="142"/>
      <c r="G220" s="122">
        <v>70053</v>
      </c>
      <c r="H220" s="123">
        <f t="shared" si="38"/>
        <v>0</v>
      </c>
      <c r="I220" s="124" t="s">
        <v>847</v>
      </c>
      <c r="J220" s="125"/>
      <c r="K220" s="126"/>
      <c r="L220" s="125"/>
      <c r="M220" s="127"/>
      <c r="N220" s="125"/>
      <c r="O220" s="125"/>
      <c r="P220" s="126"/>
      <c r="Q220" s="125"/>
      <c r="R220" s="125"/>
      <c r="S220" s="125"/>
      <c r="T220" s="125"/>
      <c r="U220" s="125"/>
      <c r="V220" s="104"/>
      <c r="W220" s="104"/>
      <c r="X220" s="104"/>
      <c r="Y220" s="104"/>
      <c r="Z220" s="104"/>
      <c r="AA220" s="104"/>
      <c r="AB220" s="104"/>
    </row>
    <row r="221" spans="1:28" ht="18" hidden="1" customHeight="1" x14ac:dyDescent="0.25">
      <c r="A221" s="125"/>
      <c r="B221" s="149"/>
      <c r="C221" s="324" t="s">
        <v>953</v>
      </c>
      <c r="D221" s="302"/>
      <c r="E221" s="120">
        <v>2</v>
      </c>
      <c r="F221" s="121" t="s">
        <v>602</v>
      </c>
      <c r="G221" s="122">
        <v>70054</v>
      </c>
      <c r="H221" s="123">
        <f t="shared" si="38"/>
        <v>140108</v>
      </c>
      <c r="I221" s="133"/>
      <c r="J221" s="125"/>
      <c r="K221" s="126">
        <f t="shared" ref="K221:K225" si="50">E221</f>
        <v>2</v>
      </c>
      <c r="L221" s="125"/>
      <c r="M221" s="125"/>
      <c r="N221" s="125"/>
      <c r="O221" s="125"/>
      <c r="P221" s="126"/>
      <c r="Q221" s="125"/>
      <c r="R221" s="125"/>
      <c r="S221" s="125"/>
      <c r="T221" s="125"/>
      <c r="U221" s="125"/>
      <c r="V221" s="104"/>
      <c r="W221" s="104"/>
      <c r="X221" s="104"/>
      <c r="Y221" s="104"/>
      <c r="Z221" s="104"/>
      <c r="AA221" s="104"/>
      <c r="AB221" s="104"/>
    </row>
    <row r="222" spans="1:28" ht="18" hidden="1" customHeight="1" x14ac:dyDescent="0.25">
      <c r="A222" s="115"/>
      <c r="B222" s="149"/>
      <c r="C222" s="138" t="s">
        <v>955</v>
      </c>
      <c r="D222" s="119"/>
      <c r="E222" s="120">
        <v>1</v>
      </c>
      <c r="F222" s="121" t="s">
        <v>110</v>
      </c>
      <c r="G222" s="122">
        <v>70055</v>
      </c>
      <c r="H222" s="123">
        <f t="shared" si="38"/>
        <v>70055</v>
      </c>
      <c r="I222" s="131"/>
      <c r="J222" s="132"/>
      <c r="K222" s="126">
        <f t="shared" si="50"/>
        <v>1</v>
      </c>
      <c r="L222" s="125"/>
      <c r="M222" s="125"/>
      <c r="N222" s="125"/>
      <c r="O222" s="125"/>
      <c r="P222" s="126"/>
      <c r="Q222" s="125"/>
      <c r="R222" s="125"/>
      <c r="S222" s="125"/>
      <c r="T222" s="125"/>
      <c r="U222" s="125"/>
      <c r="V222" s="104"/>
      <c r="W222" s="104"/>
      <c r="X222" s="104"/>
      <c r="Y222" s="104"/>
      <c r="Z222" s="104"/>
      <c r="AA222" s="104"/>
      <c r="AB222" s="104"/>
    </row>
    <row r="223" spans="1:28" ht="18" hidden="1" customHeight="1" x14ac:dyDescent="0.25">
      <c r="A223" s="125"/>
      <c r="B223" s="149"/>
      <c r="C223" s="144" t="s">
        <v>956</v>
      </c>
      <c r="D223" s="119" t="s">
        <v>957</v>
      </c>
      <c r="E223" s="120">
        <v>3</v>
      </c>
      <c r="F223" s="121" t="s">
        <v>110</v>
      </c>
      <c r="G223" s="122">
        <v>70056</v>
      </c>
      <c r="H223" s="123">
        <f t="shared" si="38"/>
        <v>210168</v>
      </c>
      <c r="I223" s="133"/>
      <c r="J223" s="125"/>
      <c r="K223" s="126">
        <f t="shared" si="50"/>
        <v>3</v>
      </c>
      <c r="L223" s="125"/>
      <c r="M223" s="125"/>
      <c r="N223" s="125"/>
      <c r="O223" s="125"/>
      <c r="P223" s="126"/>
      <c r="Q223" s="125"/>
      <c r="R223" s="125"/>
      <c r="S223" s="125"/>
      <c r="T223" s="125"/>
      <c r="U223" s="125"/>
      <c r="V223" s="104"/>
      <c r="W223" s="104"/>
      <c r="X223" s="104"/>
      <c r="Y223" s="104"/>
      <c r="Z223" s="104"/>
      <c r="AA223" s="104"/>
      <c r="AB223" s="104"/>
    </row>
    <row r="224" spans="1:28" ht="18" hidden="1" customHeight="1" x14ac:dyDescent="0.25">
      <c r="A224" s="125"/>
      <c r="B224" s="149"/>
      <c r="C224" s="138" t="s">
        <v>958</v>
      </c>
      <c r="D224" s="119" t="s">
        <v>959</v>
      </c>
      <c r="E224" s="120">
        <v>1</v>
      </c>
      <c r="F224" s="121" t="s">
        <v>110</v>
      </c>
      <c r="G224" s="122">
        <v>70057</v>
      </c>
      <c r="H224" s="123">
        <f t="shared" si="38"/>
        <v>70057</v>
      </c>
      <c r="I224" s="133"/>
      <c r="J224" s="125"/>
      <c r="K224" s="126">
        <f t="shared" si="50"/>
        <v>1</v>
      </c>
      <c r="L224" s="125"/>
      <c r="M224" s="125"/>
      <c r="N224" s="125"/>
      <c r="O224" s="125"/>
      <c r="P224" s="126"/>
      <c r="Q224" s="125"/>
      <c r="R224" s="125"/>
      <c r="S224" s="125"/>
      <c r="T224" s="125"/>
      <c r="U224" s="125"/>
      <c r="V224" s="104"/>
      <c r="W224" s="104"/>
      <c r="X224" s="104"/>
      <c r="Y224" s="104"/>
      <c r="Z224" s="104"/>
      <c r="AA224" s="104"/>
      <c r="AB224" s="104"/>
    </row>
    <row r="225" spans="1:28" ht="18" customHeight="1" x14ac:dyDescent="0.25">
      <c r="A225" s="125"/>
      <c r="B225" s="149"/>
      <c r="C225" s="128" t="s">
        <v>955</v>
      </c>
      <c r="D225" s="119"/>
      <c r="E225" s="120">
        <v>3</v>
      </c>
      <c r="F225" s="121" t="s">
        <v>110</v>
      </c>
      <c r="G225" s="122">
        <v>59000</v>
      </c>
      <c r="H225" s="123">
        <f t="shared" si="38"/>
        <v>177000</v>
      </c>
      <c r="I225" s="133"/>
      <c r="J225" s="125"/>
      <c r="K225" s="126">
        <f t="shared" si="50"/>
        <v>3</v>
      </c>
      <c r="L225" s="125"/>
      <c r="M225" s="125"/>
      <c r="N225" s="125"/>
      <c r="O225" s="125"/>
      <c r="P225" s="126"/>
      <c r="Q225" s="125"/>
      <c r="R225" s="125"/>
      <c r="S225" s="125"/>
      <c r="T225" s="125"/>
      <c r="U225" s="125"/>
      <c r="V225" s="104"/>
      <c r="W225" s="104"/>
      <c r="X225" s="104"/>
      <c r="Y225" s="104"/>
      <c r="Z225" s="104"/>
      <c r="AA225" s="104"/>
      <c r="AB225" s="104"/>
    </row>
    <row r="226" spans="1:28" ht="18" customHeight="1" x14ac:dyDescent="0.25">
      <c r="A226" s="125"/>
      <c r="B226" s="149"/>
      <c r="C226" s="118" t="s">
        <v>256</v>
      </c>
      <c r="D226" s="119"/>
      <c r="E226" s="120"/>
      <c r="F226" s="121"/>
      <c r="G226" s="122"/>
      <c r="H226" s="130">
        <f>SUM(H166,H167,H225)</f>
        <v>2997000</v>
      </c>
      <c r="I226" s="124"/>
      <c r="J226" s="125"/>
      <c r="K226" s="126"/>
      <c r="L226" s="125"/>
      <c r="M226" s="127"/>
      <c r="N226" s="125"/>
      <c r="O226" s="125"/>
      <c r="P226" s="126"/>
      <c r="Q226" s="125"/>
      <c r="R226" s="125"/>
      <c r="S226" s="125"/>
      <c r="T226" s="125"/>
      <c r="U226" s="125"/>
      <c r="V226" s="104"/>
      <c r="W226" s="104"/>
      <c r="X226" s="104"/>
      <c r="Y226" s="104"/>
      <c r="Z226" s="104"/>
      <c r="AA226" s="104"/>
      <c r="AB226" s="104"/>
    </row>
    <row r="227" spans="1:28" ht="18" customHeight="1" x14ac:dyDescent="0.25">
      <c r="A227" s="115"/>
      <c r="B227" s="148"/>
      <c r="C227" s="118"/>
      <c r="D227" s="129"/>
      <c r="E227" s="120"/>
      <c r="F227" s="121"/>
      <c r="G227" s="122"/>
      <c r="H227" s="130"/>
      <c r="I227" s="124"/>
      <c r="J227" s="125"/>
      <c r="K227" s="126"/>
      <c r="L227" s="125"/>
      <c r="M227" s="127"/>
      <c r="N227" s="125"/>
      <c r="O227" s="125"/>
      <c r="P227" s="126"/>
      <c r="Q227" s="125"/>
      <c r="R227" s="125"/>
      <c r="S227" s="125"/>
      <c r="T227" s="125"/>
      <c r="U227" s="125"/>
      <c r="V227" s="104"/>
      <c r="W227" s="104"/>
      <c r="X227" s="104"/>
      <c r="Y227" s="104"/>
      <c r="Z227" s="104"/>
      <c r="AA227" s="104"/>
      <c r="AB227" s="104"/>
    </row>
    <row r="228" spans="1:28" ht="18" customHeight="1" x14ac:dyDescent="0.3">
      <c r="A228" s="115">
        <v>10706010</v>
      </c>
      <c r="B228" s="153"/>
      <c r="C228" s="154" t="s">
        <v>960</v>
      </c>
      <c r="D228" s="155"/>
      <c r="E228" s="156"/>
      <c r="F228" s="157"/>
      <c r="G228" s="158"/>
      <c r="H228" s="159">
        <v>2000000</v>
      </c>
      <c r="I228" s="160"/>
      <c r="J228" s="125"/>
      <c r="K228" s="125"/>
      <c r="L228" s="125"/>
      <c r="M228" s="125"/>
      <c r="N228" s="125"/>
      <c r="O228" s="125"/>
      <c r="P228" s="127"/>
      <c r="Q228" s="125"/>
      <c r="R228" s="161"/>
      <c r="S228" s="125"/>
      <c r="T228" s="125"/>
      <c r="U228" s="125"/>
      <c r="V228" s="104"/>
      <c r="W228" s="104"/>
      <c r="X228" s="104"/>
      <c r="Y228" s="104"/>
      <c r="Z228" s="104"/>
      <c r="AA228" s="104"/>
      <c r="AB228" s="162"/>
    </row>
    <row r="229" spans="1:28" ht="18" customHeight="1" x14ac:dyDescent="0.3">
      <c r="A229" s="115"/>
      <c r="B229" s="153">
        <v>1</v>
      </c>
      <c r="C229" s="128" t="s">
        <v>961</v>
      </c>
      <c r="D229" s="119"/>
      <c r="E229" s="163">
        <v>1</v>
      </c>
      <c r="F229" s="132" t="s">
        <v>110</v>
      </c>
      <c r="G229" s="164"/>
      <c r="H229" s="164">
        <v>1225000</v>
      </c>
      <c r="I229" s="121" t="s">
        <v>843</v>
      </c>
      <c r="J229" s="125"/>
      <c r="K229" s="125"/>
      <c r="L229" s="125"/>
      <c r="M229" s="125"/>
      <c r="N229" s="125"/>
      <c r="O229" s="125"/>
      <c r="P229" s="127"/>
      <c r="Q229" s="125"/>
      <c r="R229" s="127">
        <f>E229</f>
        <v>1</v>
      </c>
      <c r="S229" s="125"/>
      <c r="T229" s="125"/>
      <c r="U229" s="125"/>
      <c r="V229" s="104"/>
      <c r="W229" s="104"/>
      <c r="X229" s="104"/>
      <c r="Y229" s="104"/>
      <c r="Z229" s="104"/>
      <c r="AA229" s="104"/>
      <c r="AB229" s="162"/>
    </row>
    <row r="230" spans="1:28" ht="73.5" customHeight="1" x14ac:dyDescent="0.3">
      <c r="A230" s="115"/>
      <c r="B230" s="153"/>
      <c r="C230" s="324" t="s">
        <v>962</v>
      </c>
      <c r="D230" s="302"/>
      <c r="E230" s="156"/>
      <c r="F230" s="157"/>
      <c r="G230" s="158"/>
      <c r="H230" s="159"/>
      <c r="I230" s="160"/>
      <c r="J230" s="125"/>
      <c r="K230" s="125"/>
      <c r="L230" s="125"/>
      <c r="M230" s="125"/>
      <c r="N230" s="125"/>
      <c r="O230" s="125"/>
      <c r="P230" s="127"/>
      <c r="Q230" s="125"/>
      <c r="R230" s="161"/>
      <c r="S230" s="125"/>
      <c r="T230" s="125"/>
      <c r="U230" s="125"/>
      <c r="V230" s="104"/>
      <c r="W230" s="104"/>
      <c r="X230" s="104"/>
      <c r="Y230" s="104"/>
      <c r="Z230" s="104"/>
      <c r="AA230" s="104"/>
      <c r="AB230" s="162"/>
    </row>
    <row r="231" spans="1:28" ht="18" customHeight="1" x14ac:dyDescent="0.3">
      <c r="A231" s="115"/>
      <c r="B231" s="153">
        <v>2</v>
      </c>
      <c r="C231" s="128" t="s">
        <v>963</v>
      </c>
      <c r="D231" s="119" t="s">
        <v>964</v>
      </c>
      <c r="E231" s="163">
        <v>1</v>
      </c>
      <c r="F231" s="132" t="s">
        <v>110</v>
      </c>
      <c r="G231" s="164"/>
      <c r="H231" s="164">
        <v>516000</v>
      </c>
      <c r="I231" s="121" t="s">
        <v>843</v>
      </c>
      <c r="J231" s="125"/>
      <c r="K231" s="125"/>
      <c r="L231" s="125"/>
      <c r="M231" s="125"/>
      <c r="N231" s="125"/>
      <c r="O231" s="125"/>
      <c r="P231" s="127"/>
      <c r="Q231" s="125"/>
      <c r="R231" s="127"/>
      <c r="S231" s="125"/>
      <c r="T231" s="125">
        <f>1</f>
        <v>1</v>
      </c>
      <c r="U231" s="125"/>
      <c r="V231" s="104"/>
      <c r="W231" s="104"/>
      <c r="X231" s="104"/>
      <c r="Y231" s="104"/>
      <c r="Z231" s="104"/>
      <c r="AA231" s="104"/>
      <c r="AB231" s="162"/>
    </row>
    <row r="232" spans="1:28" ht="202.5" customHeight="1" x14ac:dyDescent="0.3">
      <c r="A232" s="115"/>
      <c r="B232" s="153"/>
      <c r="C232" s="324" t="s">
        <v>965</v>
      </c>
      <c r="D232" s="302"/>
      <c r="E232" s="156"/>
      <c r="F232" s="157"/>
      <c r="G232" s="158"/>
      <c r="H232" s="159"/>
      <c r="I232" s="160"/>
      <c r="J232" s="125"/>
      <c r="K232" s="125"/>
      <c r="L232" s="125"/>
      <c r="M232" s="125"/>
      <c r="N232" s="125"/>
      <c r="O232" s="125"/>
      <c r="P232" s="127"/>
      <c r="Q232" s="125"/>
      <c r="R232" s="161"/>
      <c r="S232" s="125"/>
      <c r="T232" s="125"/>
      <c r="U232" s="165"/>
      <c r="V232" s="104"/>
      <c r="W232" s="104"/>
      <c r="X232" s="104"/>
      <c r="Y232" s="104"/>
      <c r="Z232" s="104"/>
      <c r="AA232" s="104"/>
      <c r="AB232" s="162"/>
    </row>
    <row r="233" spans="1:28" ht="18" customHeight="1" x14ac:dyDescent="0.3">
      <c r="A233" s="115"/>
      <c r="B233" s="104"/>
      <c r="C233" s="166"/>
      <c r="D233" s="167"/>
      <c r="E233" s="168"/>
      <c r="F233" s="169"/>
      <c r="G233" s="170"/>
      <c r="H233" s="171"/>
      <c r="I233" s="172"/>
      <c r="J233" s="173"/>
      <c r="K233" s="173"/>
      <c r="L233" s="173"/>
      <c r="M233" s="173"/>
      <c r="N233" s="173"/>
      <c r="O233" s="173"/>
      <c r="P233" s="174"/>
      <c r="Q233" s="173"/>
      <c r="R233" s="174"/>
      <c r="S233" s="173"/>
      <c r="T233" s="175"/>
      <c r="U233" s="125"/>
      <c r="V233" s="104"/>
      <c r="W233" s="104"/>
      <c r="X233" s="104"/>
      <c r="Y233" s="104"/>
      <c r="Z233" s="104"/>
      <c r="AA233" s="104"/>
      <c r="AB233" s="162"/>
    </row>
    <row r="234" spans="1:28" ht="18" customHeight="1" x14ac:dyDescent="0.25">
      <c r="A234" s="125"/>
      <c r="B234" s="149"/>
      <c r="C234" s="118" t="s">
        <v>256</v>
      </c>
      <c r="D234" s="119"/>
      <c r="E234" s="120"/>
      <c r="F234" s="121"/>
      <c r="G234" s="122"/>
      <c r="H234" s="130">
        <f>SUM(H229:H232)</f>
        <v>1741000</v>
      </c>
      <c r="I234" s="124"/>
      <c r="J234" s="125"/>
      <c r="K234" s="126"/>
      <c r="L234" s="125"/>
      <c r="M234" s="127"/>
      <c r="N234" s="125"/>
      <c r="O234" s="125"/>
      <c r="P234" s="126"/>
      <c r="Q234" s="125"/>
      <c r="R234" s="125"/>
      <c r="S234" s="125"/>
      <c r="T234" s="117"/>
      <c r="U234" s="125"/>
      <c r="V234" s="104"/>
      <c r="W234" s="104"/>
      <c r="X234" s="104"/>
      <c r="Y234" s="104"/>
      <c r="Z234" s="104"/>
      <c r="AA234" s="104"/>
      <c r="AB234" s="104"/>
    </row>
    <row r="235" spans="1:28" ht="18" customHeight="1" x14ac:dyDescent="0.3">
      <c r="A235" s="162"/>
      <c r="B235" s="162"/>
      <c r="C235" s="162"/>
      <c r="D235" s="162"/>
      <c r="E235" s="176"/>
      <c r="F235" s="162"/>
      <c r="G235" s="177"/>
      <c r="H235" s="162"/>
      <c r="I235" s="178"/>
      <c r="J235" s="162"/>
      <c r="K235" s="176"/>
      <c r="L235" s="162"/>
      <c r="M235" s="162"/>
      <c r="N235" s="162"/>
      <c r="O235" s="162"/>
      <c r="P235" s="176"/>
      <c r="Q235" s="162"/>
      <c r="R235" s="162"/>
      <c r="S235" s="162"/>
      <c r="T235" s="162"/>
      <c r="U235" s="162"/>
      <c r="V235" s="162"/>
      <c r="W235" s="162"/>
      <c r="X235" s="162"/>
      <c r="Y235" s="162"/>
      <c r="Z235" s="162"/>
      <c r="AA235" s="162"/>
      <c r="AB235" s="162"/>
    </row>
    <row r="236" spans="1:28" ht="18" customHeight="1" x14ac:dyDescent="0.3">
      <c r="A236" s="179" t="s">
        <v>834</v>
      </c>
      <c r="B236" s="102"/>
      <c r="C236" s="102"/>
      <c r="D236" s="102"/>
      <c r="E236" s="179" t="s">
        <v>835</v>
      </c>
      <c r="F236" s="102"/>
      <c r="G236" s="102"/>
      <c r="H236" s="102"/>
      <c r="I236" s="180"/>
      <c r="J236" s="102"/>
      <c r="K236" s="102"/>
      <c r="L236" s="102"/>
      <c r="M236" s="102"/>
      <c r="N236" s="102"/>
      <c r="O236" s="179" t="s">
        <v>836</v>
      </c>
      <c r="P236" s="176"/>
      <c r="Q236" s="102"/>
      <c r="R236" s="102"/>
      <c r="S236" s="102"/>
      <c r="T236" s="102"/>
      <c r="U236" s="102"/>
      <c r="V236" s="102"/>
      <c r="W236" s="102"/>
      <c r="X236" s="102"/>
      <c r="Y236" s="102"/>
      <c r="Z236" s="102"/>
      <c r="AA236" s="102"/>
      <c r="AB236" s="102"/>
    </row>
    <row r="237" spans="1:28" ht="18" customHeight="1" x14ac:dyDescent="0.3">
      <c r="A237" s="102"/>
      <c r="B237" s="102"/>
      <c r="C237" s="102"/>
      <c r="D237" s="102"/>
      <c r="E237" s="102"/>
      <c r="F237" s="102"/>
      <c r="G237" s="102"/>
      <c r="H237" s="102"/>
      <c r="I237" s="180"/>
      <c r="J237" s="102"/>
      <c r="K237" s="102"/>
      <c r="L237" s="102"/>
      <c r="M237" s="102"/>
      <c r="N237" s="102"/>
      <c r="O237" s="104"/>
      <c r="P237" s="176"/>
      <c r="Q237" s="102"/>
      <c r="R237" s="102"/>
      <c r="S237" s="102"/>
      <c r="T237" s="102"/>
      <c r="U237" s="102"/>
      <c r="V237" s="102"/>
      <c r="W237" s="102"/>
      <c r="X237" s="102"/>
      <c r="Y237" s="102"/>
      <c r="Z237" s="102"/>
      <c r="AA237" s="102"/>
      <c r="AB237" s="102"/>
    </row>
    <row r="238" spans="1:28" ht="18" customHeight="1" x14ac:dyDescent="0.3">
      <c r="A238" s="102"/>
      <c r="B238" s="102"/>
      <c r="C238" s="102"/>
      <c r="D238" s="102"/>
      <c r="E238" s="102"/>
      <c r="F238" s="102"/>
      <c r="G238" s="102"/>
      <c r="H238" s="102"/>
      <c r="I238" s="180"/>
      <c r="J238" s="102"/>
      <c r="K238" s="102"/>
      <c r="L238" s="102"/>
      <c r="M238" s="102"/>
      <c r="N238" s="102"/>
      <c r="O238" s="104"/>
      <c r="P238" s="176"/>
      <c r="Q238" s="102"/>
      <c r="R238" s="102"/>
      <c r="S238" s="102"/>
      <c r="T238" s="102"/>
      <c r="U238" s="102"/>
      <c r="V238" s="102"/>
      <c r="W238" s="102"/>
      <c r="X238" s="102"/>
      <c r="Y238" s="102"/>
      <c r="Z238" s="102"/>
      <c r="AA238" s="102"/>
      <c r="AB238" s="102"/>
    </row>
    <row r="239" spans="1:28" ht="18" customHeight="1" x14ac:dyDescent="0.3">
      <c r="A239" s="102"/>
      <c r="B239" s="102"/>
      <c r="C239" s="102"/>
      <c r="D239" s="102"/>
      <c r="E239" s="102"/>
      <c r="F239" s="102"/>
      <c r="G239" s="102"/>
      <c r="H239" s="102"/>
      <c r="I239" s="180"/>
      <c r="J239" s="102"/>
      <c r="K239" s="102"/>
      <c r="L239" s="102"/>
      <c r="M239" s="102"/>
      <c r="N239" s="102"/>
      <c r="O239" s="104"/>
      <c r="P239" s="176"/>
      <c r="Q239" s="102"/>
      <c r="R239" s="102"/>
      <c r="S239" s="102"/>
      <c r="T239" s="102"/>
      <c r="U239" s="102"/>
      <c r="V239" s="102"/>
      <c r="W239" s="102"/>
      <c r="X239" s="102"/>
      <c r="Y239" s="102"/>
      <c r="Z239" s="102"/>
      <c r="AA239" s="102"/>
      <c r="AB239" s="102"/>
    </row>
    <row r="240" spans="1:28" ht="18" customHeight="1" x14ac:dyDescent="0.3">
      <c r="A240" s="181" t="s">
        <v>966</v>
      </c>
      <c r="B240" s="102"/>
      <c r="C240" s="102"/>
      <c r="D240" s="102"/>
      <c r="E240" s="181" t="s">
        <v>967</v>
      </c>
      <c r="F240" s="102"/>
      <c r="G240" s="102"/>
      <c r="H240" s="102"/>
      <c r="I240" s="180"/>
      <c r="J240" s="102"/>
      <c r="K240" s="102"/>
      <c r="L240" s="102"/>
      <c r="M240" s="102"/>
      <c r="N240" s="102"/>
      <c r="O240" s="181" t="s">
        <v>968</v>
      </c>
      <c r="P240" s="176"/>
      <c r="Q240" s="102"/>
      <c r="R240" s="102"/>
      <c r="S240" s="102"/>
      <c r="T240" s="102"/>
      <c r="U240" s="102"/>
      <c r="V240" s="102"/>
      <c r="W240" s="102"/>
      <c r="X240" s="102"/>
      <c r="Y240" s="102"/>
      <c r="Z240" s="102"/>
      <c r="AA240" s="102"/>
      <c r="AB240" s="102"/>
    </row>
    <row r="241" spans="1:28" ht="18" customHeight="1" x14ac:dyDescent="0.3">
      <c r="A241" s="182" t="s">
        <v>969</v>
      </c>
      <c r="B241" s="102"/>
      <c r="C241" s="102"/>
      <c r="D241" s="102"/>
      <c r="E241" s="182" t="s">
        <v>970</v>
      </c>
      <c r="F241" s="102"/>
      <c r="G241" s="102"/>
      <c r="H241" s="102"/>
      <c r="I241" s="180"/>
      <c r="J241" s="102"/>
      <c r="K241" s="102"/>
      <c r="L241" s="102"/>
      <c r="M241" s="102"/>
      <c r="N241" s="102"/>
      <c r="O241" s="182" t="s">
        <v>842</v>
      </c>
      <c r="P241" s="176"/>
      <c r="Q241" s="102"/>
      <c r="R241" s="102"/>
      <c r="S241" s="102"/>
      <c r="T241" s="102"/>
      <c r="U241" s="102"/>
      <c r="V241" s="102"/>
      <c r="W241" s="102"/>
      <c r="X241" s="102"/>
      <c r="Y241" s="102"/>
      <c r="Z241" s="102"/>
      <c r="AA241" s="102"/>
      <c r="AB241" s="102"/>
    </row>
    <row r="242" spans="1:28" ht="18" customHeight="1" x14ac:dyDescent="0.3">
      <c r="A242" s="162"/>
      <c r="B242" s="162"/>
      <c r="C242" s="162"/>
      <c r="D242" s="162"/>
      <c r="E242" s="176"/>
      <c r="F242" s="162"/>
      <c r="G242" s="177"/>
      <c r="H242" s="162"/>
      <c r="I242" s="178"/>
      <c r="J242" s="162"/>
      <c r="K242" s="176"/>
      <c r="L242" s="162"/>
      <c r="M242" s="162"/>
      <c r="N242" s="162"/>
      <c r="O242" s="162"/>
      <c r="P242" s="176"/>
      <c r="Q242" s="162"/>
      <c r="R242" s="162"/>
      <c r="S242" s="162"/>
      <c r="T242" s="162"/>
      <c r="U242" s="162"/>
      <c r="V242" s="162"/>
      <c r="W242" s="162"/>
      <c r="X242" s="162"/>
      <c r="Y242" s="162"/>
      <c r="Z242" s="162"/>
      <c r="AA242" s="162"/>
      <c r="AB242" s="162"/>
    </row>
    <row r="243" spans="1:28" ht="18" customHeight="1" x14ac:dyDescent="0.3">
      <c r="A243" s="162"/>
      <c r="B243" s="162"/>
      <c r="C243" s="162"/>
      <c r="D243" s="162"/>
      <c r="E243" s="176"/>
      <c r="F243" s="162"/>
      <c r="G243" s="177"/>
      <c r="H243" s="162"/>
      <c r="I243" s="178"/>
      <c r="J243" s="162"/>
      <c r="K243" s="176"/>
      <c r="L243" s="162"/>
      <c r="M243" s="162"/>
      <c r="N243" s="162"/>
      <c r="O243" s="162"/>
      <c r="P243" s="176"/>
      <c r="Q243" s="162"/>
      <c r="R243" s="162"/>
      <c r="S243" s="162"/>
      <c r="T243" s="162"/>
      <c r="U243" s="162"/>
      <c r="V243" s="162"/>
      <c r="W243" s="162"/>
      <c r="X243" s="162"/>
      <c r="Y243" s="162"/>
      <c r="Z243" s="162"/>
      <c r="AA243" s="162"/>
      <c r="AB243" s="162"/>
    </row>
    <row r="244" spans="1:28" ht="18" customHeight="1" x14ac:dyDescent="0.3">
      <c r="A244" s="162"/>
      <c r="B244" s="162"/>
      <c r="C244" s="162"/>
      <c r="D244" s="162"/>
      <c r="E244" s="176"/>
      <c r="F244" s="162"/>
      <c r="G244" s="177"/>
      <c r="H244" s="162"/>
      <c r="I244" s="178"/>
      <c r="J244" s="162"/>
      <c r="K244" s="176"/>
      <c r="L244" s="162"/>
      <c r="M244" s="162"/>
      <c r="N244" s="162"/>
      <c r="O244" s="162"/>
      <c r="P244" s="176"/>
      <c r="Q244" s="162"/>
      <c r="R244" s="162"/>
      <c r="S244" s="162"/>
      <c r="T244" s="162"/>
      <c r="U244" s="162"/>
      <c r="V244" s="162"/>
      <c r="W244" s="162"/>
      <c r="X244" s="162"/>
      <c r="Y244" s="162"/>
      <c r="Z244" s="162"/>
      <c r="AA244" s="162"/>
      <c r="AB244" s="162"/>
    </row>
    <row r="245" spans="1:28" ht="18" customHeight="1" x14ac:dyDescent="0.3">
      <c r="A245" s="162"/>
      <c r="B245" s="162"/>
      <c r="C245" s="162"/>
      <c r="D245" s="162"/>
      <c r="E245" s="176"/>
      <c r="F245" s="162"/>
      <c r="G245" s="177"/>
      <c r="H245" s="162"/>
      <c r="I245" s="178"/>
      <c r="J245" s="162"/>
      <c r="K245" s="176"/>
      <c r="L245" s="162"/>
      <c r="M245" s="162"/>
      <c r="N245" s="162"/>
      <c r="O245" s="162"/>
      <c r="P245" s="176"/>
      <c r="Q245" s="162"/>
      <c r="R245" s="162"/>
      <c r="S245" s="162"/>
      <c r="T245" s="162"/>
      <c r="U245" s="162"/>
      <c r="V245" s="162"/>
      <c r="W245" s="162"/>
      <c r="X245" s="162"/>
      <c r="Y245" s="162"/>
      <c r="Z245" s="162"/>
      <c r="AA245" s="162"/>
      <c r="AB245" s="162"/>
    </row>
    <row r="246" spans="1:28" ht="18" customHeight="1" x14ac:dyDescent="0.3">
      <c r="A246" s="162"/>
      <c r="B246" s="162"/>
      <c r="C246" s="162"/>
      <c r="D246" s="162"/>
      <c r="E246" s="176"/>
      <c r="F246" s="162"/>
      <c r="G246" s="177"/>
      <c r="H246" s="162"/>
      <c r="I246" s="178"/>
      <c r="J246" s="162"/>
      <c r="K246" s="176"/>
      <c r="L246" s="162"/>
      <c r="M246" s="162"/>
      <c r="N246" s="162"/>
      <c r="O246" s="162"/>
      <c r="P246" s="176"/>
      <c r="Q246" s="162"/>
      <c r="R246" s="162"/>
      <c r="S246" s="162"/>
      <c r="T246" s="162"/>
      <c r="U246" s="162"/>
      <c r="V246" s="162"/>
      <c r="W246" s="162"/>
      <c r="X246" s="162"/>
      <c r="Y246" s="162"/>
      <c r="Z246" s="162"/>
      <c r="AA246" s="162"/>
      <c r="AB246" s="162"/>
    </row>
    <row r="247" spans="1:28" ht="18" customHeight="1" x14ac:dyDescent="0.3">
      <c r="A247" s="162"/>
      <c r="B247" s="162"/>
      <c r="C247" s="162"/>
      <c r="D247" s="162"/>
      <c r="E247" s="176"/>
      <c r="F247" s="162"/>
      <c r="G247" s="177"/>
      <c r="H247" s="162"/>
      <c r="I247" s="178"/>
      <c r="J247" s="162"/>
      <c r="K247" s="176"/>
      <c r="L247" s="162"/>
      <c r="M247" s="162"/>
      <c r="N247" s="162"/>
      <c r="O247" s="162"/>
      <c r="P247" s="176"/>
      <c r="Q247" s="162"/>
      <c r="R247" s="162"/>
      <c r="S247" s="162"/>
      <c r="T247" s="162"/>
      <c r="U247" s="162"/>
      <c r="V247" s="162"/>
      <c r="W247" s="162"/>
      <c r="X247" s="162"/>
      <c r="Y247" s="162"/>
      <c r="Z247" s="162"/>
      <c r="AA247" s="162"/>
      <c r="AB247" s="162"/>
    </row>
    <row r="248" spans="1:28" ht="18" customHeight="1" x14ac:dyDescent="0.3">
      <c r="A248" s="162"/>
      <c r="B248" s="162"/>
      <c r="C248" s="162"/>
      <c r="D248" s="162"/>
      <c r="E248" s="176"/>
      <c r="F248" s="162"/>
      <c r="G248" s="177"/>
      <c r="H248" s="162"/>
      <c r="I248" s="178"/>
      <c r="J248" s="162"/>
      <c r="K248" s="176"/>
      <c r="L248" s="162"/>
      <c r="M248" s="162"/>
      <c r="N248" s="162"/>
      <c r="O248" s="162"/>
      <c r="P248" s="176"/>
      <c r="Q248" s="162"/>
      <c r="R248" s="162"/>
      <c r="S248" s="162"/>
      <c r="T248" s="162"/>
      <c r="U248" s="162"/>
      <c r="V248" s="162"/>
      <c r="W248" s="162"/>
      <c r="X248" s="162"/>
      <c r="Y248" s="162"/>
      <c r="Z248" s="162"/>
      <c r="AA248" s="162"/>
      <c r="AB248" s="162"/>
    </row>
    <row r="249" spans="1:28" ht="18" customHeight="1" x14ac:dyDescent="0.3">
      <c r="A249" s="162"/>
      <c r="B249" s="162"/>
      <c r="C249" s="162"/>
      <c r="D249" s="162"/>
      <c r="E249" s="176"/>
      <c r="F249" s="162"/>
      <c r="G249" s="177"/>
      <c r="H249" s="162"/>
      <c r="I249" s="178"/>
      <c r="J249" s="162"/>
      <c r="K249" s="176"/>
      <c r="L249" s="162"/>
      <c r="M249" s="162"/>
      <c r="N249" s="162"/>
      <c r="O249" s="162"/>
      <c r="P249" s="176"/>
      <c r="Q249" s="162"/>
      <c r="R249" s="162"/>
      <c r="S249" s="162"/>
      <c r="T249" s="162"/>
      <c r="U249" s="162"/>
      <c r="V249" s="162"/>
      <c r="W249" s="162"/>
      <c r="X249" s="162"/>
      <c r="Y249" s="162"/>
      <c r="Z249" s="162"/>
      <c r="AA249" s="162"/>
      <c r="AB249" s="162"/>
    </row>
    <row r="250" spans="1:28" ht="18" customHeight="1" x14ac:dyDescent="0.3">
      <c r="A250" s="162"/>
      <c r="B250" s="162"/>
      <c r="C250" s="162"/>
      <c r="D250" s="162"/>
      <c r="E250" s="176"/>
      <c r="F250" s="162"/>
      <c r="G250" s="177"/>
      <c r="H250" s="162"/>
      <c r="I250" s="178"/>
      <c r="J250" s="162"/>
      <c r="K250" s="176"/>
      <c r="L250" s="162"/>
      <c r="M250" s="162"/>
      <c r="N250" s="162"/>
      <c r="O250" s="162"/>
      <c r="P250" s="176"/>
      <c r="Q250" s="162"/>
      <c r="R250" s="162"/>
      <c r="S250" s="162"/>
      <c r="T250" s="162"/>
      <c r="U250" s="162"/>
      <c r="V250" s="162"/>
      <c r="W250" s="162"/>
      <c r="X250" s="162"/>
      <c r="Y250" s="162"/>
      <c r="Z250" s="162"/>
      <c r="AA250" s="162"/>
      <c r="AB250" s="162"/>
    </row>
    <row r="251" spans="1:28" ht="18" customHeight="1" x14ac:dyDescent="0.3">
      <c r="A251" s="162"/>
      <c r="B251" s="162"/>
      <c r="C251" s="162"/>
      <c r="D251" s="162"/>
      <c r="E251" s="176"/>
      <c r="F251" s="162"/>
      <c r="G251" s="177"/>
      <c r="H251" s="162"/>
      <c r="I251" s="178"/>
      <c r="J251" s="162"/>
      <c r="K251" s="176"/>
      <c r="L251" s="162"/>
      <c r="M251" s="162"/>
      <c r="N251" s="162"/>
      <c r="O251" s="162"/>
      <c r="P251" s="176"/>
      <c r="Q251" s="162"/>
      <c r="R251" s="162"/>
      <c r="S251" s="162"/>
      <c r="T251" s="162"/>
      <c r="U251" s="162"/>
      <c r="V251" s="162"/>
      <c r="W251" s="162"/>
      <c r="X251" s="162"/>
      <c r="Y251" s="162"/>
      <c r="Z251" s="162"/>
      <c r="AA251" s="162"/>
      <c r="AB251" s="162"/>
    </row>
    <row r="252" spans="1:28" ht="18" customHeight="1" x14ac:dyDescent="0.3">
      <c r="A252" s="162"/>
      <c r="B252" s="162"/>
      <c r="C252" s="162"/>
      <c r="D252" s="162"/>
      <c r="E252" s="176"/>
      <c r="F252" s="162"/>
      <c r="G252" s="177"/>
      <c r="H252" s="162"/>
      <c r="I252" s="178"/>
      <c r="J252" s="162"/>
      <c r="K252" s="176"/>
      <c r="L252" s="162"/>
      <c r="M252" s="162"/>
      <c r="N252" s="162"/>
      <c r="O252" s="162"/>
      <c r="P252" s="176"/>
      <c r="Q252" s="162"/>
      <c r="R252" s="162"/>
      <c r="S252" s="162"/>
      <c r="T252" s="162"/>
      <c r="U252" s="162"/>
      <c r="V252" s="162"/>
      <c r="W252" s="162"/>
      <c r="X252" s="162"/>
      <c r="Y252" s="162"/>
      <c r="Z252" s="162"/>
      <c r="AA252" s="162"/>
      <c r="AB252" s="162"/>
    </row>
    <row r="253" spans="1:28" ht="18" customHeight="1" x14ac:dyDescent="0.3">
      <c r="A253" s="162"/>
      <c r="B253" s="162"/>
      <c r="C253" s="162"/>
      <c r="D253" s="162"/>
      <c r="E253" s="176"/>
      <c r="F253" s="162"/>
      <c r="G253" s="177"/>
      <c r="H253" s="162"/>
      <c r="I253" s="178"/>
      <c r="J253" s="162"/>
      <c r="K253" s="176"/>
      <c r="L253" s="162"/>
      <c r="M253" s="162"/>
      <c r="N253" s="162"/>
      <c r="O253" s="162"/>
      <c r="P253" s="176"/>
      <c r="Q253" s="162"/>
      <c r="R253" s="162"/>
      <c r="S253" s="162"/>
      <c r="T253" s="162"/>
      <c r="U253" s="162"/>
      <c r="V253" s="162"/>
      <c r="W253" s="162"/>
      <c r="X253" s="162"/>
      <c r="Y253" s="162"/>
      <c r="Z253" s="162"/>
      <c r="AA253" s="162"/>
      <c r="AB253" s="162"/>
    </row>
    <row r="254" spans="1:28" ht="18" customHeight="1" x14ac:dyDescent="0.3">
      <c r="A254" s="162"/>
      <c r="B254" s="162"/>
      <c r="C254" s="162"/>
      <c r="D254" s="162"/>
      <c r="E254" s="176"/>
      <c r="F254" s="162"/>
      <c r="G254" s="177"/>
      <c r="H254" s="162"/>
      <c r="I254" s="178"/>
      <c r="J254" s="162"/>
      <c r="K254" s="176"/>
      <c r="L254" s="162"/>
      <c r="M254" s="162"/>
      <c r="N254" s="162"/>
      <c r="O254" s="162"/>
      <c r="P254" s="176"/>
      <c r="Q254" s="162"/>
      <c r="R254" s="162"/>
      <c r="S254" s="162"/>
      <c r="T254" s="162"/>
      <c r="U254" s="162"/>
      <c r="V254" s="162"/>
      <c r="W254" s="162"/>
      <c r="X254" s="162"/>
      <c r="Y254" s="162"/>
      <c r="Z254" s="162"/>
      <c r="AA254" s="162"/>
      <c r="AB254" s="162"/>
    </row>
    <row r="255" spans="1:28" ht="18" customHeight="1" x14ac:dyDescent="0.3">
      <c r="A255" s="162"/>
      <c r="B255" s="162"/>
      <c r="C255" s="162"/>
      <c r="D255" s="162"/>
      <c r="E255" s="176"/>
      <c r="F255" s="162"/>
      <c r="G255" s="177"/>
      <c r="H255" s="162"/>
      <c r="I255" s="178"/>
      <c r="J255" s="162"/>
      <c r="K255" s="176"/>
      <c r="L255" s="162"/>
      <c r="M255" s="162"/>
      <c r="N255" s="162"/>
      <c r="O255" s="162"/>
      <c r="P255" s="176"/>
      <c r="Q255" s="162"/>
      <c r="R255" s="162"/>
      <c r="S255" s="162"/>
      <c r="T255" s="162"/>
      <c r="U255" s="162"/>
      <c r="V255" s="162"/>
      <c r="W255" s="162"/>
      <c r="X255" s="162"/>
      <c r="Y255" s="162"/>
      <c r="Z255" s="162"/>
      <c r="AA255" s="162"/>
      <c r="AB255" s="162"/>
    </row>
    <row r="256" spans="1:28" ht="18" customHeight="1" x14ac:dyDescent="0.3">
      <c r="A256" s="162"/>
      <c r="B256" s="162"/>
      <c r="C256" s="162"/>
      <c r="D256" s="162"/>
      <c r="E256" s="176"/>
      <c r="F256" s="162"/>
      <c r="G256" s="177"/>
      <c r="H256" s="162"/>
      <c r="I256" s="178"/>
      <c r="J256" s="162"/>
      <c r="K256" s="176"/>
      <c r="L256" s="162"/>
      <c r="M256" s="162"/>
      <c r="N256" s="162"/>
      <c r="O256" s="162"/>
      <c r="P256" s="176"/>
      <c r="Q256" s="162"/>
      <c r="R256" s="162"/>
      <c r="S256" s="162"/>
      <c r="T256" s="162"/>
      <c r="U256" s="162"/>
      <c r="V256" s="162"/>
      <c r="W256" s="162"/>
      <c r="X256" s="162"/>
      <c r="Y256" s="162"/>
      <c r="Z256" s="162"/>
      <c r="AA256" s="162"/>
      <c r="AB256" s="162"/>
    </row>
    <row r="257" spans="1:28" ht="18" customHeight="1" x14ac:dyDescent="0.3">
      <c r="A257" s="162"/>
      <c r="B257" s="162"/>
      <c r="C257" s="162"/>
      <c r="D257" s="162"/>
      <c r="E257" s="176"/>
      <c r="F257" s="162"/>
      <c r="G257" s="177"/>
      <c r="H257" s="162"/>
      <c r="I257" s="178"/>
      <c r="J257" s="162"/>
      <c r="K257" s="176"/>
      <c r="L257" s="162"/>
      <c r="M257" s="162"/>
      <c r="N257" s="162"/>
      <c r="O257" s="162"/>
      <c r="P257" s="176"/>
      <c r="Q257" s="162"/>
      <c r="R257" s="162"/>
      <c r="S257" s="162"/>
      <c r="T257" s="162"/>
      <c r="U257" s="162"/>
      <c r="V257" s="162"/>
      <c r="W257" s="162"/>
      <c r="X257" s="162"/>
      <c r="Y257" s="162"/>
      <c r="Z257" s="162"/>
      <c r="AA257" s="162"/>
      <c r="AB257" s="162"/>
    </row>
    <row r="258" spans="1:28" ht="18" customHeight="1" x14ac:dyDescent="0.3">
      <c r="A258" s="162"/>
      <c r="B258" s="162"/>
      <c r="C258" s="162"/>
      <c r="D258" s="162"/>
      <c r="E258" s="176"/>
      <c r="F258" s="162"/>
      <c r="G258" s="177"/>
      <c r="H258" s="162"/>
      <c r="I258" s="178"/>
      <c r="J258" s="162"/>
      <c r="K258" s="176"/>
      <c r="L258" s="162"/>
      <c r="M258" s="162"/>
      <c r="N258" s="162"/>
      <c r="O258" s="162"/>
      <c r="P258" s="176"/>
      <c r="Q258" s="162"/>
      <c r="R258" s="162"/>
      <c r="S258" s="162"/>
      <c r="T258" s="162"/>
      <c r="U258" s="162"/>
      <c r="V258" s="162"/>
      <c r="W258" s="162"/>
      <c r="X258" s="162"/>
      <c r="Y258" s="162"/>
      <c r="Z258" s="162"/>
      <c r="AA258" s="162"/>
      <c r="AB258" s="162"/>
    </row>
    <row r="259" spans="1:28" ht="18" customHeight="1" x14ac:dyDescent="0.3">
      <c r="A259" s="162"/>
      <c r="B259" s="162"/>
      <c r="C259" s="162"/>
      <c r="D259" s="162"/>
      <c r="E259" s="176"/>
      <c r="F259" s="162"/>
      <c r="G259" s="177"/>
      <c r="H259" s="162"/>
      <c r="I259" s="178"/>
      <c r="J259" s="162"/>
      <c r="K259" s="176"/>
      <c r="L259" s="162"/>
      <c r="M259" s="162"/>
      <c r="N259" s="162"/>
      <c r="O259" s="162"/>
      <c r="P259" s="176"/>
      <c r="Q259" s="162"/>
      <c r="R259" s="162"/>
      <c r="S259" s="162"/>
      <c r="T259" s="162"/>
      <c r="U259" s="162"/>
      <c r="V259" s="162"/>
      <c r="W259" s="162"/>
      <c r="X259" s="162"/>
      <c r="Y259" s="162"/>
      <c r="Z259" s="162"/>
      <c r="AA259" s="162"/>
      <c r="AB259" s="162"/>
    </row>
    <row r="260" spans="1:28" ht="18" customHeight="1" x14ac:dyDescent="0.3">
      <c r="A260" s="162"/>
      <c r="B260" s="162"/>
      <c r="C260" s="162"/>
      <c r="D260" s="162"/>
      <c r="E260" s="176"/>
      <c r="F260" s="162"/>
      <c r="G260" s="177"/>
      <c r="H260" s="162"/>
      <c r="I260" s="178"/>
      <c r="J260" s="162"/>
      <c r="K260" s="176"/>
      <c r="L260" s="162"/>
      <c r="M260" s="162"/>
      <c r="N260" s="162"/>
      <c r="O260" s="162"/>
      <c r="P260" s="176"/>
      <c r="Q260" s="162"/>
      <c r="R260" s="162"/>
      <c r="S260" s="162"/>
      <c r="T260" s="162"/>
      <c r="U260" s="162"/>
      <c r="V260" s="162"/>
      <c r="W260" s="162"/>
      <c r="X260" s="162"/>
      <c r="Y260" s="162"/>
      <c r="Z260" s="162"/>
      <c r="AA260" s="162"/>
      <c r="AB260" s="162"/>
    </row>
    <row r="261" spans="1:28" ht="18" customHeight="1" x14ac:dyDescent="0.3">
      <c r="A261" s="162"/>
      <c r="B261" s="162"/>
      <c r="C261" s="162"/>
      <c r="D261" s="162"/>
      <c r="E261" s="176"/>
      <c r="F261" s="162"/>
      <c r="G261" s="177"/>
      <c r="H261" s="162"/>
      <c r="I261" s="178"/>
      <c r="J261" s="162"/>
      <c r="K261" s="176"/>
      <c r="L261" s="162"/>
      <c r="M261" s="162"/>
      <c r="N261" s="162"/>
      <c r="O261" s="162"/>
      <c r="P261" s="176"/>
      <c r="Q261" s="162"/>
      <c r="R261" s="162"/>
      <c r="S261" s="162"/>
      <c r="T261" s="162"/>
      <c r="U261" s="162"/>
      <c r="V261" s="162"/>
      <c r="W261" s="162"/>
      <c r="X261" s="162"/>
      <c r="Y261" s="162"/>
      <c r="Z261" s="162"/>
      <c r="AA261" s="162"/>
      <c r="AB261" s="162"/>
    </row>
    <row r="262" spans="1:28" ht="18" customHeight="1" x14ac:dyDescent="0.3">
      <c r="A262" s="162"/>
      <c r="B262" s="162"/>
      <c r="C262" s="162"/>
      <c r="D262" s="162"/>
      <c r="E262" s="176"/>
      <c r="F262" s="162"/>
      <c r="G262" s="177"/>
      <c r="H262" s="162"/>
      <c r="I262" s="178"/>
      <c r="J262" s="162"/>
      <c r="K262" s="176"/>
      <c r="L262" s="162"/>
      <c r="M262" s="162"/>
      <c r="N262" s="162"/>
      <c r="O262" s="162"/>
      <c r="P262" s="176"/>
      <c r="Q262" s="162"/>
      <c r="R262" s="162"/>
      <c r="S262" s="162"/>
      <c r="T262" s="162"/>
      <c r="U262" s="162"/>
      <c r="V262" s="162"/>
      <c r="W262" s="162"/>
      <c r="X262" s="162"/>
      <c r="Y262" s="162"/>
      <c r="Z262" s="162"/>
      <c r="AA262" s="162"/>
      <c r="AB262" s="162"/>
    </row>
    <row r="263" spans="1:28" ht="18" customHeight="1" x14ac:dyDescent="0.3">
      <c r="A263" s="162"/>
      <c r="B263" s="162"/>
      <c r="C263" s="162"/>
      <c r="D263" s="162"/>
      <c r="E263" s="176"/>
      <c r="F263" s="162"/>
      <c r="G263" s="177"/>
      <c r="H263" s="162"/>
      <c r="I263" s="178"/>
      <c r="J263" s="162"/>
      <c r="K263" s="176"/>
      <c r="L263" s="162"/>
      <c r="M263" s="162"/>
      <c r="N263" s="162"/>
      <c r="O263" s="162"/>
      <c r="P263" s="176"/>
      <c r="Q263" s="162"/>
      <c r="R263" s="162"/>
      <c r="S263" s="162"/>
      <c r="T263" s="162"/>
      <c r="U263" s="162"/>
      <c r="V263" s="162"/>
      <c r="W263" s="162"/>
      <c r="X263" s="162"/>
      <c r="Y263" s="162"/>
      <c r="Z263" s="162"/>
      <c r="AA263" s="162"/>
      <c r="AB263" s="162"/>
    </row>
    <row r="264" spans="1:28" ht="18" customHeight="1" x14ac:dyDescent="0.3">
      <c r="A264" s="162"/>
      <c r="B264" s="162"/>
      <c r="C264" s="162"/>
      <c r="D264" s="162"/>
      <c r="E264" s="176"/>
      <c r="F264" s="162"/>
      <c r="G264" s="177"/>
      <c r="H264" s="162"/>
      <c r="I264" s="178"/>
      <c r="J264" s="162"/>
      <c r="K264" s="176"/>
      <c r="L264" s="162"/>
      <c r="M264" s="162"/>
      <c r="N264" s="162"/>
      <c r="O264" s="162"/>
      <c r="P264" s="176"/>
      <c r="Q264" s="162"/>
      <c r="R264" s="162"/>
      <c r="S264" s="162"/>
      <c r="T264" s="162"/>
      <c r="U264" s="162"/>
      <c r="V264" s="162"/>
      <c r="W264" s="162"/>
      <c r="X264" s="162"/>
      <c r="Y264" s="162"/>
      <c r="Z264" s="162"/>
      <c r="AA264" s="162"/>
      <c r="AB264" s="162"/>
    </row>
    <row r="265" spans="1:28" ht="18" customHeight="1" x14ac:dyDescent="0.3">
      <c r="A265" s="162"/>
      <c r="B265" s="162"/>
      <c r="C265" s="162"/>
      <c r="D265" s="162"/>
      <c r="E265" s="176"/>
      <c r="F265" s="162"/>
      <c r="G265" s="177"/>
      <c r="H265" s="162"/>
      <c r="I265" s="178"/>
      <c r="J265" s="162"/>
      <c r="K265" s="176"/>
      <c r="L265" s="162"/>
      <c r="M265" s="162"/>
      <c r="N265" s="162"/>
      <c r="O265" s="162"/>
      <c r="P265" s="176"/>
      <c r="Q265" s="162"/>
      <c r="R265" s="162"/>
      <c r="S265" s="162"/>
      <c r="T265" s="162"/>
      <c r="U265" s="162"/>
      <c r="V265" s="162"/>
      <c r="W265" s="162"/>
      <c r="X265" s="162"/>
      <c r="Y265" s="162"/>
      <c r="Z265" s="162"/>
      <c r="AA265" s="162"/>
      <c r="AB265" s="162"/>
    </row>
    <row r="266" spans="1:28" ht="18" customHeight="1" x14ac:dyDescent="0.3">
      <c r="A266" s="162"/>
      <c r="B266" s="162"/>
      <c r="C266" s="162"/>
      <c r="D266" s="162"/>
      <c r="E266" s="176"/>
      <c r="F266" s="162"/>
      <c r="G266" s="177"/>
      <c r="H266" s="162"/>
      <c r="I266" s="178"/>
      <c r="J266" s="162"/>
      <c r="K266" s="176"/>
      <c r="L266" s="162"/>
      <c r="M266" s="162"/>
      <c r="N266" s="162"/>
      <c r="O266" s="162"/>
      <c r="P266" s="176"/>
      <c r="Q266" s="162"/>
      <c r="R266" s="162"/>
      <c r="S266" s="162"/>
      <c r="T266" s="162"/>
      <c r="U266" s="162"/>
      <c r="V266" s="162"/>
      <c r="W266" s="162"/>
      <c r="X266" s="162"/>
      <c r="Y266" s="162"/>
      <c r="Z266" s="162"/>
      <c r="AA266" s="162"/>
      <c r="AB266" s="162"/>
    </row>
    <row r="267" spans="1:28" ht="18" customHeight="1" x14ac:dyDescent="0.3">
      <c r="A267" s="162"/>
      <c r="B267" s="162"/>
      <c r="C267" s="162"/>
      <c r="D267" s="162"/>
      <c r="E267" s="176"/>
      <c r="F267" s="162"/>
      <c r="G267" s="177"/>
      <c r="H267" s="162"/>
      <c r="I267" s="178"/>
      <c r="J267" s="162"/>
      <c r="K267" s="176"/>
      <c r="L267" s="162"/>
      <c r="M267" s="162"/>
      <c r="N267" s="162"/>
      <c r="O267" s="162"/>
      <c r="P267" s="176"/>
      <c r="Q267" s="162"/>
      <c r="R267" s="162"/>
      <c r="S267" s="162"/>
      <c r="T267" s="162"/>
      <c r="U267" s="162"/>
      <c r="V267" s="162"/>
      <c r="W267" s="162"/>
      <c r="X267" s="162"/>
      <c r="Y267" s="162"/>
      <c r="Z267" s="162"/>
      <c r="AA267" s="162"/>
      <c r="AB267" s="162"/>
    </row>
    <row r="268" spans="1:28" ht="18" customHeight="1" x14ac:dyDescent="0.3">
      <c r="A268" s="162"/>
      <c r="B268" s="162"/>
      <c r="C268" s="162"/>
      <c r="D268" s="162"/>
      <c r="E268" s="176"/>
      <c r="F268" s="162"/>
      <c r="G268" s="177"/>
      <c r="H268" s="162"/>
      <c r="I268" s="178"/>
      <c r="J268" s="162"/>
      <c r="K268" s="176"/>
      <c r="L268" s="162"/>
      <c r="M268" s="162"/>
      <c r="N268" s="162"/>
      <c r="O268" s="162"/>
      <c r="P268" s="176"/>
      <c r="Q268" s="162"/>
      <c r="R268" s="162"/>
      <c r="S268" s="162"/>
      <c r="T268" s="162"/>
      <c r="U268" s="162"/>
      <c r="V268" s="162"/>
      <c r="W268" s="162"/>
      <c r="X268" s="162"/>
      <c r="Y268" s="162"/>
      <c r="Z268" s="162"/>
      <c r="AA268" s="162"/>
      <c r="AB268" s="162"/>
    </row>
    <row r="269" spans="1:28" ht="18" customHeight="1" x14ac:dyDescent="0.3">
      <c r="A269" s="162"/>
      <c r="B269" s="162"/>
      <c r="C269" s="162"/>
      <c r="D269" s="162"/>
      <c r="E269" s="176"/>
      <c r="F269" s="162"/>
      <c r="G269" s="177"/>
      <c r="H269" s="162"/>
      <c r="I269" s="178"/>
      <c r="J269" s="162"/>
      <c r="K269" s="176"/>
      <c r="L269" s="162"/>
      <c r="M269" s="162"/>
      <c r="N269" s="162"/>
      <c r="O269" s="162"/>
      <c r="P269" s="176"/>
      <c r="Q269" s="162"/>
      <c r="R269" s="162"/>
      <c r="S269" s="162"/>
      <c r="T269" s="162"/>
      <c r="U269" s="162"/>
      <c r="V269" s="162"/>
      <c r="W269" s="162"/>
      <c r="X269" s="162"/>
      <c r="Y269" s="162"/>
      <c r="Z269" s="162"/>
      <c r="AA269" s="162"/>
      <c r="AB269" s="162"/>
    </row>
    <row r="270" spans="1:28" ht="18" customHeight="1" x14ac:dyDescent="0.3">
      <c r="A270" s="162"/>
      <c r="B270" s="162"/>
      <c r="C270" s="162"/>
      <c r="D270" s="162"/>
      <c r="E270" s="176"/>
      <c r="F270" s="162"/>
      <c r="G270" s="177"/>
      <c r="H270" s="162"/>
      <c r="I270" s="178"/>
      <c r="J270" s="162"/>
      <c r="K270" s="176"/>
      <c r="L270" s="162"/>
      <c r="M270" s="162"/>
      <c r="N270" s="162"/>
      <c r="O270" s="162"/>
      <c r="P270" s="176"/>
      <c r="Q270" s="162"/>
      <c r="R270" s="162"/>
      <c r="S270" s="162"/>
      <c r="T270" s="162"/>
      <c r="U270" s="162"/>
      <c r="V270" s="162"/>
      <c r="W270" s="162"/>
      <c r="X270" s="162"/>
      <c r="Y270" s="162"/>
      <c r="Z270" s="162"/>
      <c r="AA270" s="162"/>
      <c r="AB270" s="162"/>
    </row>
    <row r="271" spans="1:28" ht="18" customHeight="1" x14ac:dyDescent="0.3">
      <c r="A271" s="162"/>
      <c r="B271" s="162"/>
      <c r="C271" s="162"/>
      <c r="D271" s="162"/>
      <c r="E271" s="176"/>
      <c r="F271" s="162"/>
      <c r="G271" s="177"/>
      <c r="H271" s="162"/>
      <c r="I271" s="178"/>
      <c r="J271" s="162"/>
      <c r="K271" s="176"/>
      <c r="L271" s="162"/>
      <c r="M271" s="162"/>
      <c r="N271" s="162"/>
      <c r="O271" s="162"/>
      <c r="P271" s="176"/>
      <c r="Q271" s="162"/>
      <c r="R271" s="162"/>
      <c r="S271" s="162"/>
      <c r="T271" s="162"/>
      <c r="U271" s="162"/>
      <c r="V271" s="162"/>
      <c r="W271" s="162"/>
      <c r="X271" s="162"/>
      <c r="Y271" s="162"/>
      <c r="Z271" s="162"/>
      <c r="AA271" s="162"/>
      <c r="AB271" s="162"/>
    </row>
    <row r="272" spans="1:28" ht="18" customHeight="1" x14ac:dyDescent="0.3">
      <c r="A272" s="162"/>
      <c r="B272" s="162"/>
      <c r="C272" s="162"/>
      <c r="D272" s="162"/>
      <c r="E272" s="176"/>
      <c r="F272" s="162"/>
      <c r="G272" s="177"/>
      <c r="H272" s="162"/>
      <c r="I272" s="178"/>
      <c r="J272" s="162"/>
      <c r="K272" s="176"/>
      <c r="L272" s="162"/>
      <c r="M272" s="162"/>
      <c r="N272" s="162"/>
      <c r="O272" s="162"/>
      <c r="P272" s="176"/>
      <c r="Q272" s="162"/>
      <c r="R272" s="162"/>
      <c r="S272" s="162"/>
      <c r="T272" s="162"/>
      <c r="U272" s="162"/>
      <c r="V272" s="162"/>
      <c r="W272" s="162"/>
      <c r="X272" s="162"/>
      <c r="Y272" s="162"/>
      <c r="Z272" s="162"/>
      <c r="AA272" s="162"/>
      <c r="AB272" s="162"/>
    </row>
    <row r="273" spans="1:28" ht="18" customHeight="1" x14ac:dyDescent="0.3">
      <c r="A273" s="162"/>
      <c r="B273" s="162"/>
      <c r="C273" s="162"/>
      <c r="D273" s="162"/>
      <c r="E273" s="176"/>
      <c r="F273" s="162"/>
      <c r="G273" s="177"/>
      <c r="H273" s="162"/>
      <c r="I273" s="178"/>
      <c r="J273" s="162"/>
      <c r="K273" s="176"/>
      <c r="L273" s="162"/>
      <c r="M273" s="162"/>
      <c r="N273" s="162"/>
      <c r="O273" s="162"/>
      <c r="P273" s="176"/>
      <c r="Q273" s="162"/>
      <c r="R273" s="162"/>
      <c r="S273" s="162"/>
      <c r="T273" s="162"/>
      <c r="U273" s="162"/>
      <c r="V273" s="162"/>
      <c r="W273" s="162"/>
      <c r="X273" s="162"/>
      <c r="Y273" s="162"/>
      <c r="Z273" s="162"/>
      <c r="AA273" s="162"/>
      <c r="AB273" s="162"/>
    </row>
    <row r="274" spans="1:28" ht="18" customHeight="1" x14ac:dyDescent="0.3">
      <c r="A274" s="162"/>
      <c r="B274" s="162"/>
      <c r="C274" s="162"/>
      <c r="D274" s="162"/>
      <c r="E274" s="176"/>
      <c r="F274" s="162"/>
      <c r="G274" s="177"/>
      <c r="H274" s="162"/>
      <c r="I274" s="178"/>
      <c r="J274" s="162"/>
      <c r="K274" s="176"/>
      <c r="L274" s="162"/>
      <c r="M274" s="162"/>
      <c r="N274" s="162"/>
      <c r="O274" s="162"/>
      <c r="P274" s="176"/>
      <c r="Q274" s="162"/>
      <c r="R274" s="162"/>
      <c r="S274" s="162"/>
      <c r="T274" s="162"/>
      <c r="U274" s="162"/>
      <c r="V274" s="162"/>
      <c r="W274" s="162"/>
      <c r="X274" s="162"/>
      <c r="Y274" s="162"/>
      <c r="Z274" s="162"/>
      <c r="AA274" s="162"/>
      <c r="AB274" s="162"/>
    </row>
    <row r="275" spans="1:28" ht="18" customHeight="1" x14ac:dyDescent="0.3">
      <c r="A275" s="162"/>
      <c r="B275" s="162"/>
      <c r="C275" s="162"/>
      <c r="D275" s="162"/>
      <c r="E275" s="176"/>
      <c r="F275" s="162"/>
      <c r="G275" s="177"/>
      <c r="H275" s="162"/>
      <c r="I275" s="178"/>
      <c r="J275" s="162"/>
      <c r="K275" s="176"/>
      <c r="L275" s="162"/>
      <c r="M275" s="162"/>
      <c r="N275" s="162"/>
      <c r="O275" s="162"/>
      <c r="P275" s="176"/>
      <c r="Q275" s="162"/>
      <c r="R275" s="162"/>
      <c r="S275" s="162"/>
      <c r="T275" s="162"/>
      <c r="U275" s="162"/>
      <c r="V275" s="162"/>
      <c r="W275" s="162"/>
      <c r="X275" s="162"/>
      <c r="Y275" s="162"/>
      <c r="Z275" s="162"/>
      <c r="AA275" s="162"/>
      <c r="AB275" s="162"/>
    </row>
    <row r="276" spans="1:28" ht="18" customHeight="1" x14ac:dyDescent="0.3">
      <c r="A276" s="162"/>
      <c r="B276" s="162"/>
      <c r="C276" s="162"/>
      <c r="D276" s="162"/>
      <c r="E276" s="176"/>
      <c r="F276" s="162"/>
      <c r="G276" s="177"/>
      <c r="H276" s="162"/>
      <c r="I276" s="178"/>
      <c r="J276" s="162"/>
      <c r="K276" s="176"/>
      <c r="L276" s="162"/>
      <c r="M276" s="162"/>
      <c r="N276" s="162"/>
      <c r="O276" s="162"/>
      <c r="P276" s="176"/>
      <c r="Q276" s="162"/>
      <c r="R276" s="162"/>
      <c r="S276" s="162"/>
      <c r="T276" s="162"/>
      <c r="U276" s="162"/>
      <c r="V276" s="162"/>
      <c r="W276" s="162"/>
      <c r="X276" s="162"/>
      <c r="Y276" s="162"/>
      <c r="Z276" s="162"/>
      <c r="AA276" s="162"/>
      <c r="AB276" s="162"/>
    </row>
    <row r="277" spans="1:28" ht="18" customHeight="1" x14ac:dyDescent="0.3">
      <c r="A277" s="162"/>
      <c r="B277" s="162"/>
      <c r="C277" s="162"/>
      <c r="D277" s="162"/>
      <c r="E277" s="176"/>
      <c r="F277" s="162"/>
      <c r="G277" s="177"/>
      <c r="H277" s="162"/>
      <c r="I277" s="178"/>
      <c r="J277" s="162"/>
      <c r="K277" s="176"/>
      <c r="L277" s="162"/>
      <c r="M277" s="162"/>
      <c r="N277" s="162"/>
      <c r="O277" s="162"/>
      <c r="P277" s="176"/>
      <c r="Q277" s="162"/>
      <c r="R277" s="162"/>
      <c r="S277" s="162"/>
      <c r="T277" s="162"/>
      <c r="U277" s="162"/>
      <c r="V277" s="162"/>
      <c r="W277" s="162"/>
      <c r="X277" s="162"/>
      <c r="Y277" s="162"/>
      <c r="Z277" s="162"/>
      <c r="AA277" s="162"/>
      <c r="AB277" s="162"/>
    </row>
    <row r="278" spans="1:28" ht="18" customHeight="1" x14ac:dyDescent="0.3">
      <c r="A278" s="162"/>
      <c r="B278" s="162"/>
      <c r="C278" s="162"/>
      <c r="D278" s="162"/>
      <c r="E278" s="176"/>
      <c r="F278" s="162"/>
      <c r="G278" s="177"/>
      <c r="H278" s="162"/>
      <c r="I278" s="178"/>
      <c r="J278" s="162"/>
      <c r="K278" s="176"/>
      <c r="L278" s="162"/>
      <c r="M278" s="162"/>
      <c r="N278" s="162"/>
      <c r="O278" s="162"/>
      <c r="P278" s="176"/>
      <c r="Q278" s="162"/>
      <c r="R278" s="162"/>
      <c r="S278" s="162"/>
      <c r="T278" s="162"/>
      <c r="U278" s="162"/>
      <c r="V278" s="162"/>
      <c r="W278" s="162"/>
      <c r="X278" s="162"/>
      <c r="Y278" s="162"/>
      <c r="Z278" s="162"/>
      <c r="AA278" s="162"/>
      <c r="AB278" s="162"/>
    </row>
    <row r="279" spans="1:28" ht="18" customHeight="1" x14ac:dyDescent="0.3">
      <c r="A279" s="162"/>
      <c r="B279" s="162"/>
      <c r="C279" s="162"/>
      <c r="D279" s="162"/>
      <c r="E279" s="176"/>
      <c r="F279" s="162"/>
      <c r="G279" s="177"/>
      <c r="H279" s="162"/>
      <c r="I279" s="178"/>
      <c r="J279" s="162"/>
      <c r="K279" s="176"/>
      <c r="L279" s="162"/>
      <c r="M279" s="162"/>
      <c r="N279" s="162"/>
      <c r="O279" s="162"/>
      <c r="P279" s="176"/>
      <c r="Q279" s="162"/>
      <c r="R279" s="162"/>
      <c r="S279" s="162"/>
      <c r="T279" s="162"/>
      <c r="U279" s="162"/>
      <c r="V279" s="162"/>
      <c r="W279" s="162"/>
      <c r="X279" s="162"/>
      <c r="Y279" s="162"/>
      <c r="Z279" s="162"/>
      <c r="AA279" s="162"/>
      <c r="AB279" s="162"/>
    </row>
    <row r="280" spans="1:28" ht="18" customHeight="1" x14ac:dyDescent="0.3">
      <c r="A280" s="162"/>
      <c r="B280" s="162"/>
      <c r="C280" s="162"/>
      <c r="D280" s="162"/>
      <c r="E280" s="176"/>
      <c r="F280" s="162"/>
      <c r="G280" s="177"/>
      <c r="H280" s="162"/>
      <c r="I280" s="178"/>
      <c r="J280" s="162"/>
      <c r="K280" s="176"/>
      <c r="L280" s="162"/>
      <c r="M280" s="162"/>
      <c r="N280" s="162"/>
      <c r="O280" s="162"/>
      <c r="P280" s="176"/>
      <c r="Q280" s="162"/>
      <c r="R280" s="162"/>
      <c r="S280" s="162"/>
      <c r="T280" s="162"/>
      <c r="U280" s="162"/>
      <c r="V280" s="162"/>
      <c r="W280" s="162"/>
      <c r="X280" s="162"/>
      <c r="Y280" s="162"/>
      <c r="Z280" s="162"/>
      <c r="AA280" s="162"/>
      <c r="AB280" s="162"/>
    </row>
    <row r="281" spans="1:28" ht="18" customHeight="1" x14ac:dyDescent="0.3">
      <c r="A281" s="162"/>
      <c r="B281" s="162"/>
      <c r="C281" s="162"/>
      <c r="D281" s="162"/>
      <c r="E281" s="176"/>
      <c r="F281" s="162"/>
      <c r="G281" s="177"/>
      <c r="H281" s="162"/>
      <c r="I281" s="178"/>
      <c r="J281" s="162"/>
      <c r="K281" s="176"/>
      <c r="L281" s="162"/>
      <c r="M281" s="162"/>
      <c r="N281" s="162"/>
      <c r="O281" s="162"/>
      <c r="P281" s="176"/>
      <c r="Q281" s="162"/>
      <c r="R281" s="162"/>
      <c r="S281" s="162"/>
      <c r="T281" s="162"/>
      <c r="U281" s="162"/>
      <c r="V281" s="162"/>
      <c r="W281" s="162"/>
      <c r="X281" s="162"/>
      <c r="Y281" s="162"/>
      <c r="Z281" s="162"/>
      <c r="AA281" s="162"/>
      <c r="AB281" s="162"/>
    </row>
    <row r="282" spans="1:28" ht="18" customHeight="1" x14ac:dyDescent="0.3">
      <c r="A282" s="162"/>
      <c r="B282" s="162"/>
      <c r="C282" s="162"/>
      <c r="D282" s="162"/>
      <c r="E282" s="176"/>
      <c r="F282" s="162"/>
      <c r="G282" s="177"/>
      <c r="H282" s="162"/>
      <c r="I282" s="178"/>
      <c r="J282" s="162"/>
      <c r="K282" s="176"/>
      <c r="L282" s="162"/>
      <c r="M282" s="162"/>
      <c r="N282" s="162"/>
      <c r="O282" s="162"/>
      <c r="P282" s="176"/>
      <c r="Q282" s="162"/>
      <c r="R282" s="162"/>
      <c r="S282" s="162"/>
      <c r="T282" s="162"/>
      <c r="U282" s="162"/>
      <c r="V282" s="162"/>
      <c r="W282" s="162"/>
      <c r="X282" s="162"/>
      <c r="Y282" s="162"/>
      <c r="Z282" s="162"/>
      <c r="AA282" s="162"/>
      <c r="AB282" s="162"/>
    </row>
    <row r="283" spans="1:28" ht="18" customHeight="1" x14ac:dyDescent="0.3">
      <c r="A283" s="162"/>
      <c r="B283" s="162"/>
      <c r="C283" s="162"/>
      <c r="D283" s="162"/>
      <c r="E283" s="176"/>
      <c r="F283" s="162"/>
      <c r="G283" s="177"/>
      <c r="H283" s="162"/>
      <c r="I283" s="178"/>
      <c r="J283" s="162"/>
      <c r="K283" s="176"/>
      <c r="L283" s="162"/>
      <c r="M283" s="162"/>
      <c r="N283" s="162"/>
      <c r="O283" s="162"/>
      <c r="P283" s="176"/>
      <c r="Q283" s="162"/>
      <c r="R283" s="162"/>
      <c r="S283" s="162"/>
      <c r="T283" s="162"/>
      <c r="U283" s="162"/>
      <c r="V283" s="162"/>
      <c r="W283" s="162"/>
      <c r="X283" s="162"/>
      <c r="Y283" s="162"/>
      <c r="Z283" s="162"/>
      <c r="AA283" s="162"/>
      <c r="AB283" s="162"/>
    </row>
    <row r="284" spans="1:28" ht="18" customHeight="1" x14ac:dyDescent="0.3">
      <c r="A284" s="162"/>
      <c r="B284" s="162"/>
      <c r="C284" s="162"/>
      <c r="D284" s="162"/>
      <c r="E284" s="176"/>
      <c r="F284" s="162"/>
      <c r="G284" s="177"/>
      <c r="H284" s="162"/>
      <c r="I284" s="178"/>
      <c r="J284" s="162"/>
      <c r="K284" s="176"/>
      <c r="L284" s="162"/>
      <c r="M284" s="162"/>
      <c r="N284" s="162"/>
      <c r="O284" s="162"/>
      <c r="P284" s="176"/>
      <c r="Q284" s="162"/>
      <c r="R284" s="162"/>
      <c r="S284" s="162"/>
      <c r="T284" s="162"/>
      <c r="U284" s="162"/>
      <c r="V284" s="162"/>
      <c r="W284" s="162"/>
      <c r="X284" s="162"/>
      <c r="Y284" s="162"/>
      <c r="Z284" s="162"/>
      <c r="AA284" s="162"/>
      <c r="AB284" s="162"/>
    </row>
    <row r="285" spans="1:28" ht="18" customHeight="1" x14ac:dyDescent="0.3">
      <c r="A285" s="162"/>
      <c r="B285" s="162"/>
      <c r="C285" s="162"/>
      <c r="D285" s="162"/>
      <c r="E285" s="176"/>
      <c r="F285" s="162"/>
      <c r="G285" s="177"/>
      <c r="H285" s="162"/>
      <c r="I285" s="178"/>
      <c r="J285" s="162"/>
      <c r="K285" s="176"/>
      <c r="L285" s="162"/>
      <c r="M285" s="162"/>
      <c r="N285" s="162"/>
      <c r="O285" s="162"/>
      <c r="P285" s="176"/>
      <c r="Q285" s="162"/>
      <c r="R285" s="162"/>
      <c r="S285" s="162"/>
      <c r="T285" s="162"/>
      <c r="U285" s="162"/>
      <c r="V285" s="162"/>
      <c r="W285" s="162"/>
      <c r="X285" s="162"/>
      <c r="Y285" s="162"/>
      <c r="Z285" s="162"/>
      <c r="AA285" s="162"/>
      <c r="AB285" s="162"/>
    </row>
    <row r="286" spans="1:28" ht="18" customHeight="1" x14ac:dyDescent="0.3">
      <c r="A286" s="162"/>
      <c r="B286" s="162"/>
      <c r="C286" s="162"/>
      <c r="D286" s="162"/>
      <c r="E286" s="176"/>
      <c r="F286" s="162"/>
      <c r="G286" s="177"/>
      <c r="H286" s="162"/>
      <c r="I286" s="178"/>
      <c r="J286" s="162"/>
      <c r="K286" s="176"/>
      <c r="L286" s="162"/>
      <c r="M286" s="162"/>
      <c r="N286" s="162"/>
      <c r="O286" s="162"/>
      <c r="P286" s="176"/>
      <c r="Q286" s="162"/>
      <c r="R286" s="162"/>
      <c r="S286" s="162"/>
      <c r="T286" s="162"/>
      <c r="U286" s="162"/>
      <c r="V286" s="162"/>
      <c r="W286" s="162"/>
      <c r="X286" s="162"/>
      <c r="Y286" s="162"/>
      <c r="Z286" s="162"/>
      <c r="AA286" s="162"/>
      <c r="AB286" s="162"/>
    </row>
    <row r="287" spans="1:28" ht="18" customHeight="1" x14ac:dyDescent="0.3">
      <c r="A287" s="162"/>
      <c r="B287" s="162"/>
      <c r="C287" s="162"/>
      <c r="D287" s="162"/>
      <c r="E287" s="176"/>
      <c r="F287" s="162"/>
      <c r="G287" s="177"/>
      <c r="H287" s="162"/>
      <c r="I287" s="178"/>
      <c r="J287" s="162"/>
      <c r="K287" s="176"/>
      <c r="L287" s="162"/>
      <c r="M287" s="162"/>
      <c r="N287" s="162"/>
      <c r="O287" s="162"/>
      <c r="P287" s="176"/>
      <c r="Q287" s="162"/>
      <c r="R287" s="162"/>
      <c r="S287" s="162"/>
      <c r="T287" s="162"/>
      <c r="U287" s="162"/>
      <c r="V287" s="162"/>
      <c r="W287" s="162"/>
      <c r="X287" s="162"/>
      <c r="Y287" s="162"/>
      <c r="Z287" s="162"/>
      <c r="AA287" s="162"/>
      <c r="AB287" s="162"/>
    </row>
    <row r="288" spans="1:28" ht="18" customHeight="1" x14ac:dyDescent="0.3">
      <c r="A288" s="162"/>
      <c r="B288" s="162"/>
      <c r="C288" s="162"/>
      <c r="D288" s="162"/>
      <c r="E288" s="176"/>
      <c r="F288" s="162"/>
      <c r="G288" s="177"/>
      <c r="H288" s="162"/>
      <c r="I288" s="178"/>
      <c r="J288" s="162"/>
      <c r="K288" s="176"/>
      <c r="L288" s="162"/>
      <c r="M288" s="162"/>
      <c r="N288" s="162"/>
      <c r="O288" s="162"/>
      <c r="P288" s="176"/>
      <c r="Q288" s="162"/>
      <c r="R288" s="162"/>
      <c r="S288" s="162"/>
      <c r="T288" s="162"/>
      <c r="U288" s="162"/>
      <c r="V288" s="162"/>
      <c r="W288" s="162"/>
      <c r="X288" s="162"/>
      <c r="Y288" s="162"/>
      <c r="Z288" s="162"/>
      <c r="AA288" s="162"/>
      <c r="AB288" s="162"/>
    </row>
    <row r="289" spans="1:28" ht="18" customHeight="1" x14ac:dyDescent="0.3">
      <c r="A289" s="162"/>
      <c r="B289" s="162"/>
      <c r="C289" s="162"/>
      <c r="D289" s="162"/>
      <c r="E289" s="176"/>
      <c r="F289" s="162"/>
      <c r="G289" s="177"/>
      <c r="H289" s="162"/>
      <c r="I289" s="178"/>
      <c r="J289" s="162"/>
      <c r="K289" s="176"/>
      <c r="L289" s="162"/>
      <c r="M289" s="162"/>
      <c r="N289" s="162"/>
      <c r="O289" s="162"/>
      <c r="P289" s="176"/>
      <c r="Q289" s="162"/>
      <c r="R289" s="162"/>
      <c r="S289" s="162"/>
      <c r="T289" s="162"/>
      <c r="U289" s="162"/>
      <c r="V289" s="162"/>
      <c r="W289" s="162"/>
      <c r="X289" s="162"/>
      <c r="Y289" s="162"/>
      <c r="Z289" s="162"/>
      <c r="AA289" s="162"/>
      <c r="AB289" s="162"/>
    </row>
    <row r="290" spans="1:28" ht="18" customHeight="1" x14ac:dyDescent="0.3">
      <c r="A290" s="162"/>
      <c r="B290" s="162"/>
      <c r="C290" s="162"/>
      <c r="D290" s="162"/>
      <c r="E290" s="176"/>
      <c r="F290" s="162"/>
      <c r="G290" s="177"/>
      <c r="H290" s="162"/>
      <c r="I290" s="178"/>
      <c r="J290" s="162"/>
      <c r="K290" s="176"/>
      <c r="L290" s="162"/>
      <c r="M290" s="162"/>
      <c r="N290" s="162"/>
      <c r="O290" s="162"/>
      <c r="P290" s="176"/>
      <c r="Q290" s="162"/>
      <c r="R290" s="162"/>
      <c r="S290" s="162"/>
      <c r="T290" s="162"/>
      <c r="U290" s="162"/>
      <c r="V290" s="162"/>
      <c r="W290" s="162"/>
      <c r="X290" s="162"/>
      <c r="Y290" s="162"/>
      <c r="Z290" s="162"/>
      <c r="AA290" s="162"/>
      <c r="AB290" s="162"/>
    </row>
    <row r="291" spans="1:28" ht="18" customHeight="1" x14ac:dyDescent="0.3">
      <c r="A291" s="162"/>
      <c r="B291" s="162"/>
      <c r="C291" s="162"/>
      <c r="D291" s="162"/>
      <c r="E291" s="176"/>
      <c r="F291" s="162"/>
      <c r="G291" s="177"/>
      <c r="H291" s="162"/>
      <c r="I291" s="178"/>
      <c r="J291" s="162"/>
      <c r="K291" s="176"/>
      <c r="L291" s="162"/>
      <c r="M291" s="162"/>
      <c r="N291" s="162"/>
      <c r="O291" s="162"/>
      <c r="P291" s="176"/>
      <c r="Q291" s="162"/>
      <c r="R291" s="162"/>
      <c r="S291" s="162"/>
      <c r="T291" s="162"/>
      <c r="U291" s="162"/>
      <c r="V291" s="162"/>
      <c r="W291" s="162"/>
      <c r="X291" s="162"/>
      <c r="Y291" s="162"/>
      <c r="Z291" s="162"/>
      <c r="AA291" s="162"/>
      <c r="AB291" s="162"/>
    </row>
    <row r="292" spans="1:28" ht="18" customHeight="1" x14ac:dyDescent="0.3">
      <c r="A292" s="162"/>
      <c r="B292" s="162"/>
      <c r="C292" s="162"/>
      <c r="D292" s="162"/>
      <c r="E292" s="176"/>
      <c r="F292" s="162"/>
      <c r="G292" s="177"/>
      <c r="H292" s="162"/>
      <c r="I292" s="178"/>
      <c r="J292" s="162"/>
      <c r="K292" s="176"/>
      <c r="L292" s="162"/>
      <c r="M292" s="162"/>
      <c r="N292" s="162"/>
      <c r="O292" s="162"/>
      <c r="P292" s="176"/>
      <c r="Q292" s="162"/>
      <c r="R292" s="162"/>
      <c r="S292" s="162"/>
      <c r="T292" s="162"/>
      <c r="U292" s="162"/>
      <c r="V292" s="162"/>
      <c r="W292" s="162"/>
      <c r="X292" s="162"/>
      <c r="Y292" s="162"/>
      <c r="Z292" s="162"/>
      <c r="AA292" s="162"/>
      <c r="AB292" s="162"/>
    </row>
    <row r="293" spans="1:28" ht="18" customHeight="1" x14ac:dyDescent="0.3">
      <c r="A293" s="162"/>
      <c r="B293" s="162"/>
      <c r="C293" s="162"/>
      <c r="D293" s="162"/>
      <c r="E293" s="176"/>
      <c r="F293" s="162"/>
      <c r="G293" s="177"/>
      <c r="H293" s="162"/>
      <c r="I293" s="178"/>
      <c r="J293" s="162"/>
      <c r="K293" s="176"/>
      <c r="L293" s="162"/>
      <c r="M293" s="162"/>
      <c r="N293" s="162"/>
      <c r="O293" s="162"/>
      <c r="P293" s="176"/>
      <c r="Q293" s="162"/>
      <c r="R293" s="162"/>
      <c r="S293" s="162"/>
      <c r="T293" s="162"/>
      <c r="U293" s="162"/>
      <c r="V293" s="162"/>
      <c r="W293" s="162"/>
      <c r="X293" s="162"/>
      <c r="Y293" s="162"/>
      <c r="Z293" s="162"/>
      <c r="AA293" s="162"/>
      <c r="AB293" s="162"/>
    </row>
    <row r="294" spans="1:28" ht="18" customHeight="1" x14ac:dyDescent="0.3">
      <c r="A294" s="162"/>
      <c r="B294" s="162"/>
      <c r="C294" s="162"/>
      <c r="D294" s="162"/>
      <c r="E294" s="176"/>
      <c r="F294" s="162"/>
      <c r="G294" s="177"/>
      <c r="H294" s="162"/>
      <c r="I294" s="178"/>
      <c r="J294" s="162"/>
      <c r="K294" s="176"/>
      <c r="L294" s="162"/>
      <c r="M294" s="162"/>
      <c r="N294" s="162"/>
      <c r="O294" s="162"/>
      <c r="P294" s="176"/>
      <c r="Q294" s="162"/>
      <c r="R294" s="162"/>
      <c r="S294" s="162"/>
      <c r="T294" s="162"/>
      <c r="U294" s="162"/>
      <c r="V294" s="162"/>
      <c r="W294" s="162"/>
      <c r="X294" s="162"/>
      <c r="Y294" s="162"/>
      <c r="Z294" s="162"/>
      <c r="AA294" s="162"/>
      <c r="AB294" s="162"/>
    </row>
    <row r="295" spans="1:28" ht="18" customHeight="1" x14ac:dyDescent="0.3">
      <c r="A295" s="162"/>
      <c r="B295" s="162"/>
      <c r="C295" s="162"/>
      <c r="D295" s="162"/>
      <c r="E295" s="176"/>
      <c r="F295" s="162"/>
      <c r="G295" s="177"/>
      <c r="H295" s="162"/>
      <c r="I295" s="178"/>
      <c r="J295" s="162"/>
      <c r="K295" s="176"/>
      <c r="L295" s="162"/>
      <c r="M295" s="162"/>
      <c r="N295" s="162"/>
      <c r="O295" s="162"/>
      <c r="P295" s="176"/>
      <c r="Q295" s="162"/>
      <c r="R295" s="162"/>
      <c r="S295" s="162"/>
      <c r="T295" s="162"/>
      <c r="U295" s="162"/>
      <c r="V295" s="162"/>
      <c r="W295" s="162"/>
      <c r="X295" s="162"/>
      <c r="Y295" s="162"/>
      <c r="Z295" s="162"/>
      <c r="AA295" s="162"/>
      <c r="AB295" s="162"/>
    </row>
    <row r="296" spans="1:28" ht="18" customHeight="1" x14ac:dyDescent="0.3">
      <c r="A296" s="162"/>
      <c r="B296" s="162"/>
      <c r="C296" s="162"/>
      <c r="D296" s="162"/>
      <c r="E296" s="176"/>
      <c r="F296" s="162"/>
      <c r="G296" s="177"/>
      <c r="H296" s="162"/>
      <c r="I296" s="178"/>
      <c r="J296" s="162"/>
      <c r="K296" s="176"/>
      <c r="L296" s="162"/>
      <c r="M296" s="162"/>
      <c r="N296" s="162"/>
      <c r="O296" s="162"/>
      <c r="P296" s="176"/>
      <c r="Q296" s="162"/>
      <c r="R296" s="162"/>
      <c r="S296" s="162"/>
      <c r="T296" s="162"/>
      <c r="U296" s="162"/>
      <c r="V296" s="162"/>
      <c r="W296" s="162"/>
      <c r="X296" s="162"/>
      <c r="Y296" s="162"/>
      <c r="Z296" s="162"/>
      <c r="AA296" s="162"/>
      <c r="AB296" s="162"/>
    </row>
    <row r="297" spans="1:28" ht="18" customHeight="1" x14ac:dyDescent="0.3">
      <c r="A297" s="162"/>
      <c r="B297" s="162"/>
      <c r="C297" s="162"/>
      <c r="D297" s="162"/>
      <c r="E297" s="176"/>
      <c r="F297" s="162"/>
      <c r="G297" s="177"/>
      <c r="H297" s="162"/>
      <c r="I297" s="178"/>
      <c r="J297" s="162"/>
      <c r="K297" s="176"/>
      <c r="L297" s="162"/>
      <c r="M297" s="162"/>
      <c r="N297" s="162"/>
      <c r="O297" s="162"/>
      <c r="P297" s="176"/>
      <c r="Q297" s="162"/>
      <c r="R297" s="162"/>
      <c r="S297" s="162"/>
      <c r="T297" s="162"/>
      <c r="U297" s="162"/>
      <c r="V297" s="162"/>
      <c r="W297" s="162"/>
      <c r="X297" s="162"/>
      <c r="Y297" s="162"/>
      <c r="Z297" s="162"/>
      <c r="AA297" s="162"/>
      <c r="AB297" s="162"/>
    </row>
    <row r="298" spans="1:28" ht="18" customHeight="1" x14ac:dyDescent="0.3">
      <c r="A298" s="162"/>
      <c r="B298" s="162"/>
      <c r="C298" s="162"/>
      <c r="D298" s="162"/>
      <c r="E298" s="176"/>
      <c r="F298" s="162"/>
      <c r="G298" s="177"/>
      <c r="H298" s="162"/>
      <c r="I298" s="178"/>
      <c r="J298" s="162"/>
      <c r="K298" s="176"/>
      <c r="L298" s="162"/>
      <c r="M298" s="162"/>
      <c r="N298" s="162"/>
      <c r="O298" s="162"/>
      <c r="P298" s="176"/>
      <c r="Q298" s="162"/>
      <c r="R298" s="162"/>
      <c r="S298" s="162"/>
      <c r="T298" s="162"/>
      <c r="U298" s="162"/>
      <c r="V298" s="162"/>
      <c r="W298" s="162"/>
      <c r="X298" s="162"/>
      <c r="Y298" s="162"/>
      <c r="Z298" s="162"/>
      <c r="AA298" s="162"/>
      <c r="AB298" s="162"/>
    </row>
    <row r="299" spans="1:28" ht="18" customHeight="1" x14ac:dyDescent="0.3">
      <c r="A299" s="162"/>
      <c r="B299" s="162"/>
      <c r="C299" s="162"/>
      <c r="D299" s="162"/>
      <c r="E299" s="176"/>
      <c r="F299" s="162"/>
      <c r="G299" s="177"/>
      <c r="H299" s="162"/>
      <c r="I299" s="178"/>
      <c r="J299" s="162"/>
      <c r="K299" s="176"/>
      <c r="L299" s="162"/>
      <c r="M299" s="162"/>
      <c r="N299" s="162"/>
      <c r="O299" s="162"/>
      <c r="P299" s="176"/>
      <c r="Q299" s="162"/>
      <c r="R299" s="162"/>
      <c r="S299" s="162"/>
      <c r="T299" s="162"/>
      <c r="U299" s="162"/>
      <c r="V299" s="162"/>
      <c r="W299" s="162"/>
      <c r="X299" s="162"/>
      <c r="Y299" s="162"/>
      <c r="Z299" s="162"/>
      <c r="AA299" s="162"/>
      <c r="AB299" s="162"/>
    </row>
    <row r="300" spans="1:28" ht="18" customHeight="1" x14ac:dyDescent="0.3">
      <c r="A300" s="162"/>
      <c r="B300" s="162"/>
      <c r="C300" s="162"/>
      <c r="D300" s="162"/>
      <c r="E300" s="176"/>
      <c r="F300" s="162"/>
      <c r="G300" s="177"/>
      <c r="H300" s="162"/>
      <c r="I300" s="178"/>
      <c r="J300" s="162"/>
      <c r="K300" s="176"/>
      <c r="L300" s="162"/>
      <c r="M300" s="162"/>
      <c r="N300" s="162"/>
      <c r="O300" s="162"/>
      <c r="P300" s="176"/>
      <c r="Q300" s="162"/>
      <c r="R300" s="162"/>
      <c r="S300" s="162"/>
      <c r="T300" s="162"/>
      <c r="U300" s="162"/>
      <c r="V300" s="162"/>
      <c r="W300" s="162"/>
      <c r="X300" s="162"/>
      <c r="Y300" s="162"/>
      <c r="Z300" s="162"/>
      <c r="AA300" s="162"/>
      <c r="AB300" s="162"/>
    </row>
    <row r="301" spans="1:28" ht="18" customHeight="1" x14ac:dyDescent="0.3">
      <c r="A301" s="162"/>
      <c r="B301" s="162"/>
      <c r="C301" s="162"/>
      <c r="D301" s="162"/>
      <c r="E301" s="176"/>
      <c r="F301" s="162"/>
      <c r="G301" s="177"/>
      <c r="H301" s="162"/>
      <c r="I301" s="178"/>
      <c r="J301" s="162"/>
      <c r="K301" s="176"/>
      <c r="L301" s="162"/>
      <c r="M301" s="162"/>
      <c r="N301" s="162"/>
      <c r="O301" s="162"/>
      <c r="P301" s="176"/>
      <c r="Q301" s="162"/>
      <c r="R301" s="162"/>
      <c r="S301" s="162"/>
      <c r="T301" s="162"/>
      <c r="U301" s="162"/>
      <c r="V301" s="162"/>
      <c r="W301" s="162"/>
      <c r="X301" s="162"/>
      <c r="Y301" s="162"/>
      <c r="Z301" s="162"/>
      <c r="AA301" s="162"/>
      <c r="AB301" s="162"/>
    </row>
    <row r="302" spans="1:28" ht="18" customHeight="1" x14ac:dyDescent="0.3">
      <c r="A302" s="162"/>
      <c r="B302" s="162"/>
      <c r="C302" s="162"/>
      <c r="D302" s="162"/>
      <c r="E302" s="176"/>
      <c r="F302" s="162"/>
      <c r="G302" s="177"/>
      <c r="H302" s="162"/>
      <c r="I302" s="178"/>
      <c r="J302" s="162"/>
      <c r="K302" s="176"/>
      <c r="L302" s="162"/>
      <c r="M302" s="162"/>
      <c r="N302" s="162"/>
      <c r="O302" s="162"/>
      <c r="P302" s="176"/>
      <c r="Q302" s="162"/>
      <c r="R302" s="162"/>
      <c r="S302" s="162"/>
      <c r="T302" s="162"/>
      <c r="U302" s="162"/>
      <c r="V302" s="162"/>
      <c r="W302" s="162"/>
      <c r="X302" s="162"/>
      <c r="Y302" s="162"/>
      <c r="Z302" s="162"/>
      <c r="AA302" s="162"/>
      <c r="AB302" s="162"/>
    </row>
    <row r="303" spans="1:28" ht="18" customHeight="1" x14ac:dyDescent="0.3">
      <c r="A303" s="162"/>
      <c r="B303" s="162"/>
      <c r="C303" s="162"/>
      <c r="D303" s="162"/>
      <c r="E303" s="176"/>
      <c r="F303" s="162"/>
      <c r="G303" s="177"/>
      <c r="H303" s="162"/>
      <c r="I303" s="178"/>
      <c r="J303" s="162"/>
      <c r="K303" s="176"/>
      <c r="L303" s="162"/>
      <c r="M303" s="162"/>
      <c r="N303" s="162"/>
      <c r="O303" s="162"/>
      <c r="P303" s="176"/>
      <c r="Q303" s="162"/>
      <c r="R303" s="162"/>
      <c r="S303" s="162"/>
      <c r="T303" s="162"/>
      <c r="U303" s="162"/>
      <c r="V303" s="162"/>
      <c r="W303" s="162"/>
      <c r="X303" s="162"/>
      <c r="Y303" s="162"/>
      <c r="Z303" s="162"/>
      <c r="AA303" s="162"/>
      <c r="AB303" s="162"/>
    </row>
    <row r="304" spans="1:28" ht="18" customHeight="1" x14ac:dyDescent="0.3">
      <c r="A304" s="162"/>
      <c r="B304" s="162"/>
      <c r="C304" s="162"/>
      <c r="D304" s="162"/>
      <c r="E304" s="176"/>
      <c r="F304" s="162"/>
      <c r="G304" s="177"/>
      <c r="H304" s="162"/>
      <c r="I304" s="178"/>
      <c r="J304" s="162"/>
      <c r="K304" s="176"/>
      <c r="L304" s="162"/>
      <c r="M304" s="162"/>
      <c r="N304" s="162"/>
      <c r="O304" s="162"/>
      <c r="P304" s="176"/>
      <c r="Q304" s="162"/>
      <c r="R304" s="162"/>
      <c r="S304" s="162"/>
      <c r="T304" s="162"/>
      <c r="U304" s="162"/>
      <c r="V304" s="162"/>
      <c r="W304" s="162"/>
      <c r="X304" s="162"/>
      <c r="Y304" s="162"/>
      <c r="Z304" s="162"/>
      <c r="AA304" s="162"/>
      <c r="AB304" s="162"/>
    </row>
    <row r="305" spans="1:28" ht="18" customHeight="1" x14ac:dyDescent="0.3">
      <c r="A305" s="162"/>
      <c r="B305" s="162"/>
      <c r="C305" s="162"/>
      <c r="D305" s="162"/>
      <c r="E305" s="176"/>
      <c r="F305" s="162"/>
      <c r="G305" s="177"/>
      <c r="H305" s="162"/>
      <c r="I305" s="178"/>
      <c r="J305" s="162"/>
      <c r="K305" s="176"/>
      <c r="L305" s="162"/>
      <c r="M305" s="162"/>
      <c r="N305" s="162"/>
      <c r="O305" s="162"/>
      <c r="P305" s="176"/>
      <c r="Q305" s="162"/>
      <c r="R305" s="162"/>
      <c r="S305" s="162"/>
      <c r="T305" s="162"/>
      <c r="U305" s="162"/>
      <c r="V305" s="162"/>
      <c r="W305" s="162"/>
      <c r="X305" s="162"/>
      <c r="Y305" s="162"/>
      <c r="Z305" s="162"/>
      <c r="AA305" s="162"/>
      <c r="AB305" s="162"/>
    </row>
    <row r="306" spans="1:28" ht="18" customHeight="1" x14ac:dyDescent="0.3">
      <c r="A306" s="162"/>
      <c r="B306" s="162"/>
      <c r="C306" s="162"/>
      <c r="D306" s="162"/>
      <c r="E306" s="176"/>
      <c r="F306" s="162"/>
      <c r="G306" s="177"/>
      <c r="H306" s="162"/>
      <c r="I306" s="178"/>
      <c r="J306" s="162"/>
      <c r="K306" s="176"/>
      <c r="L306" s="162"/>
      <c r="M306" s="162"/>
      <c r="N306" s="162"/>
      <c r="O306" s="162"/>
      <c r="P306" s="176"/>
      <c r="Q306" s="162"/>
      <c r="R306" s="162"/>
      <c r="S306" s="162"/>
      <c r="T306" s="162"/>
      <c r="U306" s="162"/>
      <c r="V306" s="162"/>
      <c r="W306" s="162"/>
      <c r="X306" s="162"/>
      <c r="Y306" s="162"/>
      <c r="Z306" s="162"/>
      <c r="AA306" s="162"/>
      <c r="AB306" s="162"/>
    </row>
    <row r="307" spans="1:28" ht="18" customHeight="1" x14ac:dyDescent="0.3">
      <c r="A307" s="162"/>
      <c r="B307" s="162"/>
      <c r="C307" s="162"/>
      <c r="D307" s="162"/>
      <c r="E307" s="176"/>
      <c r="F307" s="162"/>
      <c r="G307" s="177"/>
      <c r="H307" s="162"/>
      <c r="I307" s="178"/>
      <c r="J307" s="162"/>
      <c r="K307" s="176"/>
      <c r="L307" s="162"/>
      <c r="M307" s="162"/>
      <c r="N307" s="162"/>
      <c r="O307" s="162"/>
      <c r="P307" s="176"/>
      <c r="Q307" s="162"/>
      <c r="R307" s="162"/>
      <c r="S307" s="162"/>
      <c r="T307" s="162"/>
      <c r="U307" s="162"/>
      <c r="V307" s="162"/>
      <c r="W307" s="162"/>
      <c r="X307" s="162"/>
      <c r="Y307" s="162"/>
      <c r="Z307" s="162"/>
      <c r="AA307" s="162"/>
      <c r="AB307" s="162"/>
    </row>
    <row r="308" spans="1:28" ht="18" customHeight="1" x14ac:dyDescent="0.3">
      <c r="A308" s="162"/>
      <c r="B308" s="162"/>
      <c r="C308" s="162"/>
      <c r="D308" s="162"/>
      <c r="E308" s="176"/>
      <c r="F308" s="162"/>
      <c r="G308" s="177"/>
      <c r="H308" s="162"/>
      <c r="I308" s="178"/>
      <c r="J308" s="162"/>
      <c r="K308" s="176"/>
      <c r="L308" s="162"/>
      <c r="M308" s="162"/>
      <c r="N308" s="162"/>
      <c r="O308" s="162"/>
      <c r="P308" s="176"/>
      <c r="Q308" s="162"/>
      <c r="R308" s="162"/>
      <c r="S308" s="162"/>
      <c r="T308" s="162"/>
      <c r="U308" s="162"/>
      <c r="V308" s="162"/>
      <c r="W308" s="162"/>
      <c r="X308" s="162"/>
      <c r="Y308" s="162"/>
      <c r="Z308" s="162"/>
      <c r="AA308" s="162"/>
      <c r="AB308" s="162"/>
    </row>
    <row r="309" spans="1:28" ht="18" customHeight="1" x14ac:dyDescent="0.3">
      <c r="A309" s="162"/>
      <c r="B309" s="162"/>
      <c r="C309" s="162"/>
      <c r="D309" s="162"/>
      <c r="E309" s="176"/>
      <c r="F309" s="162"/>
      <c r="G309" s="177"/>
      <c r="H309" s="162"/>
      <c r="I309" s="178"/>
      <c r="J309" s="162"/>
      <c r="K309" s="176"/>
      <c r="L309" s="162"/>
      <c r="M309" s="162"/>
      <c r="N309" s="162"/>
      <c r="O309" s="162"/>
      <c r="P309" s="176"/>
      <c r="Q309" s="162"/>
      <c r="R309" s="162"/>
      <c r="S309" s="162"/>
      <c r="T309" s="162"/>
      <c r="U309" s="162"/>
      <c r="V309" s="162"/>
      <c r="W309" s="162"/>
      <c r="X309" s="162"/>
      <c r="Y309" s="162"/>
      <c r="Z309" s="162"/>
      <c r="AA309" s="162"/>
      <c r="AB309" s="162"/>
    </row>
    <row r="310" spans="1:28" ht="18" customHeight="1" x14ac:dyDescent="0.3">
      <c r="A310" s="162"/>
      <c r="B310" s="162"/>
      <c r="C310" s="162"/>
      <c r="D310" s="162"/>
      <c r="E310" s="176"/>
      <c r="F310" s="162"/>
      <c r="G310" s="177"/>
      <c r="H310" s="162"/>
      <c r="I310" s="178"/>
      <c r="J310" s="162"/>
      <c r="K310" s="176"/>
      <c r="L310" s="162"/>
      <c r="M310" s="162"/>
      <c r="N310" s="162"/>
      <c r="O310" s="162"/>
      <c r="P310" s="176"/>
      <c r="Q310" s="162"/>
      <c r="R310" s="162"/>
      <c r="S310" s="162"/>
      <c r="T310" s="162"/>
      <c r="U310" s="162"/>
      <c r="V310" s="162"/>
      <c r="W310" s="162"/>
      <c r="X310" s="162"/>
      <c r="Y310" s="162"/>
      <c r="Z310" s="162"/>
      <c r="AA310" s="162"/>
      <c r="AB310" s="162"/>
    </row>
    <row r="311" spans="1:28" ht="18" customHeight="1" x14ac:dyDescent="0.3">
      <c r="A311" s="162"/>
      <c r="B311" s="162"/>
      <c r="C311" s="162"/>
      <c r="D311" s="162"/>
      <c r="E311" s="176"/>
      <c r="F311" s="162"/>
      <c r="G311" s="177"/>
      <c r="H311" s="162"/>
      <c r="I311" s="178"/>
      <c r="J311" s="162"/>
      <c r="K311" s="176"/>
      <c r="L311" s="162"/>
      <c r="M311" s="162"/>
      <c r="N311" s="162"/>
      <c r="O311" s="162"/>
      <c r="P311" s="176"/>
      <c r="Q311" s="162"/>
      <c r="R311" s="162"/>
      <c r="S311" s="162"/>
      <c r="T311" s="162"/>
      <c r="U311" s="162"/>
      <c r="V311" s="162"/>
      <c r="W311" s="162"/>
      <c r="X311" s="162"/>
      <c r="Y311" s="162"/>
      <c r="Z311" s="162"/>
      <c r="AA311" s="162"/>
      <c r="AB311" s="162"/>
    </row>
    <row r="312" spans="1:28" ht="18" customHeight="1" x14ac:dyDescent="0.3">
      <c r="A312" s="162"/>
      <c r="B312" s="162"/>
      <c r="C312" s="162"/>
      <c r="D312" s="162"/>
      <c r="E312" s="176"/>
      <c r="F312" s="162"/>
      <c r="G312" s="177"/>
      <c r="H312" s="162"/>
      <c r="I312" s="178"/>
      <c r="J312" s="162"/>
      <c r="K312" s="176"/>
      <c r="L312" s="162"/>
      <c r="M312" s="162"/>
      <c r="N312" s="162"/>
      <c r="O312" s="162"/>
      <c r="P312" s="176"/>
      <c r="Q312" s="162"/>
      <c r="R312" s="162"/>
      <c r="S312" s="162"/>
      <c r="T312" s="162"/>
      <c r="U312" s="162"/>
      <c r="V312" s="162"/>
      <c r="W312" s="162"/>
      <c r="X312" s="162"/>
      <c r="Y312" s="162"/>
      <c r="Z312" s="162"/>
      <c r="AA312" s="162"/>
      <c r="AB312" s="162"/>
    </row>
    <row r="313" spans="1:28" ht="18" customHeight="1" x14ac:dyDescent="0.3">
      <c r="A313" s="162"/>
      <c r="B313" s="162"/>
      <c r="C313" s="162"/>
      <c r="D313" s="162"/>
      <c r="E313" s="176"/>
      <c r="F313" s="162"/>
      <c r="G313" s="177"/>
      <c r="H313" s="162"/>
      <c r="I313" s="178"/>
      <c r="J313" s="162"/>
      <c r="K313" s="176"/>
      <c r="L313" s="162"/>
      <c r="M313" s="162"/>
      <c r="N313" s="162"/>
      <c r="O313" s="162"/>
      <c r="P313" s="176"/>
      <c r="Q313" s="162"/>
      <c r="R313" s="162"/>
      <c r="S313" s="162"/>
      <c r="T313" s="162"/>
      <c r="U313" s="162"/>
      <c r="V313" s="162"/>
      <c r="W313" s="162"/>
      <c r="X313" s="162"/>
      <c r="Y313" s="162"/>
      <c r="Z313" s="162"/>
      <c r="AA313" s="162"/>
      <c r="AB313" s="162"/>
    </row>
    <row r="314" spans="1:28" ht="18" customHeight="1" x14ac:dyDescent="0.3">
      <c r="A314" s="162"/>
      <c r="B314" s="162"/>
      <c r="C314" s="162"/>
      <c r="D314" s="162"/>
      <c r="E314" s="176"/>
      <c r="F314" s="162"/>
      <c r="G314" s="177"/>
      <c r="H314" s="162"/>
      <c r="I314" s="178"/>
      <c r="J314" s="162"/>
      <c r="K314" s="176"/>
      <c r="L314" s="162"/>
      <c r="M314" s="162"/>
      <c r="N314" s="162"/>
      <c r="O314" s="162"/>
      <c r="P314" s="176"/>
      <c r="Q314" s="162"/>
      <c r="R314" s="162"/>
      <c r="S314" s="162"/>
      <c r="T314" s="162"/>
      <c r="U314" s="162"/>
      <c r="V314" s="162"/>
      <c r="W314" s="162"/>
      <c r="X314" s="162"/>
      <c r="Y314" s="162"/>
      <c r="Z314" s="162"/>
      <c r="AA314" s="162"/>
      <c r="AB314" s="162"/>
    </row>
    <row r="315" spans="1:28" ht="18" customHeight="1" x14ac:dyDescent="0.3">
      <c r="A315" s="162"/>
      <c r="B315" s="162"/>
      <c r="C315" s="162"/>
      <c r="D315" s="162"/>
      <c r="E315" s="176"/>
      <c r="F315" s="162"/>
      <c r="G315" s="177"/>
      <c r="H315" s="162"/>
      <c r="I315" s="178"/>
      <c r="J315" s="162"/>
      <c r="K315" s="176"/>
      <c r="L315" s="162"/>
      <c r="M315" s="162"/>
      <c r="N315" s="162"/>
      <c r="O315" s="162"/>
      <c r="P315" s="176"/>
      <c r="Q315" s="162"/>
      <c r="R315" s="162"/>
      <c r="S315" s="162"/>
      <c r="T315" s="162"/>
      <c r="U315" s="162"/>
      <c r="V315" s="162"/>
      <c r="W315" s="162"/>
      <c r="X315" s="162"/>
      <c r="Y315" s="162"/>
      <c r="Z315" s="162"/>
      <c r="AA315" s="162"/>
      <c r="AB315" s="162"/>
    </row>
    <row r="316" spans="1:28" ht="18" customHeight="1" x14ac:dyDescent="0.3">
      <c r="A316" s="162"/>
      <c r="B316" s="162"/>
      <c r="C316" s="162"/>
      <c r="D316" s="162"/>
      <c r="E316" s="176"/>
      <c r="F316" s="162"/>
      <c r="G316" s="177"/>
      <c r="H316" s="162"/>
      <c r="I316" s="178"/>
      <c r="J316" s="162"/>
      <c r="K316" s="176"/>
      <c r="L316" s="162"/>
      <c r="M316" s="162"/>
      <c r="N316" s="162"/>
      <c r="O316" s="162"/>
      <c r="P316" s="176"/>
      <c r="Q316" s="162"/>
      <c r="R316" s="162"/>
      <c r="S316" s="162"/>
      <c r="T316" s="162"/>
      <c r="U316" s="162"/>
      <c r="V316" s="162"/>
      <c r="W316" s="162"/>
      <c r="X316" s="162"/>
      <c r="Y316" s="162"/>
      <c r="Z316" s="162"/>
      <c r="AA316" s="162"/>
      <c r="AB316" s="162"/>
    </row>
    <row r="317" spans="1:28" ht="18" customHeight="1" x14ac:dyDescent="0.3">
      <c r="A317" s="162"/>
      <c r="B317" s="162"/>
      <c r="C317" s="162"/>
      <c r="D317" s="162"/>
      <c r="E317" s="176"/>
      <c r="F317" s="162"/>
      <c r="G317" s="177"/>
      <c r="H317" s="162"/>
      <c r="I317" s="178"/>
      <c r="J317" s="162"/>
      <c r="K317" s="176"/>
      <c r="L317" s="162"/>
      <c r="M317" s="162"/>
      <c r="N317" s="162"/>
      <c r="O317" s="162"/>
      <c r="P317" s="176"/>
      <c r="Q317" s="162"/>
      <c r="R317" s="162"/>
      <c r="S317" s="162"/>
      <c r="T317" s="162"/>
      <c r="U317" s="162"/>
      <c r="V317" s="162"/>
      <c r="W317" s="162"/>
      <c r="X317" s="162"/>
      <c r="Y317" s="162"/>
      <c r="Z317" s="162"/>
      <c r="AA317" s="162"/>
      <c r="AB317" s="162"/>
    </row>
    <row r="318" spans="1:28" ht="18" customHeight="1" x14ac:dyDescent="0.3">
      <c r="A318" s="162"/>
      <c r="B318" s="162"/>
      <c r="C318" s="162"/>
      <c r="D318" s="162"/>
      <c r="E318" s="176"/>
      <c r="F318" s="162"/>
      <c r="G318" s="177"/>
      <c r="H318" s="162"/>
      <c r="I318" s="178"/>
      <c r="J318" s="162"/>
      <c r="K318" s="176"/>
      <c r="L318" s="162"/>
      <c r="M318" s="162"/>
      <c r="N318" s="162"/>
      <c r="O318" s="162"/>
      <c r="P318" s="176"/>
      <c r="Q318" s="162"/>
      <c r="R318" s="162"/>
      <c r="S318" s="162"/>
      <c r="T318" s="162"/>
      <c r="U318" s="162"/>
      <c r="V318" s="162"/>
      <c r="W318" s="162"/>
      <c r="X318" s="162"/>
      <c r="Y318" s="162"/>
      <c r="Z318" s="162"/>
      <c r="AA318" s="162"/>
      <c r="AB318" s="162"/>
    </row>
    <row r="319" spans="1:28" ht="18" customHeight="1" x14ac:dyDescent="0.3">
      <c r="A319" s="162"/>
      <c r="B319" s="162"/>
      <c r="C319" s="162"/>
      <c r="D319" s="162"/>
      <c r="E319" s="176"/>
      <c r="F319" s="162"/>
      <c r="G319" s="177"/>
      <c r="H319" s="162"/>
      <c r="I319" s="178"/>
      <c r="J319" s="162"/>
      <c r="K319" s="176"/>
      <c r="L319" s="162"/>
      <c r="M319" s="162"/>
      <c r="N319" s="162"/>
      <c r="O319" s="162"/>
      <c r="P319" s="176"/>
      <c r="Q319" s="162"/>
      <c r="R319" s="162"/>
      <c r="S319" s="162"/>
      <c r="T319" s="162"/>
      <c r="U319" s="162"/>
      <c r="V319" s="162"/>
      <c r="W319" s="162"/>
      <c r="X319" s="162"/>
      <c r="Y319" s="162"/>
      <c r="Z319" s="162"/>
      <c r="AA319" s="162"/>
      <c r="AB319" s="162"/>
    </row>
    <row r="320" spans="1:28" ht="18" customHeight="1" x14ac:dyDescent="0.3">
      <c r="A320" s="162"/>
      <c r="B320" s="162"/>
      <c r="C320" s="162"/>
      <c r="D320" s="162"/>
      <c r="E320" s="176"/>
      <c r="F320" s="162"/>
      <c r="G320" s="177"/>
      <c r="H320" s="162"/>
      <c r="I320" s="178"/>
      <c r="J320" s="162"/>
      <c r="K320" s="176"/>
      <c r="L320" s="162"/>
      <c r="M320" s="162"/>
      <c r="N320" s="162"/>
      <c r="O320" s="162"/>
      <c r="P320" s="176"/>
      <c r="Q320" s="162"/>
      <c r="R320" s="162"/>
      <c r="S320" s="162"/>
      <c r="T320" s="162"/>
      <c r="U320" s="162"/>
      <c r="V320" s="162"/>
      <c r="W320" s="162"/>
      <c r="X320" s="162"/>
      <c r="Y320" s="162"/>
      <c r="Z320" s="162"/>
      <c r="AA320" s="162"/>
      <c r="AB320" s="162"/>
    </row>
    <row r="321" spans="1:28" ht="18" customHeight="1" x14ac:dyDescent="0.3">
      <c r="A321" s="162"/>
      <c r="B321" s="162"/>
      <c r="C321" s="162"/>
      <c r="D321" s="162"/>
      <c r="E321" s="176"/>
      <c r="F321" s="162"/>
      <c r="G321" s="177"/>
      <c r="H321" s="162"/>
      <c r="I321" s="178"/>
      <c r="J321" s="162"/>
      <c r="K321" s="176"/>
      <c r="L321" s="162"/>
      <c r="M321" s="162"/>
      <c r="N321" s="162"/>
      <c r="O321" s="162"/>
      <c r="P321" s="176"/>
      <c r="Q321" s="162"/>
      <c r="R321" s="162"/>
      <c r="S321" s="162"/>
      <c r="T321" s="162"/>
      <c r="U321" s="162"/>
      <c r="V321" s="162"/>
      <c r="W321" s="162"/>
      <c r="X321" s="162"/>
      <c r="Y321" s="162"/>
      <c r="Z321" s="162"/>
      <c r="AA321" s="162"/>
      <c r="AB321" s="162"/>
    </row>
    <row r="322" spans="1:28" ht="18" customHeight="1" x14ac:dyDescent="0.3">
      <c r="A322" s="162"/>
      <c r="B322" s="162"/>
      <c r="C322" s="162"/>
      <c r="D322" s="162"/>
      <c r="E322" s="176"/>
      <c r="F322" s="162"/>
      <c r="G322" s="177"/>
      <c r="H322" s="162"/>
      <c r="I322" s="178"/>
      <c r="J322" s="162"/>
      <c r="K322" s="176"/>
      <c r="L322" s="162"/>
      <c r="M322" s="162"/>
      <c r="N322" s="162"/>
      <c r="O322" s="162"/>
      <c r="P322" s="176"/>
      <c r="Q322" s="162"/>
      <c r="R322" s="162"/>
      <c r="S322" s="162"/>
      <c r="T322" s="162"/>
      <c r="U322" s="162"/>
      <c r="V322" s="162"/>
      <c r="W322" s="162"/>
      <c r="X322" s="162"/>
      <c r="Y322" s="162"/>
      <c r="Z322" s="162"/>
      <c r="AA322" s="162"/>
      <c r="AB322" s="162"/>
    </row>
    <row r="323" spans="1:28" ht="18" customHeight="1" x14ac:dyDescent="0.3">
      <c r="A323" s="162"/>
      <c r="B323" s="162"/>
      <c r="C323" s="162"/>
      <c r="D323" s="162"/>
      <c r="E323" s="176"/>
      <c r="F323" s="162"/>
      <c r="G323" s="177"/>
      <c r="H323" s="162"/>
      <c r="I323" s="178"/>
      <c r="J323" s="162"/>
      <c r="K323" s="176"/>
      <c r="L323" s="162"/>
      <c r="M323" s="162"/>
      <c r="N323" s="162"/>
      <c r="O323" s="162"/>
      <c r="P323" s="176"/>
      <c r="Q323" s="162"/>
      <c r="R323" s="162"/>
      <c r="S323" s="162"/>
      <c r="T323" s="162"/>
      <c r="U323" s="162"/>
      <c r="V323" s="162"/>
      <c r="W323" s="162"/>
      <c r="X323" s="162"/>
      <c r="Y323" s="162"/>
      <c r="Z323" s="162"/>
      <c r="AA323" s="162"/>
      <c r="AB323" s="162"/>
    </row>
    <row r="324" spans="1:28" ht="18" customHeight="1" x14ac:dyDescent="0.3">
      <c r="A324" s="162"/>
      <c r="B324" s="162"/>
      <c r="C324" s="162"/>
      <c r="D324" s="162"/>
      <c r="E324" s="176"/>
      <c r="F324" s="162"/>
      <c r="G324" s="177"/>
      <c r="H324" s="162"/>
      <c r="I324" s="178"/>
      <c r="J324" s="162"/>
      <c r="K324" s="176"/>
      <c r="L324" s="162"/>
      <c r="M324" s="162"/>
      <c r="N324" s="162"/>
      <c r="O324" s="162"/>
      <c r="P324" s="176"/>
      <c r="Q324" s="162"/>
      <c r="R324" s="162"/>
      <c r="S324" s="162"/>
      <c r="T324" s="162"/>
      <c r="U324" s="162"/>
      <c r="V324" s="162"/>
      <c r="W324" s="162"/>
      <c r="X324" s="162"/>
      <c r="Y324" s="162"/>
      <c r="Z324" s="162"/>
      <c r="AA324" s="162"/>
      <c r="AB324" s="162"/>
    </row>
    <row r="325" spans="1:28" ht="18" customHeight="1" x14ac:dyDescent="0.3">
      <c r="A325" s="162"/>
      <c r="B325" s="162"/>
      <c r="C325" s="162"/>
      <c r="D325" s="162"/>
      <c r="E325" s="176"/>
      <c r="F325" s="162"/>
      <c r="G325" s="177"/>
      <c r="H325" s="162"/>
      <c r="I325" s="178"/>
      <c r="J325" s="162"/>
      <c r="K325" s="176"/>
      <c r="L325" s="162"/>
      <c r="M325" s="162"/>
      <c r="N325" s="162"/>
      <c r="O325" s="162"/>
      <c r="P325" s="176"/>
      <c r="Q325" s="162"/>
      <c r="R325" s="162"/>
      <c r="S325" s="162"/>
      <c r="T325" s="162"/>
      <c r="U325" s="162"/>
      <c r="V325" s="162"/>
      <c r="W325" s="162"/>
      <c r="X325" s="162"/>
      <c r="Y325" s="162"/>
      <c r="Z325" s="162"/>
      <c r="AA325" s="162"/>
      <c r="AB325" s="162"/>
    </row>
    <row r="326" spans="1:28" ht="18" customHeight="1" x14ac:dyDescent="0.3">
      <c r="A326" s="162"/>
      <c r="B326" s="162"/>
      <c r="C326" s="162"/>
      <c r="D326" s="162"/>
      <c r="E326" s="176"/>
      <c r="F326" s="162"/>
      <c r="G326" s="177"/>
      <c r="H326" s="162"/>
      <c r="I326" s="178"/>
      <c r="J326" s="162"/>
      <c r="K326" s="176"/>
      <c r="L326" s="162"/>
      <c r="M326" s="162"/>
      <c r="N326" s="162"/>
      <c r="O326" s="162"/>
      <c r="P326" s="176"/>
      <c r="Q326" s="162"/>
      <c r="R326" s="162"/>
      <c r="S326" s="162"/>
      <c r="T326" s="162"/>
      <c r="U326" s="162"/>
      <c r="V326" s="162"/>
      <c r="W326" s="162"/>
      <c r="X326" s="162"/>
      <c r="Y326" s="162"/>
      <c r="Z326" s="162"/>
      <c r="AA326" s="162"/>
      <c r="AB326" s="162"/>
    </row>
    <row r="327" spans="1:28" ht="18" customHeight="1" x14ac:dyDescent="0.3">
      <c r="A327" s="162"/>
      <c r="B327" s="162"/>
      <c r="C327" s="162"/>
      <c r="D327" s="162"/>
      <c r="E327" s="176"/>
      <c r="F327" s="162"/>
      <c r="G327" s="177"/>
      <c r="H327" s="162"/>
      <c r="I327" s="178"/>
      <c r="J327" s="162"/>
      <c r="K327" s="176"/>
      <c r="L327" s="162"/>
      <c r="M327" s="162"/>
      <c r="N327" s="162"/>
      <c r="O327" s="162"/>
      <c r="P327" s="176"/>
      <c r="Q327" s="162"/>
      <c r="R327" s="162"/>
      <c r="S327" s="162"/>
      <c r="T327" s="162"/>
      <c r="U327" s="162"/>
      <c r="V327" s="162"/>
      <c r="W327" s="162"/>
      <c r="X327" s="162"/>
      <c r="Y327" s="162"/>
      <c r="Z327" s="162"/>
      <c r="AA327" s="162"/>
      <c r="AB327" s="162"/>
    </row>
    <row r="328" spans="1:28" ht="18" customHeight="1" x14ac:dyDescent="0.3">
      <c r="A328" s="162"/>
      <c r="B328" s="162"/>
      <c r="C328" s="162"/>
      <c r="D328" s="162"/>
      <c r="E328" s="176"/>
      <c r="F328" s="162"/>
      <c r="G328" s="177"/>
      <c r="H328" s="162"/>
      <c r="I328" s="178"/>
      <c r="J328" s="162"/>
      <c r="K328" s="176"/>
      <c r="L328" s="162"/>
      <c r="M328" s="162"/>
      <c r="N328" s="162"/>
      <c r="O328" s="162"/>
      <c r="P328" s="176"/>
      <c r="Q328" s="162"/>
      <c r="R328" s="162"/>
      <c r="S328" s="162"/>
      <c r="T328" s="162"/>
      <c r="U328" s="162"/>
      <c r="V328" s="162"/>
      <c r="W328" s="162"/>
      <c r="X328" s="162"/>
      <c r="Y328" s="162"/>
      <c r="Z328" s="162"/>
      <c r="AA328" s="162"/>
      <c r="AB328" s="162"/>
    </row>
    <row r="329" spans="1:28" ht="18" customHeight="1" x14ac:dyDescent="0.3">
      <c r="A329" s="162"/>
      <c r="B329" s="162"/>
      <c r="C329" s="162"/>
      <c r="D329" s="162"/>
      <c r="E329" s="176"/>
      <c r="F329" s="162"/>
      <c r="G329" s="177"/>
      <c r="H329" s="162"/>
      <c r="I329" s="178"/>
      <c r="J329" s="162"/>
      <c r="K329" s="176"/>
      <c r="L329" s="162"/>
      <c r="M329" s="162"/>
      <c r="N329" s="162"/>
      <c r="O329" s="162"/>
      <c r="P329" s="176"/>
      <c r="Q329" s="162"/>
      <c r="R329" s="162"/>
      <c r="S329" s="162"/>
      <c r="T329" s="162"/>
      <c r="U329" s="162"/>
      <c r="V329" s="162"/>
      <c r="W329" s="162"/>
      <c r="X329" s="162"/>
      <c r="Y329" s="162"/>
      <c r="Z329" s="162"/>
      <c r="AA329" s="162"/>
      <c r="AB329" s="162"/>
    </row>
    <row r="330" spans="1:28" ht="18" customHeight="1" x14ac:dyDescent="0.3">
      <c r="A330" s="162"/>
      <c r="B330" s="162"/>
      <c r="C330" s="162"/>
      <c r="D330" s="162"/>
      <c r="E330" s="176"/>
      <c r="F330" s="162"/>
      <c r="G330" s="177"/>
      <c r="H330" s="162"/>
      <c r="I330" s="178"/>
      <c r="J330" s="162"/>
      <c r="K330" s="176"/>
      <c r="L330" s="162"/>
      <c r="M330" s="162"/>
      <c r="N330" s="162"/>
      <c r="O330" s="162"/>
      <c r="P330" s="176"/>
      <c r="Q330" s="162"/>
      <c r="R330" s="162"/>
      <c r="S330" s="162"/>
      <c r="T330" s="162"/>
      <c r="U330" s="162"/>
      <c r="V330" s="162"/>
      <c r="W330" s="162"/>
      <c r="X330" s="162"/>
      <c r="Y330" s="162"/>
      <c r="Z330" s="162"/>
      <c r="AA330" s="162"/>
      <c r="AB330" s="162"/>
    </row>
    <row r="331" spans="1:28" ht="18" customHeight="1" x14ac:dyDescent="0.3">
      <c r="A331" s="162"/>
      <c r="B331" s="162"/>
      <c r="C331" s="162"/>
      <c r="D331" s="162"/>
      <c r="E331" s="176"/>
      <c r="F331" s="162"/>
      <c r="G331" s="177"/>
      <c r="H331" s="162"/>
      <c r="I331" s="178"/>
      <c r="J331" s="162"/>
      <c r="K331" s="176"/>
      <c r="L331" s="162"/>
      <c r="M331" s="162"/>
      <c r="N331" s="162"/>
      <c r="O331" s="162"/>
      <c r="P331" s="176"/>
      <c r="Q331" s="162"/>
      <c r="R331" s="162"/>
      <c r="S331" s="162"/>
      <c r="T331" s="162"/>
      <c r="U331" s="162"/>
      <c r="V331" s="162"/>
      <c r="W331" s="162"/>
      <c r="X331" s="162"/>
      <c r="Y331" s="162"/>
      <c r="Z331" s="162"/>
      <c r="AA331" s="162"/>
      <c r="AB331" s="162"/>
    </row>
    <row r="332" spans="1:28" ht="18" customHeight="1" x14ac:dyDescent="0.3">
      <c r="A332" s="162"/>
      <c r="B332" s="162"/>
      <c r="C332" s="162"/>
      <c r="D332" s="162"/>
      <c r="E332" s="176"/>
      <c r="F332" s="162"/>
      <c r="G332" s="177"/>
      <c r="H332" s="162"/>
      <c r="I332" s="178"/>
      <c r="J332" s="162"/>
      <c r="K332" s="176"/>
      <c r="L332" s="162"/>
      <c r="M332" s="162"/>
      <c r="N332" s="162"/>
      <c r="O332" s="162"/>
      <c r="P332" s="176"/>
      <c r="Q332" s="162"/>
      <c r="R332" s="162"/>
      <c r="S332" s="162"/>
      <c r="T332" s="162"/>
      <c r="U332" s="162"/>
      <c r="V332" s="162"/>
      <c r="W332" s="162"/>
      <c r="X332" s="162"/>
      <c r="Y332" s="162"/>
      <c r="Z332" s="162"/>
      <c r="AA332" s="162"/>
      <c r="AB332" s="162"/>
    </row>
    <row r="333" spans="1:28" ht="18" customHeight="1" x14ac:dyDescent="0.3">
      <c r="A333" s="162"/>
      <c r="B333" s="162"/>
      <c r="C333" s="162"/>
      <c r="D333" s="162"/>
      <c r="E333" s="176"/>
      <c r="F333" s="162"/>
      <c r="G333" s="177"/>
      <c r="H333" s="162"/>
      <c r="I333" s="178"/>
      <c r="J333" s="162"/>
      <c r="K333" s="176"/>
      <c r="L333" s="162"/>
      <c r="M333" s="162"/>
      <c r="N333" s="162"/>
      <c r="O333" s="162"/>
      <c r="P333" s="176"/>
      <c r="Q333" s="162"/>
      <c r="R333" s="162"/>
      <c r="S333" s="162"/>
      <c r="T333" s="162"/>
      <c r="U333" s="162"/>
      <c r="V333" s="162"/>
      <c r="W333" s="162"/>
      <c r="X333" s="162"/>
      <c r="Y333" s="162"/>
      <c r="Z333" s="162"/>
      <c r="AA333" s="162"/>
      <c r="AB333" s="162"/>
    </row>
    <row r="334" spans="1:28" ht="18" customHeight="1" x14ac:dyDescent="0.3">
      <c r="A334" s="162"/>
      <c r="B334" s="162"/>
      <c r="C334" s="162"/>
      <c r="D334" s="162"/>
      <c r="E334" s="176"/>
      <c r="F334" s="162"/>
      <c r="G334" s="177"/>
      <c r="H334" s="162"/>
      <c r="I334" s="178"/>
      <c r="J334" s="162"/>
      <c r="K334" s="176"/>
      <c r="L334" s="162"/>
      <c r="M334" s="162"/>
      <c r="N334" s="162"/>
      <c r="O334" s="162"/>
      <c r="P334" s="176"/>
      <c r="Q334" s="162"/>
      <c r="R334" s="162"/>
      <c r="S334" s="162"/>
      <c r="T334" s="162"/>
      <c r="U334" s="162"/>
      <c r="V334" s="162"/>
      <c r="W334" s="162"/>
      <c r="X334" s="162"/>
      <c r="Y334" s="162"/>
      <c r="Z334" s="162"/>
      <c r="AA334" s="162"/>
      <c r="AB334" s="162"/>
    </row>
    <row r="335" spans="1:28" ht="18" customHeight="1" x14ac:dyDescent="0.3">
      <c r="A335" s="162"/>
      <c r="B335" s="162"/>
      <c r="C335" s="162"/>
      <c r="D335" s="162"/>
      <c r="E335" s="176"/>
      <c r="F335" s="162"/>
      <c r="G335" s="177"/>
      <c r="H335" s="162"/>
      <c r="I335" s="178"/>
      <c r="J335" s="162"/>
      <c r="K335" s="176"/>
      <c r="L335" s="162"/>
      <c r="M335" s="162"/>
      <c r="N335" s="162"/>
      <c r="O335" s="162"/>
      <c r="P335" s="176"/>
      <c r="Q335" s="162"/>
      <c r="R335" s="162"/>
      <c r="S335" s="162"/>
      <c r="T335" s="162"/>
      <c r="U335" s="162"/>
      <c r="V335" s="162"/>
      <c r="W335" s="162"/>
      <c r="X335" s="162"/>
      <c r="Y335" s="162"/>
      <c r="Z335" s="162"/>
      <c r="AA335" s="162"/>
      <c r="AB335" s="162"/>
    </row>
    <row r="336" spans="1:28" ht="18" customHeight="1" x14ac:dyDescent="0.3">
      <c r="A336" s="162"/>
      <c r="B336" s="162"/>
      <c r="C336" s="162"/>
      <c r="D336" s="162"/>
      <c r="E336" s="176"/>
      <c r="F336" s="162"/>
      <c r="G336" s="177"/>
      <c r="H336" s="162"/>
      <c r="I336" s="178"/>
      <c r="J336" s="162"/>
      <c r="K336" s="176"/>
      <c r="L336" s="162"/>
      <c r="M336" s="162"/>
      <c r="N336" s="162"/>
      <c r="O336" s="162"/>
      <c r="P336" s="176"/>
      <c r="Q336" s="162"/>
      <c r="R336" s="162"/>
      <c r="S336" s="162"/>
      <c r="T336" s="162"/>
      <c r="U336" s="162"/>
      <c r="V336" s="162"/>
      <c r="W336" s="162"/>
      <c r="X336" s="162"/>
      <c r="Y336" s="162"/>
      <c r="Z336" s="162"/>
      <c r="AA336" s="162"/>
      <c r="AB336" s="162"/>
    </row>
    <row r="337" spans="1:28" ht="18" customHeight="1" x14ac:dyDescent="0.3">
      <c r="A337" s="162"/>
      <c r="B337" s="162"/>
      <c r="C337" s="162"/>
      <c r="D337" s="162"/>
      <c r="E337" s="176"/>
      <c r="F337" s="162"/>
      <c r="G337" s="177"/>
      <c r="H337" s="162"/>
      <c r="I337" s="178"/>
      <c r="J337" s="162"/>
      <c r="K337" s="176"/>
      <c r="L337" s="162"/>
      <c r="M337" s="162"/>
      <c r="N337" s="162"/>
      <c r="O337" s="162"/>
      <c r="P337" s="176"/>
      <c r="Q337" s="162"/>
      <c r="R337" s="162"/>
      <c r="S337" s="162"/>
      <c r="T337" s="162"/>
      <c r="U337" s="162"/>
      <c r="V337" s="162"/>
      <c r="W337" s="162"/>
      <c r="X337" s="162"/>
      <c r="Y337" s="162"/>
      <c r="Z337" s="162"/>
      <c r="AA337" s="162"/>
      <c r="AB337" s="162"/>
    </row>
    <row r="338" spans="1:28" ht="18" customHeight="1" x14ac:dyDescent="0.3">
      <c r="A338" s="162"/>
      <c r="B338" s="162"/>
      <c r="C338" s="162"/>
      <c r="D338" s="162"/>
      <c r="E338" s="176"/>
      <c r="F338" s="162"/>
      <c r="G338" s="177"/>
      <c r="H338" s="162"/>
      <c r="I338" s="178"/>
      <c r="J338" s="162"/>
      <c r="K338" s="176"/>
      <c r="L338" s="162"/>
      <c r="M338" s="162"/>
      <c r="N338" s="162"/>
      <c r="O338" s="162"/>
      <c r="P338" s="176"/>
      <c r="Q338" s="162"/>
      <c r="R338" s="162"/>
      <c r="S338" s="162"/>
      <c r="T338" s="162"/>
      <c r="U338" s="162"/>
      <c r="V338" s="162"/>
      <c r="W338" s="162"/>
      <c r="X338" s="162"/>
      <c r="Y338" s="162"/>
      <c r="Z338" s="162"/>
      <c r="AA338" s="162"/>
      <c r="AB338" s="162"/>
    </row>
    <row r="339" spans="1:28" ht="18" customHeight="1" x14ac:dyDescent="0.3">
      <c r="A339" s="162"/>
      <c r="B339" s="162"/>
      <c r="C339" s="162"/>
      <c r="D339" s="162"/>
      <c r="E339" s="176"/>
      <c r="F339" s="162"/>
      <c r="G339" s="177"/>
      <c r="H339" s="162"/>
      <c r="I339" s="178"/>
      <c r="J339" s="162"/>
      <c r="K339" s="176"/>
      <c r="L339" s="162"/>
      <c r="M339" s="162"/>
      <c r="N339" s="162"/>
      <c r="O339" s="162"/>
      <c r="P339" s="176"/>
      <c r="Q339" s="162"/>
      <c r="R339" s="162"/>
      <c r="S339" s="162"/>
      <c r="T339" s="162"/>
      <c r="U339" s="162"/>
      <c r="V339" s="162"/>
      <c r="W339" s="162"/>
      <c r="X339" s="162"/>
      <c r="Y339" s="162"/>
      <c r="Z339" s="162"/>
      <c r="AA339" s="162"/>
      <c r="AB339" s="162"/>
    </row>
    <row r="340" spans="1:28" ht="18" customHeight="1" x14ac:dyDescent="0.3">
      <c r="A340" s="162"/>
      <c r="B340" s="162"/>
      <c r="C340" s="162"/>
      <c r="D340" s="162"/>
      <c r="E340" s="176"/>
      <c r="F340" s="162"/>
      <c r="G340" s="177"/>
      <c r="H340" s="162"/>
      <c r="I340" s="178"/>
      <c r="J340" s="162"/>
      <c r="K340" s="176"/>
      <c r="L340" s="162"/>
      <c r="M340" s="162"/>
      <c r="N340" s="162"/>
      <c r="O340" s="162"/>
      <c r="P340" s="176"/>
      <c r="Q340" s="162"/>
      <c r="R340" s="162"/>
      <c r="S340" s="162"/>
      <c r="T340" s="162"/>
      <c r="U340" s="162"/>
      <c r="V340" s="162"/>
      <c r="W340" s="162"/>
      <c r="X340" s="162"/>
      <c r="Y340" s="162"/>
      <c r="Z340" s="162"/>
      <c r="AA340" s="162"/>
      <c r="AB340" s="162"/>
    </row>
    <row r="341" spans="1:28" ht="18" customHeight="1" x14ac:dyDescent="0.3">
      <c r="A341" s="162"/>
      <c r="B341" s="162"/>
      <c r="C341" s="162"/>
      <c r="D341" s="162"/>
      <c r="E341" s="176"/>
      <c r="F341" s="162"/>
      <c r="G341" s="177"/>
      <c r="H341" s="162"/>
      <c r="I341" s="178"/>
      <c r="J341" s="162"/>
      <c r="K341" s="176"/>
      <c r="L341" s="162"/>
      <c r="M341" s="162"/>
      <c r="N341" s="162"/>
      <c r="O341" s="162"/>
      <c r="P341" s="176"/>
      <c r="Q341" s="162"/>
      <c r="R341" s="162"/>
      <c r="S341" s="162"/>
      <c r="T341" s="162"/>
      <c r="U341" s="162"/>
      <c r="V341" s="162"/>
      <c r="W341" s="162"/>
      <c r="X341" s="162"/>
      <c r="Y341" s="162"/>
      <c r="Z341" s="162"/>
      <c r="AA341" s="162"/>
      <c r="AB341" s="162"/>
    </row>
    <row r="342" spans="1:28" ht="18" customHeight="1" x14ac:dyDescent="0.3">
      <c r="A342" s="162"/>
      <c r="B342" s="162"/>
      <c r="C342" s="162"/>
      <c r="D342" s="162"/>
      <c r="E342" s="176"/>
      <c r="F342" s="162"/>
      <c r="G342" s="177"/>
      <c r="H342" s="162"/>
      <c r="I342" s="178"/>
      <c r="J342" s="162"/>
      <c r="K342" s="176"/>
      <c r="L342" s="162"/>
      <c r="M342" s="162"/>
      <c r="N342" s="162"/>
      <c r="O342" s="162"/>
      <c r="P342" s="176"/>
      <c r="Q342" s="162"/>
      <c r="R342" s="162"/>
      <c r="S342" s="162"/>
      <c r="T342" s="162"/>
      <c r="U342" s="162"/>
      <c r="V342" s="162"/>
      <c r="W342" s="162"/>
      <c r="X342" s="162"/>
      <c r="Y342" s="162"/>
      <c r="Z342" s="162"/>
      <c r="AA342" s="162"/>
      <c r="AB342" s="162"/>
    </row>
    <row r="343" spans="1:28" ht="18" customHeight="1" x14ac:dyDescent="0.3">
      <c r="A343" s="162"/>
      <c r="B343" s="162"/>
      <c r="C343" s="162"/>
      <c r="D343" s="162"/>
      <c r="E343" s="176"/>
      <c r="F343" s="162"/>
      <c r="G343" s="177"/>
      <c r="H343" s="162"/>
      <c r="I343" s="178"/>
      <c r="J343" s="162"/>
      <c r="K343" s="176"/>
      <c r="L343" s="162"/>
      <c r="M343" s="162"/>
      <c r="N343" s="162"/>
      <c r="O343" s="162"/>
      <c r="P343" s="176"/>
      <c r="Q343" s="162"/>
      <c r="R343" s="162"/>
      <c r="S343" s="162"/>
      <c r="T343" s="162"/>
      <c r="U343" s="162"/>
      <c r="V343" s="162"/>
      <c r="W343" s="162"/>
      <c r="X343" s="162"/>
      <c r="Y343" s="162"/>
      <c r="Z343" s="162"/>
      <c r="AA343" s="162"/>
      <c r="AB343" s="162"/>
    </row>
    <row r="344" spans="1:28" ht="18" customHeight="1" x14ac:dyDescent="0.3">
      <c r="A344" s="162"/>
      <c r="B344" s="162"/>
      <c r="C344" s="162"/>
      <c r="D344" s="162"/>
      <c r="E344" s="176"/>
      <c r="F344" s="162"/>
      <c r="G344" s="177"/>
      <c r="H344" s="162"/>
      <c r="I344" s="178"/>
      <c r="J344" s="162"/>
      <c r="K344" s="176"/>
      <c r="L344" s="162"/>
      <c r="M344" s="162"/>
      <c r="N344" s="162"/>
      <c r="O344" s="162"/>
      <c r="P344" s="176"/>
      <c r="Q344" s="162"/>
      <c r="R344" s="162"/>
      <c r="S344" s="162"/>
      <c r="T344" s="162"/>
      <c r="U344" s="162"/>
      <c r="V344" s="162"/>
      <c r="W344" s="162"/>
      <c r="X344" s="162"/>
      <c r="Y344" s="162"/>
      <c r="Z344" s="162"/>
      <c r="AA344" s="162"/>
      <c r="AB344" s="162"/>
    </row>
    <row r="345" spans="1:28" ht="18" customHeight="1" x14ac:dyDescent="0.3">
      <c r="A345" s="162"/>
      <c r="B345" s="162"/>
      <c r="C345" s="162"/>
      <c r="D345" s="162"/>
      <c r="E345" s="176"/>
      <c r="F345" s="162"/>
      <c r="G345" s="177"/>
      <c r="H345" s="162"/>
      <c r="I345" s="178"/>
      <c r="J345" s="162"/>
      <c r="K345" s="176"/>
      <c r="L345" s="162"/>
      <c r="M345" s="162"/>
      <c r="N345" s="162"/>
      <c r="O345" s="162"/>
      <c r="P345" s="176"/>
      <c r="Q345" s="162"/>
      <c r="R345" s="162"/>
      <c r="S345" s="162"/>
      <c r="T345" s="162"/>
      <c r="U345" s="162"/>
      <c r="V345" s="162"/>
      <c r="W345" s="162"/>
      <c r="X345" s="162"/>
      <c r="Y345" s="162"/>
      <c r="Z345" s="162"/>
      <c r="AA345" s="162"/>
      <c r="AB345" s="162"/>
    </row>
    <row r="346" spans="1:28" ht="18" customHeight="1" x14ac:dyDescent="0.3">
      <c r="A346" s="162"/>
      <c r="B346" s="162"/>
      <c r="C346" s="162"/>
      <c r="D346" s="162"/>
      <c r="E346" s="176"/>
      <c r="F346" s="162"/>
      <c r="G346" s="177"/>
      <c r="H346" s="162"/>
      <c r="I346" s="178"/>
      <c r="J346" s="162"/>
      <c r="K346" s="176"/>
      <c r="L346" s="162"/>
      <c r="M346" s="162"/>
      <c r="N346" s="162"/>
      <c r="O346" s="162"/>
      <c r="P346" s="176"/>
      <c r="Q346" s="162"/>
      <c r="R346" s="162"/>
      <c r="S346" s="162"/>
      <c r="T346" s="162"/>
      <c r="U346" s="162"/>
      <c r="V346" s="162"/>
      <c r="W346" s="162"/>
      <c r="X346" s="162"/>
      <c r="Y346" s="162"/>
      <c r="Z346" s="162"/>
      <c r="AA346" s="162"/>
      <c r="AB346" s="162"/>
    </row>
    <row r="347" spans="1:28" ht="18" customHeight="1" x14ac:dyDescent="0.3">
      <c r="A347" s="162"/>
      <c r="B347" s="162"/>
      <c r="C347" s="162"/>
      <c r="D347" s="162"/>
      <c r="E347" s="176"/>
      <c r="F347" s="162"/>
      <c r="G347" s="177"/>
      <c r="H347" s="162"/>
      <c r="I347" s="178"/>
      <c r="J347" s="162"/>
      <c r="K347" s="176"/>
      <c r="L347" s="162"/>
      <c r="M347" s="162"/>
      <c r="N347" s="162"/>
      <c r="O347" s="162"/>
      <c r="P347" s="176"/>
      <c r="Q347" s="162"/>
      <c r="R347" s="162"/>
      <c r="S347" s="162"/>
      <c r="T347" s="162"/>
      <c r="U347" s="162"/>
      <c r="V347" s="162"/>
      <c r="W347" s="162"/>
      <c r="X347" s="162"/>
      <c r="Y347" s="162"/>
      <c r="Z347" s="162"/>
      <c r="AA347" s="162"/>
      <c r="AB347" s="162"/>
    </row>
    <row r="348" spans="1:28" ht="18" customHeight="1" x14ac:dyDescent="0.3">
      <c r="A348" s="162"/>
      <c r="B348" s="162"/>
      <c r="C348" s="162"/>
      <c r="D348" s="162"/>
      <c r="E348" s="176"/>
      <c r="F348" s="162"/>
      <c r="G348" s="177"/>
      <c r="H348" s="162"/>
      <c r="I348" s="178"/>
      <c r="J348" s="162"/>
      <c r="K348" s="176"/>
      <c r="L348" s="162"/>
      <c r="M348" s="162"/>
      <c r="N348" s="162"/>
      <c r="O348" s="162"/>
      <c r="P348" s="176"/>
      <c r="Q348" s="162"/>
      <c r="R348" s="162"/>
      <c r="S348" s="162"/>
      <c r="T348" s="162"/>
      <c r="U348" s="162"/>
      <c r="V348" s="162"/>
      <c r="W348" s="162"/>
      <c r="X348" s="162"/>
      <c r="Y348" s="162"/>
      <c r="Z348" s="162"/>
      <c r="AA348" s="162"/>
      <c r="AB348" s="162"/>
    </row>
    <row r="349" spans="1:28" ht="18" customHeight="1" x14ac:dyDescent="0.3">
      <c r="A349" s="162"/>
      <c r="B349" s="162"/>
      <c r="C349" s="162"/>
      <c r="D349" s="162"/>
      <c r="E349" s="176"/>
      <c r="F349" s="162"/>
      <c r="G349" s="177"/>
      <c r="H349" s="162"/>
      <c r="I349" s="178"/>
      <c r="J349" s="162"/>
      <c r="K349" s="176"/>
      <c r="L349" s="162"/>
      <c r="M349" s="162"/>
      <c r="N349" s="162"/>
      <c r="O349" s="162"/>
      <c r="P349" s="176"/>
      <c r="Q349" s="162"/>
      <c r="R349" s="162"/>
      <c r="S349" s="162"/>
      <c r="T349" s="162"/>
      <c r="U349" s="162"/>
      <c r="V349" s="162"/>
      <c r="W349" s="162"/>
      <c r="X349" s="162"/>
      <c r="Y349" s="162"/>
      <c r="Z349" s="162"/>
      <c r="AA349" s="162"/>
      <c r="AB349" s="162"/>
    </row>
    <row r="350" spans="1:28" ht="18" customHeight="1" x14ac:dyDescent="0.3">
      <c r="A350" s="162"/>
      <c r="B350" s="162"/>
      <c r="C350" s="162"/>
      <c r="D350" s="162"/>
      <c r="E350" s="176"/>
      <c r="F350" s="162"/>
      <c r="G350" s="177"/>
      <c r="H350" s="162"/>
      <c r="I350" s="178"/>
      <c r="J350" s="162"/>
      <c r="K350" s="176"/>
      <c r="L350" s="162"/>
      <c r="M350" s="162"/>
      <c r="N350" s="162"/>
      <c r="O350" s="162"/>
      <c r="P350" s="176"/>
      <c r="Q350" s="162"/>
      <c r="R350" s="162"/>
      <c r="S350" s="162"/>
      <c r="T350" s="162"/>
      <c r="U350" s="162"/>
      <c r="V350" s="162"/>
      <c r="W350" s="162"/>
      <c r="X350" s="162"/>
      <c r="Y350" s="162"/>
      <c r="Z350" s="162"/>
      <c r="AA350" s="162"/>
      <c r="AB350" s="162"/>
    </row>
    <row r="351" spans="1:28" ht="18" customHeight="1" x14ac:dyDescent="0.3">
      <c r="A351" s="162"/>
      <c r="B351" s="162"/>
      <c r="C351" s="162"/>
      <c r="D351" s="162"/>
      <c r="E351" s="176"/>
      <c r="F351" s="162"/>
      <c r="G351" s="177"/>
      <c r="H351" s="162"/>
      <c r="I351" s="178"/>
      <c r="J351" s="162"/>
      <c r="K351" s="176"/>
      <c r="L351" s="162"/>
      <c r="M351" s="162"/>
      <c r="N351" s="162"/>
      <c r="O351" s="162"/>
      <c r="P351" s="176"/>
      <c r="Q351" s="162"/>
      <c r="R351" s="162"/>
      <c r="S351" s="162"/>
      <c r="T351" s="162"/>
      <c r="U351" s="162"/>
      <c r="V351" s="162"/>
      <c r="W351" s="162"/>
      <c r="X351" s="162"/>
      <c r="Y351" s="162"/>
      <c r="Z351" s="162"/>
      <c r="AA351" s="162"/>
      <c r="AB351" s="162"/>
    </row>
    <row r="352" spans="1:28" ht="18" customHeight="1" x14ac:dyDescent="0.3">
      <c r="A352" s="162"/>
      <c r="B352" s="162"/>
      <c r="C352" s="162"/>
      <c r="D352" s="162"/>
      <c r="E352" s="176"/>
      <c r="F352" s="162"/>
      <c r="G352" s="177"/>
      <c r="H352" s="162"/>
      <c r="I352" s="178"/>
      <c r="J352" s="162"/>
      <c r="K352" s="176"/>
      <c r="L352" s="162"/>
      <c r="M352" s="162"/>
      <c r="N352" s="162"/>
      <c r="O352" s="162"/>
      <c r="P352" s="176"/>
      <c r="Q352" s="162"/>
      <c r="R352" s="162"/>
      <c r="S352" s="162"/>
      <c r="T352" s="162"/>
      <c r="U352" s="162"/>
      <c r="V352" s="162"/>
      <c r="W352" s="162"/>
      <c r="X352" s="162"/>
      <c r="Y352" s="162"/>
      <c r="Z352" s="162"/>
      <c r="AA352" s="162"/>
      <c r="AB352" s="162"/>
    </row>
    <row r="353" spans="1:28" ht="18" customHeight="1" x14ac:dyDescent="0.3">
      <c r="A353" s="162"/>
      <c r="B353" s="162"/>
      <c r="C353" s="162"/>
      <c r="D353" s="162"/>
      <c r="E353" s="176"/>
      <c r="F353" s="162"/>
      <c r="G353" s="177"/>
      <c r="H353" s="162"/>
      <c r="I353" s="178"/>
      <c r="J353" s="162"/>
      <c r="K353" s="176"/>
      <c r="L353" s="162"/>
      <c r="M353" s="162"/>
      <c r="N353" s="162"/>
      <c r="O353" s="162"/>
      <c r="P353" s="176"/>
      <c r="Q353" s="162"/>
      <c r="R353" s="162"/>
      <c r="S353" s="162"/>
      <c r="T353" s="162"/>
      <c r="U353" s="162"/>
      <c r="V353" s="162"/>
      <c r="W353" s="162"/>
      <c r="X353" s="162"/>
      <c r="Y353" s="162"/>
      <c r="Z353" s="162"/>
      <c r="AA353" s="162"/>
      <c r="AB353" s="162"/>
    </row>
    <row r="354" spans="1:28" ht="18" customHeight="1" x14ac:dyDescent="0.3">
      <c r="A354" s="162"/>
      <c r="B354" s="162"/>
      <c r="C354" s="162"/>
      <c r="D354" s="162"/>
      <c r="E354" s="176"/>
      <c r="F354" s="162"/>
      <c r="G354" s="177"/>
      <c r="H354" s="162"/>
      <c r="I354" s="178"/>
      <c r="J354" s="162"/>
      <c r="K354" s="176"/>
      <c r="L354" s="162"/>
      <c r="M354" s="162"/>
      <c r="N354" s="162"/>
      <c r="O354" s="162"/>
      <c r="P354" s="176"/>
      <c r="Q354" s="162"/>
      <c r="R354" s="162"/>
      <c r="S354" s="162"/>
      <c r="T354" s="162"/>
      <c r="U354" s="162"/>
      <c r="V354" s="162"/>
      <c r="W354" s="162"/>
      <c r="X354" s="162"/>
      <c r="Y354" s="162"/>
      <c r="Z354" s="162"/>
      <c r="AA354" s="162"/>
      <c r="AB354" s="162"/>
    </row>
    <row r="355" spans="1:28" ht="18" customHeight="1" x14ac:dyDescent="0.3">
      <c r="A355" s="162"/>
      <c r="B355" s="162"/>
      <c r="C355" s="162"/>
      <c r="D355" s="162"/>
      <c r="E355" s="176"/>
      <c r="F355" s="162"/>
      <c r="G355" s="177"/>
      <c r="H355" s="162"/>
      <c r="I355" s="178"/>
      <c r="J355" s="162"/>
      <c r="K355" s="176"/>
      <c r="L355" s="162"/>
      <c r="M355" s="162"/>
      <c r="N355" s="162"/>
      <c r="O355" s="162"/>
      <c r="P355" s="176"/>
      <c r="Q355" s="162"/>
      <c r="R355" s="162"/>
      <c r="S355" s="162"/>
      <c r="T355" s="162"/>
      <c r="U355" s="162"/>
      <c r="V355" s="162"/>
      <c r="W355" s="162"/>
      <c r="X355" s="162"/>
      <c r="Y355" s="162"/>
      <c r="Z355" s="162"/>
      <c r="AA355" s="162"/>
      <c r="AB355" s="162"/>
    </row>
    <row r="356" spans="1:28" ht="18" customHeight="1" x14ac:dyDescent="0.3">
      <c r="A356" s="162"/>
      <c r="B356" s="162"/>
      <c r="C356" s="162"/>
      <c r="D356" s="162"/>
      <c r="E356" s="176"/>
      <c r="F356" s="162"/>
      <c r="G356" s="177"/>
      <c r="H356" s="162"/>
      <c r="I356" s="178"/>
      <c r="J356" s="162"/>
      <c r="K356" s="176"/>
      <c r="L356" s="162"/>
      <c r="M356" s="162"/>
      <c r="N356" s="162"/>
      <c r="O356" s="162"/>
      <c r="P356" s="176"/>
      <c r="Q356" s="162"/>
      <c r="R356" s="162"/>
      <c r="S356" s="162"/>
      <c r="T356" s="162"/>
      <c r="U356" s="162"/>
      <c r="V356" s="162"/>
      <c r="W356" s="162"/>
      <c r="X356" s="162"/>
      <c r="Y356" s="162"/>
      <c r="Z356" s="162"/>
      <c r="AA356" s="162"/>
      <c r="AB356" s="162"/>
    </row>
    <row r="357" spans="1:28" ht="18" customHeight="1" x14ac:dyDescent="0.3">
      <c r="A357" s="162"/>
      <c r="B357" s="162"/>
      <c r="C357" s="162"/>
      <c r="D357" s="162"/>
      <c r="E357" s="176"/>
      <c r="F357" s="162"/>
      <c r="G357" s="177"/>
      <c r="H357" s="162"/>
      <c r="I357" s="178"/>
      <c r="J357" s="162"/>
      <c r="K357" s="176"/>
      <c r="L357" s="162"/>
      <c r="M357" s="162"/>
      <c r="N357" s="162"/>
      <c r="O357" s="162"/>
      <c r="P357" s="176"/>
      <c r="Q357" s="162"/>
      <c r="R357" s="162"/>
      <c r="S357" s="162"/>
      <c r="T357" s="162"/>
      <c r="U357" s="162"/>
      <c r="V357" s="162"/>
      <c r="W357" s="162"/>
      <c r="X357" s="162"/>
      <c r="Y357" s="162"/>
      <c r="Z357" s="162"/>
      <c r="AA357" s="162"/>
      <c r="AB357" s="162"/>
    </row>
    <row r="358" spans="1:28" ht="18" customHeight="1" x14ac:dyDescent="0.3">
      <c r="A358" s="162"/>
      <c r="B358" s="162"/>
      <c r="C358" s="162"/>
      <c r="D358" s="162"/>
      <c r="E358" s="176"/>
      <c r="F358" s="162"/>
      <c r="G358" s="177"/>
      <c r="H358" s="162"/>
      <c r="I358" s="178"/>
      <c r="J358" s="162"/>
      <c r="K358" s="176"/>
      <c r="L358" s="162"/>
      <c r="M358" s="162"/>
      <c r="N358" s="162"/>
      <c r="O358" s="162"/>
      <c r="P358" s="176"/>
      <c r="Q358" s="162"/>
      <c r="R358" s="162"/>
      <c r="S358" s="162"/>
      <c r="T358" s="162"/>
      <c r="U358" s="162"/>
      <c r="V358" s="162"/>
      <c r="W358" s="162"/>
      <c r="X358" s="162"/>
      <c r="Y358" s="162"/>
      <c r="Z358" s="162"/>
      <c r="AA358" s="162"/>
      <c r="AB358" s="162"/>
    </row>
    <row r="359" spans="1:28" ht="18" customHeight="1" x14ac:dyDescent="0.3">
      <c r="A359" s="162"/>
      <c r="B359" s="162"/>
      <c r="C359" s="162"/>
      <c r="D359" s="162"/>
      <c r="E359" s="176"/>
      <c r="F359" s="162"/>
      <c r="G359" s="177"/>
      <c r="H359" s="162"/>
      <c r="I359" s="178"/>
      <c r="J359" s="162"/>
      <c r="K359" s="176"/>
      <c r="L359" s="162"/>
      <c r="M359" s="162"/>
      <c r="N359" s="162"/>
      <c r="O359" s="162"/>
      <c r="P359" s="176"/>
      <c r="Q359" s="162"/>
      <c r="R359" s="162"/>
      <c r="S359" s="162"/>
      <c r="T359" s="162"/>
      <c r="U359" s="162"/>
      <c r="V359" s="162"/>
      <c r="W359" s="162"/>
      <c r="X359" s="162"/>
      <c r="Y359" s="162"/>
      <c r="Z359" s="162"/>
      <c r="AA359" s="162"/>
      <c r="AB359" s="162"/>
    </row>
    <row r="360" spans="1:28" ht="18" customHeight="1" x14ac:dyDescent="0.3">
      <c r="A360" s="162"/>
      <c r="B360" s="162"/>
      <c r="C360" s="162"/>
      <c r="D360" s="162"/>
      <c r="E360" s="176"/>
      <c r="F360" s="162"/>
      <c r="G360" s="177"/>
      <c r="H360" s="162"/>
      <c r="I360" s="178"/>
      <c r="J360" s="162"/>
      <c r="K360" s="176"/>
      <c r="L360" s="162"/>
      <c r="M360" s="162"/>
      <c r="N360" s="162"/>
      <c r="O360" s="162"/>
      <c r="P360" s="176"/>
      <c r="Q360" s="162"/>
      <c r="R360" s="162"/>
      <c r="S360" s="162"/>
      <c r="T360" s="162"/>
      <c r="U360" s="162"/>
      <c r="V360" s="162"/>
      <c r="W360" s="162"/>
      <c r="X360" s="162"/>
      <c r="Y360" s="162"/>
      <c r="Z360" s="162"/>
      <c r="AA360" s="162"/>
      <c r="AB360" s="162"/>
    </row>
    <row r="361" spans="1:28" ht="18" customHeight="1" x14ac:dyDescent="0.3">
      <c r="A361" s="162"/>
      <c r="B361" s="162"/>
      <c r="C361" s="162"/>
      <c r="D361" s="162"/>
      <c r="E361" s="176"/>
      <c r="F361" s="162"/>
      <c r="G361" s="177"/>
      <c r="H361" s="162"/>
      <c r="I361" s="178"/>
      <c r="J361" s="162"/>
      <c r="K361" s="176"/>
      <c r="L361" s="162"/>
      <c r="M361" s="162"/>
      <c r="N361" s="162"/>
      <c r="O361" s="162"/>
      <c r="P361" s="176"/>
      <c r="Q361" s="162"/>
      <c r="R361" s="162"/>
      <c r="S361" s="162"/>
      <c r="T361" s="162"/>
      <c r="U361" s="162"/>
      <c r="V361" s="162"/>
      <c r="W361" s="162"/>
      <c r="X361" s="162"/>
      <c r="Y361" s="162"/>
      <c r="Z361" s="162"/>
      <c r="AA361" s="162"/>
      <c r="AB361" s="162"/>
    </row>
    <row r="362" spans="1:28" ht="18" customHeight="1" x14ac:dyDescent="0.3">
      <c r="A362" s="162"/>
      <c r="B362" s="162"/>
      <c r="C362" s="162"/>
      <c r="D362" s="162"/>
      <c r="E362" s="176"/>
      <c r="F362" s="162"/>
      <c r="G362" s="177"/>
      <c r="H362" s="162"/>
      <c r="I362" s="178"/>
      <c r="J362" s="162"/>
      <c r="K362" s="176"/>
      <c r="L362" s="162"/>
      <c r="M362" s="162"/>
      <c r="N362" s="162"/>
      <c r="O362" s="162"/>
      <c r="P362" s="176"/>
      <c r="Q362" s="162"/>
      <c r="R362" s="162"/>
      <c r="S362" s="162"/>
      <c r="T362" s="162"/>
      <c r="U362" s="162"/>
      <c r="V362" s="162"/>
      <c r="W362" s="162"/>
      <c r="X362" s="162"/>
      <c r="Y362" s="162"/>
      <c r="Z362" s="162"/>
      <c r="AA362" s="162"/>
      <c r="AB362" s="162"/>
    </row>
    <row r="363" spans="1:28" ht="18" customHeight="1" x14ac:dyDescent="0.3">
      <c r="A363" s="162"/>
      <c r="B363" s="162"/>
      <c r="C363" s="162"/>
      <c r="D363" s="162"/>
      <c r="E363" s="176"/>
      <c r="F363" s="162"/>
      <c r="G363" s="177"/>
      <c r="H363" s="162"/>
      <c r="I363" s="178"/>
      <c r="J363" s="162"/>
      <c r="K363" s="176"/>
      <c r="L363" s="162"/>
      <c r="M363" s="162"/>
      <c r="N363" s="162"/>
      <c r="O363" s="162"/>
      <c r="P363" s="176"/>
      <c r="Q363" s="162"/>
      <c r="R363" s="162"/>
      <c r="S363" s="162"/>
      <c r="T363" s="162"/>
      <c r="U363" s="162"/>
      <c r="V363" s="162"/>
      <c r="W363" s="162"/>
      <c r="X363" s="162"/>
      <c r="Y363" s="162"/>
      <c r="Z363" s="162"/>
      <c r="AA363" s="162"/>
      <c r="AB363" s="162"/>
    </row>
    <row r="364" spans="1:28" ht="18" customHeight="1" x14ac:dyDescent="0.3">
      <c r="A364" s="162"/>
      <c r="B364" s="162"/>
      <c r="C364" s="162"/>
      <c r="D364" s="162"/>
      <c r="E364" s="176"/>
      <c r="F364" s="162"/>
      <c r="G364" s="177"/>
      <c r="H364" s="162"/>
      <c r="I364" s="178"/>
      <c r="J364" s="162"/>
      <c r="K364" s="176"/>
      <c r="L364" s="162"/>
      <c r="M364" s="162"/>
      <c r="N364" s="162"/>
      <c r="O364" s="162"/>
      <c r="P364" s="176"/>
      <c r="Q364" s="162"/>
      <c r="R364" s="162"/>
      <c r="S364" s="162"/>
      <c r="T364" s="162"/>
      <c r="U364" s="162"/>
      <c r="V364" s="162"/>
      <c r="W364" s="162"/>
      <c r="X364" s="162"/>
      <c r="Y364" s="162"/>
      <c r="Z364" s="162"/>
      <c r="AA364" s="162"/>
      <c r="AB364" s="162"/>
    </row>
    <row r="365" spans="1:28" ht="18" customHeight="1" x14ac:dyDescent="0.3">
      <c r="A365" s="162"/>
      <c r="B365" s="162"/>
      <c r="C365" s="162"/>
      <c r="D365" s="162"/>
      <c r="E365" s="176"/>
      <c r="F365" s="162"/>
      <c r="G365" s="177"/>
      <c r="H365" s="162"/>
      <c r="I365" s="178"/>
      <c r="J365" s="162"/>
      <c r="K365" s="176"/>
      <c r="L365" s="162"/>
      <c r="M365" s="162"/>
      <c r="N365" s="162"/>
      <c r="O365" s="162"/>
      <c r="P365" s="176"/>
      <c r="Q365" s="162"/>
      <c r="R365" s="162"/>
      <c r="S365" s="162"/>
      <c r="T365" s="162"/>
      <c r="U365" s="162"/>
      <c r="V365" s="162"/>
      <c r="W365" s="162"/>
      <c r="X365" s="162"/>
      <c r="Y365" s="162"/>
      <c r="Z365" s="162"/>
      <c r="AA365" s="162"/>
      <c r="AB365" s="162"/>
    </row>
    <row r="366" spans="1:28" ht="18" customHeight="1" x14ac:dyDescent="0.3">
      <c r="A366" s="162"/>
      <c r="B366" s="162"/>
      <c r="C366" s="162"/>
      <c r="D366" s="162"/>
      <c r="E366" s="176"/>
      <c r="F366" s="162"/>
      <c r="G366" s="177"/>
      <c r="H366" s="162"/>
      <c r="I366" s="178"/>
      <c r="J366" s="162"/>
      <c r="K366" s="176"/>
      <c r="L366" s="162"/>
      <c r="M366" s="162"/>
      <c r="N366" s="162"/>
      <c r="O366" s="162"/>
      <c r="P366" s="176"/>
      <c r="Q366" s="162"/>
      <c r="R366" s="162"/>
      <c r="S366" s="162"/>
      <c r="T366" s="162"/>
      <c r="U366" s="162"/>
      <c r="V366" s="162"/>
      <c r="W366" s="162"/>
      <c r="X366" s="162"/>
      <c r="Y366" s="162"/>
      <c r="Z366" s="162"/>
      <c r="AA366" s="162"/>
      <c r="AB366" s="162"/>
    </row>
    <row r="367" spans="1:28" ht="18" customHeight="1" x14ac:dyDescent="0.3">
      <c r="A367" s="162"/>
      <c r="B367" s="162"/>
      <c r="C367" s="162"/>
      <c r="D367" s="162"/>
      <c r="E367" s="176"/>
      <c r="F367" s="162"/>
      <c r="G367" s="177"/>
      <c r="H367" s="162"/>
      <c r="I367" s="178"/>
      <c r="J367" s="162"/>
      <c r="K367" s="176"/>
      <c r="L367" s="162"/>
      <c r="M367" s="162"/>
      <c r="N367" s="162"/>
      <c r="O367" s="162"/>
      <c r="P367" s="176"/>
      <c r="Q367" s="162"/>
      <c r="R367" s="162"/>
      <c r="S367" s="162"/>
      <c r="T367" s="162"/>
      <c r="U367" s="162"/>
      <c r="V367" s="162"/>
      <c r="W367" s="162"/>
      <c r="X367" s="162"/>
      <c r="Y367" s="162"/>
      <c r="Z367" s="162"/>
      <c r="AA367" s="162"/>
      <c r="AB367" s="162"/>
    </row>
    <row r="368" spans="1:28" ht="18" customHeight="1" x14ac:dyDescent="0.3">
      <c r="A368" s="162"/>
      <c r="B368" s="162"/>
      <c r="C368" s="162"/>
      <c r="D368" s="162"/>
      <c r="E368" s="176"/>
      <c r="F368" s="162"/>
      <c r="G368" s="177"/>
      <c r="H368" s="162"/>
      <c r="I368" s="178"/>
      <c r="J368" s="162"/>
      <c r="K368" s="176"/>
      <c r="L368" s="162"/>
      <c r="M368" s="162"/>
      <c r="N368" s="162"/>
      <c r="O368" s="162"/>
      <c r="P368" s="176"/>
      <c r="Q368" s="162"/>
      <c r="R368" s="162"/>
      <c r="S368" s="162"/>
      <c r="T368" s="162"/>
      <c r="U368" s="162"/>
      <c r="V368" s="162"/>
      <c r="W368" s="162"/>
      <c r="X368" s="162"/>
      <c r="Y368" s="162"/>
      <c r="Z368" s="162"/>
      <c r="AA368" s="162"/>
      <c r="AB368" s="162"/>
    </row>
    <row r="369" spans="1:28" ht="18" customHeight="1" x14ac:dyDescent="0.3">
      <c r="A369" s="162"/>
      <c r="B369" s="162"/>
      <c r="C369" s="162"/>
      <c r="D369" s="162"/>
      <c r="E369" s="176"/>
      <c r="F369" s="162"/>
      <c r="G369" s="177"/>
      <c r="H369" s="162"/>
      <c r="I369" s="178"/>
      <c r="J369" s="162"/>
      <c r="K369" s="176"/>
      <c r="L369" s="162"/>
      <c r="M369" s="162"/>
      <c r="N369" s="162"/>
      <c r="O369" s="162"/>
      <c r="P369" s="176"/>
      <c r="Q369" s="162"/>
      <c r="R369" s="162"/>
      <c r="S369" s="162"/>
      <c r="T369" s="162"/>
      <c r="U369" s="162"/>
      <c r="V369" s="162"/>
      <c r="W369" s="162"/>
      <c r="X369" s="162"/>
      <c r="Y369" s="162"/>
      <c r="Z369" s="162"/>
      <c r="AA369" s="162"/>
      <c r="AB369" s="162"/>
    </row>
    <row r="370" spans="1:28" ht="18" customHeight="1" x14ac:dyDescent="0.3">
      <c r="A370" s="162"/>
      <c r="B370" s="162"/>
      <c r="C370" s="162"/>
      <c r="D370" s="162"/>
      <c r="E370" s="176"/>
      <c r="F370" s="162"/>
      <c r="G370" s="177"/>
      <c r="H370" s="162"/>
      <c r="I370" s="178"/>
      <c r="J370" s="162"/>
      <c r="K370" s="176"/>
      <c r="L370" s="162"/>
      <c r="M370" s="162"/>
      <c r="N370" s="162"/>
      <c r="O370" s="162"/>
      <c r="P370" s="176"/>
      <c r="Q370" s="162"/>
      <c r="R370" s="162"/>
      <c r="S370" s="162"/>
      <c r="T370" s="162"/>
      <c r="U370" s="162"/>
      <c r="V370" s="162"/>
      <c r="W370" s="162"/>
      <c r="X370" s="162"/>
      <c r="Y370" s="162"/>
      <c r="Z370" s="162"/>
      <c r="AA370" s="162"/>
      <c r="AB370" s="162"/>
    </row>
    <row r="371" spans="1:28" ht="18" customHeight="1" x14ac:dyDescent="0.3">
      <c r="A371" s="162"/>
      <c r="B371" s="162"/>
      <c r="C371" s="162"/>
      <c r="D371" s="162"/>
      <c r="E371" s="176"/>
      <c r="F371" s="162"/>
      <c r="G371" s="177"/>
      <c r="H371" s="162"/>
      <c r="I371" s="178"/>
      <c r="J371" s="162"/>
      <c r="K371" s="176"/>
      <c r="L371" s="162"/>
      <c r="M371" s="162"/>
      <c r="N371" s="162"/>
      <c r="O371" s="162"/>
      <c r="P371" s="176"/>
      <c r="Q371" s="162"/>
      <c r="R371" s="162"/>
      <c r="S371" s="162"/>
      <c r="T371" s="162"/>
      <c r="U371" s="162"/>
      <c r="V371" s="162"/>
      <c r="W371" s="162"/>
      <c r="X371" s="162"/>
      <c r="Y371" s="162"/>
      <c r="Z371" s="162"/>
      <c r="AA371" s="162"/>
      <c r="AB371" s="162"/>
    </row>
    <row r="372" spans="1:28" ht="18" customHeight="1" x14ac:dyDescent="0.3">
      <c r="A372" s="162"/>
      <c r="B372" s="162"/>
      <c r="C372" s="162"/>
      <c r="D372" s="162"/>
      <c r="E372" s="176"/>
      <c r="F372" s="162"/>
      <c r="G372" s="177"/>
      <c r="H372" s="162"/>
      <c r="I372" s="178"/>
      <c r="J372" s="162"/>
      <c r="K372" s="176"/>
      <c r="L372" s="162"/>
      <c r="M372" s="162"/>
      <c r="N372" s="162"/>
      <c r="O372" s="162"/>
      <c r="P372" s="176"/>
      <c r="Q372" s="162"/>
      <c r="R372" s="162"/>
      <c r="S372" s="162"/>
      <c r="T372" s="162"/>
      <c r="U372" s="162"/>
      <c r="V372" s="162"/>
      <c r="W372" s="162"/>
      <c r="X372" s="162"/>
      <c r="Y372" s="162"/>
      <c r="Z372" s="162"/>
      <c r="AA372" s="162"/>
      <c r="AB372" s="162"/>
    </row>
    <row r="373" spans="1:28" ht="18" customHeight="1" x14ac:dyDescent="0.3">
      <c r="A373" s="162"/>
      <c r="B373" s="162"/>
      <c r="C373" s="162"/>
      <c r="D373" s="162"/>
      <c r="E373" s="176"/>
      <c r="F373" s="162"/>
      <c r="G373" s="177"/>
      <c r="H373" s="162"/>
      <c r="I373" s="178"/>
      <c r="J373" s="162"/>
      <c r="K373" s="176"/>
      <c r="L373" s="162"/>
      <c r="M373" s="162"/>
      <c r="N373" s="162"/>
      <c r="O373" s="162"/>
      <c r="P373" s="176"/>
      <c r="Q373" s="162"/>
      <c r="R373" s="162"/>
      <c r="S373" s="162"/>
      <c r="T373" s="162"/>
      <c r="U373" s="162"/>
      <c r="V373" s="162"/>
      <c r="W373" s="162"/>
      <c r="X373" s="162"/>
      <c r="Y373" s="162"/>
      <c r="Z373" s="162"/>
      <c r="AA373" s="162"/>
      <c r="AB373" s="162"/>
    </row>
    <row r="374" spans="1:28" ht="18" customHeight="1" x14ac:dyDescent="0.3">
      <c r="A374" s="162"/>
      <c r="B374" s="162"/>
      <c r="C374" s="162"/>
      <c r="D374" s="162"/>
      <c r="E374" s="176"/>
      <c r="F374" s="162"/>
      <c r="G374" s="177"/>
      <c r="H374" s="162"/>
      <c r="I374" s="178"/>
      <c r="J374" s="162"/>
      <c r="K374" s="176"/>
      <c r="L374" s="162"/>
      <c r="M374" s="162"/>
      <c r="N374" s="162"/>
      <c r="O374" s="162"/>
      <c r="P374" s="176"/>
      <c r="Q374" s="162"/>
      <c r="R374" s="162"/>
      <c r="S374" s="162"/>
      <c r="T374" s="162"/>
      <c r="U374" s="162"/>
      <c r="V374" s="162"/>
      <c r="W374" s="162"/>
      <c r="X374" s="162"/>
      <c r="Y374" s="162"/>
      <c r="Z374" s="162"/>
      <c r="AA374" s="162"/>
      <c r="AB374" s="162"/>
    </row>
    <row r="375" spans="1:28" ht="18" customHeight="1" x14ac:dyDescent="0.3">
      <c r="A375" s="162"/>
      <c r="B375" s="162"/>
      <c r="C375" s="162"/>
      <c r="D375" s="162"/>
      <c r="E375" s="176"/>
      <c r="F375" s="162"/>
      <c r="G375" s="177"/>
      <c r="H375" s="162"/>
      <c r="I375" s="178"/>
      <c r="J375" s="162"/>
      <c r="K375" s="176"/>
      <c r="L375" s="162"/>
      <c r="M375" s="162"/>
      <c r="N375" s="162"/>
      <c r="O375" s="162"/>
      <c r="P375" s="176"/>
      <c r="Q375" s="162"/>
      <c r="R375" s="162"/>
      <c r="S375" s="162"/>
      <c r="T375" s="162"/>
      <c r="U375" s="162"/>
      <c r="V375" s="162"/>
      <c r="W375" s="162"/>
      <c r="X375" s="162"/>
      <c r="Y375" s="162"/>
      <c r="Z375" s="162"/>
      <c r="AA375" s="162"/>
      <c r="AB375" s="162"/>
    </row>
    <row r="376" spans="1:28" ht="18" customHeight="1" x14ac:dyDescent="0.3">
      <c r="A376" s="162"/>
      <c r="B376" s="162"/>
      <c r="C376" s="162"/>
      <c r="D376" s="162"/>
      <c r="E376" s="176"/>
      <c r="F376" s="162"/>
      <c r="G376" s="177"/>
      <c r="H376" s="162"/>
      <c r="I376" s="178"/>
      <c r="J376" s="162"/>
      <c r="K376" s="176"/>
      <c r="L376" s="162"/>
      <c r="M376" s="162"/>
      <c r="N376" s="162"/>
      <c r="O376" s="162"/>
      <c r="P376" s="176"/>
      <c r="Q376" s="162"/>
      <c r="R376" s="162"/>
      <c r="S376" s="162"/>
      <c r="T376" s="162"/>
      <c r="U376" s="162"/>
      <c r="V376" s="162"/>
      <c r="W376" s="162"/>
      <c r="X376" s="162"/>
      <c r="Y376" s="162"/>
      <c r="Z376" s="162"/>
      <c r="AA376" s="162"/>
      <c r="AB376" s="162"/>
    </row>
    <row r="377" spans="1:28" ht="18" customHeight="1" x14ac:dyDescent="0.3">
      <c r="A377" s="162"/>
      <c r="B377" s="162"/>
      <c r="C377" s="162"/>
      <c r="D377" s="162"/>
      <c r="E377" s="176"/>
      <c r="F377" s="162"/>
      <c r="G377" s="177"/>
      <c r="H377" s="162"/>
      <c r="I377" s="178"/>
      <c r="J377" s="162"/>
      <c r="K377" s="176"/>
      <c r="L377" s="162"/>
      <c r="M377" s="162"/>
      <c r="N377" s="162"/>
      <c r="O377" s="162"/>
      <c r="P377" s="176"/>
      <c r="Q377" s="162"/>
      <c r="R377" s="162"/>
      <c r="S377" s="162"/>
      <c r="T377" s="162"/>
      <c r="U377" s="162"/>
      <c r="V377" s="162"/>
      <c r="W377" s="162"/>
      <c r="X377" s="162"/>
      <c r="Y377" s="162"/>
      <c r="Z377" s="162"/>
      <c r="AA377" s="162"/>
      <c r="AB377" s="162"/>
    </row>
    <row r="378" spans="1:28" ht="18" customHeight="1" x14ac:dyDescent="0.3">
      <c r="A378" s="162"/>
      <c r="B378" s="162"/>
      <c r="C378" s="162"/>
      <c r="D378" s="162"/>
      <c r="E378" s="176"/>
      <c r="F378" s="162"/>
      <c r="G378" s="177"/>
      <c r="H378" s="162"/>
      <c r="I378" s="178"/>
      <c r="J378" s="162"/>
      <c r="K378" s="176"/>
      <c r="L378" s="162"/>
      <c r="M378" s="162"/>
      <c r="N378" s="162"/>
      <c r="O378" s="162"/>
      <c r="P378" s="176"/>
      <c r="Q378" s="162"/>
      <c r="R378" s="162"/>
      <c r="S378" s="162"/>
      <c r="T378" s="162"/>
      <c r="U378" s="162"/>
      <c r="V378" s="162"/>
      <c r="W378" s="162"/>
      <c r="X378" s="162"/>
      <c r="Y378" s="162"/>
      <c r="Z378" s="162"/>
      <c r="AA378" s="162"/>
      <c r="AB378" s="162"/>
    </row>
    <row r="379" spans="1:28" ht="18" customHeight="1" x14ac:dyDescent="0.3">
      <c r="A379" s="162"/>
      <c r="B379" s="162"/>
      <c r="C379" s="162"/>
      <c r="D379" s="162"/>
      <c r="E379" s="176"/>
      <c r="F379" s="162"/>
      <c r="G379" s="177"/>
      <c r="H379" s="162"/>
      <c r="I379" s="178"/>
      <c r="J379" s="162"/>
      <c r="K379" s="176"/>
      <c r="L379" s="162"/>
      <c r="M379" s="162"/>
      <c r="N379" s="162"/>
      <c r="O379" s="162"/>
      <c r="P379" s="176"/>
      <c r="Q379" s="162"/>
      <c r="R379" s="162"/>
      <c r="S379" s="162"/>
      <c r="T379" s="162"/>
      <c r="U379" s="162"/>
      <c r="V379" s="162"/>
      <c r="W379" s="162"/>
      <c r="X379" s="162"/>
      <c r="Y379" s="162"/>
      <c r="Z379" s="162"/>
      <c r="AA379" s="162"/>
      <c r="AB379" s="162"/>
    </row>
    <row r="380" spans="1:28" ht="18" customHeight="1" x14ac:dyDescent="0.3">
      <c r="A380" s="162"/>
      <c r="B380" s="162"/>
      <c r="C380" s="162"/>
      <c r="D380" s="162"/>
      <c r="E380" s="176"/>
      <c r="F380" s="162"/>
      <c r="G380" s="177"/>
      <c r="H380" s="162"/>
      <c r="I380" s="178"/>
      <c r="J380" s="162"/>
      <c r="K380" s="176"/>
      <c r="L380" s="162"/>
      <c r="M380" s="162"/>
      <c r="N380" s="162"/>
      <c r="O380" s="162"/>
      <c r="P380" s="176"/>
      <c r="Q380" s="162"/>
      <c r="R380" s="162"/>
      <c r="S380" s="162"/>
      <c r="T380" s="162"/>
      <c r="U380" s="162"/>
      <c r="V380" s="162"/>
      <c r="W380" s="162"/>
      <c r="X380" s="162"/>
      <c r="Y380" s="162"/>
      <c r="Z380" s="162"/>
      <c r="AA380" s="162"/>
      <c r="AB380" s="162"/>
    </row>
    <row r="381" spans="1:28" ht="18" customHeight="1" x14ac:dyDescent="0.3">
      <c r="A381" s="162"/>
      <c r="B381" s="162"/>
      <c r="C381" s="162"/>
      <c r="D381" s="162"/>
      <c r="E381" s="176"/>
      <c r="F381" s="162"/>
      <c r="G381" s="177"/>
      <c r="H381" s="162"/>
      <c r="I381" s="178"/>
      <c r="J381" s="162"/>
      <c r="K381" s="176"/>
      <c r="L381" s="162"/>
      <c r="M381" s="162"/>
      <c r="N381" s="162"/>
      <c r="O381" s="162"/>
      <c r="P381" s="176"/>
      <c r="Q381" s="162"/>
      <c r="R381" s="162"/>
      <c r="S381" s="162"/>
      <c r="T381" s="162"/>
      <c r="U381" s="162"/>
      <c r="V381" s="162"/>
      <c r="W381" s="162"/>
      <c r="X381" s="162"/>
      <c r="Y381" s="162"/>
      <c r="Z381" s="162"/>
      <c r="AA381" s="162"/>
      <c r="AB381" s="162"/>
    </row>
    <row r="382" spans="1:28" ht="18" customHeight="1" x14ac:dyDescent="0.3">
      <c r="A382" s="162"/>
      <c r="B382" s="162"/>
      <c r="C382" s="162"/>
      <c r="D382" s="162"/>
      <c r="E382" s="176"/>
      <c r="F382" s="162"/>
      <c r="G382" s="177"/>
      <c r="H382" s="162"/>
      <c r="I382" s="178"/>
      <c r="J382" s="162"/>
      <c r="K382" s="176"/>
      <c r="L382" s="162"/>
      <c r="M382" s="162"/>
      <c r="N382" s="162"/>
      <c r="O382" s="162"/>
      <c r="P382" s="176"/>
      <c r="Q382" s="162"/>
      <c r="R382" s="162"/>
      <c r="S382" s="162"/>
      <c r="T382" s="162"/>
      <c r="U382" s="162"/>
      <c r="V382" s="162"/>
      <c r="W382" s="162"/>
      <c r="X382" s="162"/>
      <c r="Y382" s="162"/>
      <c r="Z382" s="162"/>
      <c r="AA382" s="162"/>
      <c r="AB382" s="162"/>
    </row>
    <row r="383" spans="1:28" ht="18" customHeight="1" x14ac:dyDescent="0.3">
      <c r="A383" s="162"/>
      <c r="B383" s="162"/>
      <c r="C383" s="162"/>
      <c r="D383" s="162"/>
      <c r="E383" s="176"/>
      <c r="F383" s="162"/>
      <c r="G383" s="177"/>
      <c r="H383" s="162"/>
      <c r="I383" s="178"/>
      <c r="J383" s="162"/>
      <c r="K383" s="176"/>
      <c r="L383" s="162"/>
      <c r="M383" s="162"/>
      <c r="N383" s="162"/>
      <c r="O383" s="162"/>
      <c r="P383" s="176"/>
      <c r="Q383" s="162"/>
      <c r="R383" s="162"/>
      <c r="S383" s="162"/>
      <c r="T383" s="162"/>
      <c r="U383" s="162"/>
      <c r="V383" s="162"/>
      <c r="W383" s="162"/>
      <c r="X383" s="162"/>
      <c r="Y383" s="162"/>
      <c r="Z383" s="162"/>
      <c r="AA383" s="162"/>
      <c r="AB383" s="162"/>
    </row>
    <row r="384" spans="1:28" ht="18" customHeight="1" x14ac:dyDescent="0.3">
      <c r="A384" s="162"/>
      <c r="B384" s="162"/>
      <c r="C384" s="162"/>
      <c r="D384" s="162"/>
      <c r="E384" s="176"/>
      <c r="F384" s="162"/>
      <c r="G384" s="177"/>
      <c r="H384" s="162"/>
      <c r="I384" s="178"/>
      <c r="J384" s="162"/>
      <c r="K384" s="176"/>
      <c r="L384" s="162"/>
      <c r="M384" s="162"/>
      <c r="N384" s="162"/>
      <c r="O384" s="162"/>
      <c r="P384" s="176"/>
      <c r="Q384" s="162"/>
      <c r="R384" s="162"/>
      <c r="S384" s="162"/>
      <c r="T384" s="162"/>
      <c r="U384" s="162"/>
      <c r="V384" s="162"/>
      <c r="W384" s="162"/>
      <c r="X384" s="162"/>
      <c r="Y384" s="162"/>
      <c r="Z384" s="162"/>
      <c r="AA384" s="162"/>
      <c r="AB384" s="162"/>
    </row>
    <row r="385" spans="1:28" ht="18" customHeight="1" x14ac:dyDescent="0.3">
      <c r="A385" s="162"/>
      <c r="B385" s="162"/>
      <c r="C385" s="162"/>
      <c r="D385" s="162"/>
      <c r="E385" s="176"/>
      <c r="F385" s="162"/>
      <c r="G385" s="177"/>
      <c r="H385" s="162"/>
      <c r="I385" s="178"/>
      <c r="J385" s="162"/>
      <c r="K385" s="176"/>
      <c r="L385" s="162"/>
      <c r="M385" s="162"/>
      <c r="N385" s="162"/>
      <c r="O385" s="162"/>
      <c r="P385" s="176"/>
      <c r="Q385" s="162"/>
      <c r="R385" s="162"/>
      <c r="S385" s="162"/>
      <c r="T385" s="162"/>
      <c r="U385" s="162"/>
      <c r="V385" s="162"/>
      <c r="W385" s="162"/>
      <c r="X385" s="162"/>
      <c r="Y385" s="162"/>
      <c r="Z385" s="162"/>
      <c r="AA385" s="162"/>
      <c r="AB385" s="162"/>
    </row>
    <row r="386" spans="1:28" ht="18" customHeight="1" x14ac:dyDescent="0.3">
      <c r="A386" s="162"/>
      <c r="B386" s="162"/>
      <c r="C386" s="162"/>
      <c r="D386" s="162"/>
      <c r="E386" s="176"/>
      <c r="F386" s="162"/>
      <c r="G386" s="177"/>
      <c r="H386" s="162"/>
      <c r="I386" s="178"/>
      <c r="J386" s="162"/>
      <c r="K386" s="176"/>
      <c r="L386" s="162"/>
      <c r="M386" s="162"/>
      <c r="N386" s="162"/>
      <c r="O386" s="162"/>
      <c r="P386" s="176"/>
      <c r="Q386" s="162"/>
      <c r="R386" s="162"/>
      <c r="S386" s="162"/>
      <c r="T386" s="162"/>
      <c r="U386" s="162"/>
      <c r="V386" s="162"/>
      <c r="W386" s="162"/>
      <c r="X386" s="162"/>
      <c r="Y386" s="162"/>
      <c r="Z386" s="162"/>
      <c r="AA386" s="162"/>
      <c r="AB386" s="162"/>
    </row>
    <row r="387" spans="1:28" ht="18" customHeight="1" x14ac:dyDescent="0.3">
      <c r="A387" s="162"/>
      <c r="B387" s="162"/>
      <c r="C387" s="162"/>
      <c r="D387" s="162"/>
      <c r="E387" s="176"/>
      <c r="F387" s="162"/>
      <c r="G387" s="177"/>
      <c r="H387" s="162"/>
      <c r="I387" s="178"/>
      <c r="J387" s="162"/>
      <c r="K387" s="176"/>
      <c r="L387" s="162"/>
      <c r="M387" s="162"/>
      <c r="N387" s="162"/>
      <c r="O387" s="162"/>
      <c r="P387" s="176"/>
      <c r="Q387" s="162"/>
      <c r="R387" s="162"/>
      <c r="S387" s="162"/>
      <c r="T387" s="162"/>
      <c r="U387" s="162"/>
      <c r="V387" s="162"/>
      <c r="W387" s="162"/>
      <c r="X387" s="162"/>
      <c r="Y387" s="162"/>
      <c r="Z387" s="162"/>
      <c r="AA387" s="162"/>
      <c r="AB387" s="162"/>
    </row>
    <row r="388" spans="1:28" ht="18" customHeight="1" x14ac:dyDescent="0.3">
      <c r="A388" s="162"/>
      <c r="B388" s="162"/>
      <c r="C388" s="162"/>
      <c r="D388" s="162"/>
      <c r="E388" s="176"/>
      <c r="F388" s="162"/>
      <c r="G388" s="177"/>
      <c r="H388" s="162"/>
      <c r="I388" s="178"/>
      <c r="J388" s="162"/>
      <c r="K388" s="176"/>
      <c r="L388" s="162"/>
      <c r="M388" s="162"/>
      <c r="N388" s="162"/>
      <c r="O388" s="162"/>
      <c r="P388" s="176"/>
      <c r="Q388" s="162"/>
      <c r="R388" s="162"/>
      <c r="S388" s="162"/>
      <c r="T388" s="162"/>
      <c r="U388" s="162"/>
      <c r="V388" s="162"/>
      <c r="W388" s="162"/>
      <c r="X388" s="162"/>
      <c r="Y388" s="162"/>
      <c r="Z388" s="162"/>
      <c r="AA388" s="162"/>
      <c r="AB388" s="162"/>
    </row>
    <row r="389" spans="1:28" ht="18" customHeight="1" x14ac:dyDescent="0.3">
      <c r="A389" s="162"/>
      <c r="B389" s="162"/>
      <c r="C389" s="162"/>
      <c r="D389" s="162"/>
      <c r="E389" s="176"/>
      <c r="F389" s="162"/>
      <c r="G389" s="177"/>
      <c r="H389" s="162"/>
      <c r="I389" s="178"/>
      <c r="J389" s="162"/>
      <c r="K389" s="176"/>
      <c r="L389" s="162"/>
      <c r="M389" s="162"/>
      <c r="N389" s="162"/>
      <c r="O389" s="162"/>
      <c r="P389" s="176"/>
      <c r="Q389" s="162"/>
      <c r="R389" s="162"/>
      <c r="S389" s="162"/>
      <c r="T389" s="162"/>
      <c r="U389" s="162"/>
      <c r="V389" s="162"/>
      <c r="W389" s="162"/>
      <c r="X389" s="162"/>
      <c r="Y389" s="162"/>
      <c r="Z389" s="162"/>
      <c r="AA389" s="162"/>
      <c r="AB389" s="162"/>
    </row>
    <row r="390" spans="1:28" ht="18" customHeight="1" x14ac:dyDescent="0.3">
      <c r="A390" s="162"/>
      <c r="B390" s="162"/>
      <c r="C390" s="162"/>
      <c r="D390" s="162"/>
      <c r="E390" s="176"/>
      <c r="F390" s="162"/>
      <c r="G390" s="177"/>
      <c r="H390" s="162"/>
      <c r="I390" s="178"/>
      <c r="J390" s="162"/>
      <c r="K390" s="176"/>
      <c r="L390" s="162"/>
      <c r="M390" s="162"/>
      <c r="N390" s="162"/>
      <c r="O390" s="162"/>
      <c r="P390" s="176"/>
      <c r="Q390" s="162"/>
      <c r="R390" s="162"/>
      <c r="S390" s="162"/>
      <c r="T390" s="162"/>
      <c r="U390" s="162"/>
      <c r="V390" s="162"/>
      <c r="W390" s="162"/>
      <c r="X390" s="162"/>
      <c r="Y390" s="162"/>
      <c r="Z390" s="162"/>
      <c r="AA390" s="162"/>
      <c r="AB390" s="162"/>
    </row>
    <row r="391" spans="1:28" ht="18" customHeight="1" x14ac:dyDescent="0.3">
      <c r="A391" s="162"/>
      <c r="B391" s="162"/>
      <c r="C391" s="162"/>
      <c r="D391" s="162"/>
      <c r="E391" s="176"/>
      <c r="F391" s="162"/>
      <c r="G391" s="177"/>
      <c r="H391" s="162"/>
      <c r="I391" s="178"/>
      <c r="J391" s="162"/>
      <c r="K391" s="176"/>
      <c r="L391" s="162"/>
      <c r="M391" s="162"/>
      <c r="N391" s="162"/>
      <c r="O391" s="162"/>
      <c r="P391" s="176"/>
      <c r="Q391" s="162"/>
      <c r="R391" s="162"/>
      <c r="S391" s="162"/>
      <c r="T391" s="162"/>
      <c r="U391" s="162"/>
      <c r="V391" s="162"/>
      <c r="W391" s="162"/>
      <c r="X391" s="162"/>
      <c r="Y391" s="162"/>
      <c r="Z391" s="162"/>
      <c r="AA391" s="162"/>
      <c r="AB391" s="162"/>
    </row>
    <row r="392" spans="1:28" ht="18" customHeight="1" x14ac:dyDescent="0.3">
      <c r="A392" s="162"/>
      <c r="B392" s="162"/>
      <c r="C392" s="162"/>
      <c r="D392" s="162"/>
      <c r="E392" s="176"/>
      <c r="F392" s="162"/>
      <c r="G392" s="177"/>
      <c r="H392" s="162"/>
      <c r="I392" s="178"/>
      <c r="J392" s="162"/>
      <c r="K392" s="176"/>
      <c r="L392" s="162"/>
      <c r="M392" s="162"/>
      <c r="N392" s="162"/>
      <c r="O392" s="162"/>
      <c r="P392" s="176"/>
      <c r="Q392" s="162"/>
      <c r="R392" s="162"/>
      <c r="S392" s="162"/>
      <c r="T392" s="162"/>
      <c r="U392" s="162"/>
      <c r="V392" s="162"/>
      <c r="W392" s="162"/>
      <c r="X392" s="162"/>
      <c r="Y392" s="162"/>
      <c r="Z392" s="162"/>
      <c r="AA392" s="162"/>
      <c r="AB392" s="162"/>
    </row>
    <row r="393" spans="1:28" ht="18" customHeight="1" x14ac:dyDescent="0.3">
      <c r="A393" s="162"/>
      <c r="B393" s="162"/>
      <c r="C393" s="162"/>
      <c r="D393" s="162"/>
      <c r="E393" s="176"/>
      <c r="F393" s="162"/>
      <c r="G393" s="177"/>
      <c r="H393" s="162"/>
      <c r="I393" s="178"/>
      <c r="J393" s="162"/>
      <c r="K393" s="176"/>
      <c r="L393" s="162"/>
      <c r="M393" s="162"/>
      <c r="N393" s="162"/>
      <c r="O393" s="162"/>
      <c r="P393" s="176"/>
      <c r="Q393" s="162"/>
      <c r="R393" s="162"/>
      <c r="S393" s="162"/>
      <c r="T393" s="162"/>
      <c r="U393" s="162"/>
      <c r="V393" s="162"/>
      <c r="W393" s="162"/>
      <c r="X393" s="162"/>
      <c r="Y393" s="162"/>
      <c r="Z393" s="162"/>
      <c r="AA393" s="162"/>
      <c r="AB393" s="162"/>
    </row>
    <row r="394" spans="1:28" ht="18" customHeight="1" x14ac:dyDescent="0.3">
      <c r="A394" s="162"/>
      <c r="B394" s="162"/>
      <c r="C394" s="162"/>
      <c r="D394" s="162"/>
      <c r="E394" s="176"/>
      <c r="F394" s="162"/>
      <c r="G394" s="177"/>
      <c r="H394" s="162"/>
      <c r="I394" s="178"/>
      <c r="J394" s="162"/>
      <c r="K394" s="176"/>
      <c r="L394" s="162"/>
      <c r="M394" s="162"/>
      <c r="N394" s="162"/>
      <c r="O394" s="162"/>
      <c r="P394" s="176"/>
      <c r="Q394" s="162"/>
      <c r="R394" s="162"/>
      <c r="S394" s="162"/>
      <c r="T394" s="162"/>
      <c r="U394" s="162"/>
      <c r="V394" s="162"/>
      <c r="W394" s="162"/>
      <c r="X394" s="162"/>
      <c r="Y394" s="162"/>
      <c r="Z394" s="162"/>
      <c r="AA394" s="162"/>
      <c r="AB394" s="162"/>
    </row>
    <row r="395" spans="1:28" ht="18" customHeight="1" x14ac:dyDescent="0.3">
      <c r="A395" s="162"/>
      <c r="B395" s="162"/>
      <c r="C395" s="162"/>
      <c r="D395" s="162"/>
      <c r="E395" s="176"/>
      <c r="F395" s="162"/>
      <c r="G395" s="177"/>
      <c r="H395" s="162"/>
      <c r="I395" s="178"/>
      <c r="J395" s="162"/>
      <c r="K395" s="176"/>
      <c r="L395" s="162"/>
      <c r="M395" s="162"/>
      <c r="N395" s="162"/>
      <c r="O395" s="162"/>
      <c r="P395" s="176"/>
      <c r="Q395" s="162"/>
      <c r="R395" s="162"/>
      <c r="S395" s="162"/>
      <c r="T395" s="162"/>
      <c r="U395" s="162"/>
      <c r="V395" s="162"/>
      <c r="W395" s="162"/>
      <c r="X395" s="162"/>
      <c r="Y395" s="162"/>
      <c r="Z395" s="162"/>
      <c r="AA395" s="162"/>
      <c r="AB395" s="162"/>
    </row>
    <row r="396" spans="1:28" ht="18" customHeight="1" x14ac:dyDescent="0.3">
      <c r="A396" s="162"/>
      <c r="B396" s="162"/>
      <c r="C396" s="162"/>
      <c r="D396" s="162"/>
      <c r="E396" s="176"/>
      <c r="F396" s="162"/>
      <c r="G396" s="177"/>
      <c r="H396" s="162"/>
      <c r="I396" s="178"/>
      <c r="J396" s="162"/>
      <c r="K396" s="176"/>
      <c r="L396" s="162"/>
      <c r="M396" s="162"/>
      <c r="N396" s="162"/>
      <c r="O396" s="162"/>
      <c r="P396" s="176"/>
      <c r="Q396" s="162"/>
      <c r="R396" s="162"/>
      <c r="S396" s="162"/>
      <c r="T396" s="162"/>
      <c r="U396" s="162"/>
      <c r="V396" s="162"/>
      <c r="W396" s="162"/>
      <c r="X396" s="162"/>
      <c r="Y396" s="162"/>
      <c r="Z396" s="162"/>
      <c r="AA396" s="162"/>
      <c r="AB396" s="162"/>
    </row>
    <row r="397" spans="1:28" ht="18" customHeight="1" x14ac:dyDescent="0.3">
      <c r="A397" s="162"/>
      <c r="B397" s="162"/>
      <c r="C397" s="162"/>
      <c r="D397" s="162"/>
      <c r="E397" s="176"/>
      <c r="F397" s="162"/>
      <c r="G397" s="177"/>
      <c r="H397" s="162"/>
      <c r="I397" s="178"/>
      <c r="J397" s="162"/>
      <c r="K397" s="176"/>
      <c r="L397" s="162"/>
      <c r="M397" s="162"/>
      <c r="N397" s="162"/>
      <c r="O397" s="162"/>
      <c r="P397" s="176"/>
      <c r="Q397" s="162"/>
      <c r="R397" s="162"/>
      <c r="S397" s="162"/>
      <c r="T397" s="162"/>
      <c r="U397" s="162"/>
      <c r="V397" s="162"/>
      <c r="W397" s="162"/>
      <c r="X397" s="162"/>
      <c r="Y397" s="162"/>
      <c r="Z397" s="162"/>
      <c r="AA397" s="162"/>
      <c r="AB397" s="162"/>
    </row>
    <row r="398" spans="1:28" ht="18" customHeight="1" x14ac:dyDescent="0.3">
      <c r="A398" s="162"/>
      <c r="B398" s="162"/>
      <c r="C398" s="162"/>
      <c r="D398" s="162"/>
      <c r="E398" s="176"/>
      <c r="F398" s="162"/>
      <c r="G398" s="177"/>
      <c r="H398" s="162"/>
      <c r="I398" s="178"/>
      <c r="J398" s="162"/>
      <c r="K398" s="176"/>
      <c r="L398" s="162"/>
      <c r="M398" s="162"/>
      <c r="N398" s="162"/>
      <c r="O398" s="162"/>
      <c r="P398" s="176"/>
      <c r="Q398" s="162"/>
      <c r="R398" s="162"/>
      <c r="S398" s="162"/>
      <c r="T398" s="162"/>
      <c r="U398" s="162"/>
      <c r="V398" s="162"/>
      <c r="W398" s="162"/>
      <c r="X398" s="162"/>
      <c r="Y398" s="162"/>
      <c r="Z398" s="162"/>
      <c r="AA398" s="162"/>
      <c r="AB398" s="162"/>
    </row>
    <row r="399" spans="1:28" ht="18" customHeight="1" x14ac:dyDescent="0.3">
      <c r="A399" s="162"/>
      <c r="B399" s="162"/>
      <c r="C399" s="162"/>
      <c r="D399" s="162"/>
      <c r="E399" s="176"/>
      <c r="F399" s="162"/>
      <c r="G399" s="177"/>
      <c r="H399" s="162"/>
      <c r="I399" s="178"/>
      <c r="J399" s="162"/>
      <c r="K399" s="176"/>
      <c r="L399" s="162"/>
      <c r="M399" s="162"/>
      <c r="N399" s="162"/>
      <c r="O399" s="162"/>
      <c r="P399" s="176"/>
      <c r="Q399" s="162"/>
      <c r="R399" s="162"/>
      <c r="S399" s="162"/>
      <c r="T399" s="162"/>
      <c r="U399" s="162"/>
      <c r="V399" s="162"/>
      <c r="W399" s="162"/>
      <c r="X399" s="162"/>
      <c r="Y399" s="162"/>
      <c r="Z399" s="162"/>
      <c r="AA399" s="162"/>
      <c r="AB399" s="162"/>
    </row>
    <row r="400" spans="1:28" ht="18" customHeight="1" x14ac:dyDescent="0.3">
      <c r="A400" s="162"/>
      <c r="B400" s="162"/>
      <c r="C400" s="162"/>
      <c r="D400" s="162"/>
      <c r="E400" s="176"/>
      <c r="F400" s="162"/>
      <c r="G400" s="177"/>
      <c r="H400" s="162"/>
      <c r="I400" s="178"/>
      <c r="J400" s="162"/>
      <c r="K400" s="176"/>
      <c r="L400" s="162"/>
      <c r="M400" s="162"/>
      <c r="N400" s="162"/>
      <c r="O400" s="162"/>
      <c r="P400" s="176"/>
      <c r="Q400" s="162"/>
      <c r="R400" s="162"/>
      <c r="S400" s="162"/>
      <c r="T400" s="162"/>
      <c r="U400" s="162"/>
      <c r="V400" s="162"/>
      <c r="W400" s="162"/>
      <c r="X400" s="162"/>
      <c r="Y400" s="162"/>
      <c r="Z400" s="162"/>
      <c r="AA400" s="162"/>
      <c r="AB400" s="162"/>
    </row>
    <row r="401" spans="1:28" ht="18" customHeight="1" x14ac:dyDescent="0.3">
      <c r="A401" s="162"/>
      <c r="B401" s="162"/>
      <c r="C401" s="162"/>
      <c r="D401" s="162"/>
      <c r="E401" s="176"/>
      <c r="F401" s="162"/>
      <c r="G401" s="177"/>
      <c r="H401" s="162"/>
      <c r="I401" s="178"/>
      <c r="J401" s="162"/>
      <c r="K401" s="176"/>
      <c r="L401" s="162"/>
      <c r="M401" s="162"/>
      <c r="N401" s="162"/>
      <c r="O401" s="162"/>
      <c r="P401" s="176"/>
      <c r="Q401" s="162"/>
      <c r="R401" s="162"/>
      <c r="S401" s="162"/>
      <c r="T401" s="162"/>
      <c r="U401" s="162"/>
      <c r="V401" s="162"/>
      <c r="W401" s="162"/>
      <c r="X401" s="162"/>
      <c r="Y401" s="162"/>
      <c r="Z401" s="162"/>
      <c r="AA401" s="162"/>
      <c r="AB401" s="162"/>
    </row>
    <row r="402" spans="1:28" ht="18" customHeight="1" x14ac:dyDescent="0.3">
      <c r="A402" s="162"/>
      <c r="B402" s="162"/>
      <c r="C402" s="162"/>
      <c r="D402" s="162"/>
      <c r="E402" s="176"/>
      <c r="F402" s="162"/>
      <c r="G402" s="177"/>
      <c r="H402" s="162"/>
      <c r="I402" s="178"/>
      <c r="J402" s="162"/>
      <c r="K402" s="176"/>
      <c r="L402" s="162"/>
      <c r="M402" s="162"/>
      <c r="N402" s="162"/>
      <c r="O402" s="162"/>
      <c r="P402" s="176"/>
      <c r="Q402" s="162"/>
      <c r="R402" s="162"/>
      <c r="S402" s="162"/>
      <c r="T402" s="162"/>
      <c r="U402" s="162"/>
      <c r="V402" s="162"/>
      <c r="W402" s="162"/>
      <c r="X402" s="162"/>
      <c r="Y402" s="162"/>
      <c r="Z402" s="162"/>
      <c r="AA402" s="162"/>
      <c r="AB402" s="162"/>
    </row>
    <row r="403" spans="1:28" ht="18" customHeight="1" x14ac:dyDescent="0.3">
      <c r="A403" s="162"/>
      <c r="B403" s="162"/>
      <c r="C403" s="162"/>
      <c r="D403" s="162"/>
      <c r="E403" s="176"/>
      <c r="F403" s="162"/>
      <c r="G403" s="177"/>
      <c r="H403" s="162"/>
      <c r="I403" s="178"/>
      <c r="J403" s="162"/>
      <c r="K403" s="176"/>
      <c r="L403" s="162"/>
      <c r="M403" s="162"/>
      <c r="N403" s="162"/>
      <c r="O403" s="162"/>
      <c r="P403" s="176"/>
      <c r="Q403" s="162"/>
      <c r="R403" s="162"/>
      <c r="S403" s="162"/>
      <c r="T403" s="162"/>
      <c r="U403" s="162"/>
      <c r="V403" s="162"/>
      <c r="W403" s="162"/>
      <c r="X403" s="162"/>
      <c r="Y403" s="162"/>
      <c r="Z403" s="162"/>
      <c r="AA403" s="162"/>
      <c r="AB403" s="162"/>
    </row>
    <row r="404" spans="1:28" ht="18" customHeight="1" x14ac:dyDescent="0.3">
      <c r="A404" s="162"/>
      <c r="B404" s="162"/>
      <c r="C404" s="162"/>
      <c r="D404" s="162"/>
      <c r="E404" s="176"/>
      <c r="F404" s="162"/>
      <c r="G404" s="177"/>
      <c r="H404" s="162"/>
      <c r="I404" s="178"/>
      <c r="J404" s="162"/>
      <c r="K404" s="176"/>
      <c r="L404" s="162"/>
      <c r="M404" s="162"/>
      <c r="N404" s="162"/>
      <c r="O404" s="162"/>
      <c r="P404" s="176"/>
      <c r="Q404" s="162"/>
      <c r="R404" s="162"/>
      <c r="S404" s="162"/>
      <c r="T404" s="162"/>
      <c r="U404" s="162"/>
      <c r="V404" s="162"/>
      <c r="W404" s="162"/>
      <c r="X404" s="162"/>
      <c r="Y404" s="162"/>
      <c r="Z404" s="162"/>
      <c r="AA404" s="162"/>
      <c r="AB404" s="162"/>
    </row>
    <row r="405" spans="1:28" ht="18" customHeight="1" x14ac:dyDescent="0.3">
      <c r="A405" s="162"/>
      <c r="B405" s="162"/>
      <c r="C405" s="162"/>
      <c r="D405" s="162"/>
      <c r="E405" s="176"/>
      <c r="F405" s="162"/>
      <c r="G405" s="177"/>
      <c r="H405" s="162"/>
      <c r="I405" s="178"/>
      <c r="J405" s="162"/>
      <c r="K405" s="176"/>
      <c r="L405" s="162"/>
      <c r="M405" s="162"/>
      <c r="N405" s="162"/>
      <c r="O405" s="162"/>
      <c r="P405" s="176"/>
      <c r="Q405" s="162"/>
      <c r="R405" s="162"/>
      <c r="S405" s="162"/>
      <c r="T405" s="162"/>
      <c r="U405" s="162"/>
      <c r="V405" s="162"/>
      <c r="W405" s="162"/>
      <c r="X405" s="162"/>
      <c r="Y405" s="162"/>
      <c r="Z405" s="162"/>
      <c r="AA405" s="162"/>
      <c r="AB405" s="162"/>
    </row>
    <row r="406" spans="1:28" ht="18" customHeight="1" x14ac:dyDescent="0.3">
      <c r="A406" s="162"/>
      <c r="B406" s="162"/>
      <c r="C406" s="162"/>
      <c r="D406" s="162"/>
      <c r="E406" s="176"/>
      <c r="F406" s="162"/>
      <c r="G406" s="177"/>
      <c r="H406" s="162"/>
      <c r="I406" s="178"/>
      <c r="J406" s="162"/>
      <c r="K406" s="176"/>
      <c r="L406" s="162"/>
      <c r="M406" s="162"/>
      <c r="N406" s="162"/>
      <c r="O406" s="162"/>
      <c r="P406" s="176"/>
      <c r="Q406" s="162"/>
      <c r="R406" s="162"/>
      <c r="S406" s="162"/>
      <c r="T406" s="162"/>
      <c r="U406" s="162"/>
      <c r="V406" s="162"/>
      <c r="W406" s="162"/>
      <c r="X406" s="162"/>
      <c r="Y406" s="162"/>
      <c r="Z406" s="162"/>
      <c r="AA406" s="162"/>
      <c r="AB406" s="162"/>
    </row>
    <row r="407" spans="1:28" ht="18" customHeight="1" x14ac:dyDescent="0.3">
      <c r="A407" s="162"/>
      <c r="B407" s="162"/>
      <c r="C407" s="162"/>
      <c r="D407" s="162"/>
      <c r="E407" s="176"/>
      <c r="F407" s="162"/>
      <c r="G407" s="177"/>
      <c r="H407" s="162"/>
      <c r="I407" s="178"/>
      <c r="J407" s="162"/>
      <c r="K407" s="176"/>
      <c r="L407" s="162"/>
      <c r="M407" s="162"/>
      <c r="N407" s="162"/>
      <c r="O407" s="162"/>
      <c r="P407" s="176"/>
      <c r="Q407" s="162"/>
      <c r="R407" s="162"/>
      <c r="S407" s="162"/>
      <c r="T407" s="162"/>
      <c r="U407" s="162"/>
      <c r="V407" s="162"/>
      <c r="W407" s="162"/>
      <c r="X407" s="162"/>
      <c r="Y407" s="162"/>
      <c r="Z407" s="162"/>
      <c r="AA407" s="162"/>
      <c r="AB407" s="162"/>
    </row>
    <row r="408" spans="1:28" ht="18" customHeight="1" x14ac:dyDescent="0.3">
      <c r="A408" s="162"/>
      <c r="B408" s="162"/>
      <c r="C408" s="162"/>
      <c r="D408" s="162"/>
      <c r="E408" s="176"/>
      <c r="F408" s="162"/>
      <c r="G408" s="177"/>
      <c r="H408" s="162"/>
      <c r="I408" s="178"/>
      <c r="J408" s="162"/>
      <c r="K408" s="176"/>
      <c r="L408" s="162"/>
      <c r="M408" s="162"/>
      <c r="N408" s="162"/>
      <c r="O408" s="162"/>
      <c r="P408" s="176"/>
      <c r="Q408" s="162"/>
      <c r="R408" s="162"/>
      <c r="S408" s="162"/>
      <c r="T408" s="162"/>
      <c r="U408" s="162"/>
      <c r="V408" s="162"/>
      <c r="W408" s="162"/>
      <c r="X408" s="162"/>
      <c r="Y408" s="162"/>
      <c r="Z408" s="162"/>
      <c r="AA408" s="162"/>
      <c r="AB408" s="162"/>
    </row>
    <row r="409" spans="1:28" ht="18" customHeight="1" x14ac:dyDescent="0.3">
      <c r="A409" s="162"/>
      <c r="B409" s="162"/>
      <c r="C409" s="162"/>
      <c r="D409" s="162"/>
      <c r="E409" s="176"/>
      <c r="F409" s="162"/>
      <c r="G409" s="177"/>
      <c r="H409" s="162"/>
      <c r="I409" s="178"/>
      <c r="J409" s="162"/>
      <c r="K409" s="176"/>
      <c r="L409" s="162"/>
      <c r="M409" s="162"/>
      <c r="N409" s="162"/>
      <c r="O409" s="162"/>
      <c r="P409" s="176"/>
      <c r="Q409" s="162"/>
      <c r="R409" s="162"/>
      <c r="S409" s="162"/>
      <c r="T409" s="162"/>
      <c r="U409" s="162"/>
      <c r="V409" s="162"/>
      <c r="W409" s="162"/>
      <c r="X409" s="162"/>
      <c r="Y409" s="162"/>
      <c r="Z409" s="162"/>
      <c r="AA409" s="162"/>
      <c r="AB409" s="162"/>
    </row>
    <row r="410" spans="1:28" ht="18" customHeight="1" x14ac:dyDescent="0.3">
      <c r="A410" s="162"/>
      <c r="B410" s="162"/>
      <c r="C410" s="162"/>
      <c r="D410" s="162"/>
      <c r="E410" s="176"/>
      <c r="F410" s="162"/>
      <c r="G410" s="177"/>
      <c r="H410" s="162"/>
      <c r="I410" s="178"/>
      <c r="J410" s="162"/>
      <c r="K410" s="176"/>
      <c r="L410" s="162"/>
      <c r="M410" s="162"/>
      <c r="N410" s="162"/>
      <c r="O410" s="162"/>
      <c r="P410" s="176"/>
      <c r="Q410" s="162"/>
      <c r="R410" s="162"/>
      <c r="S410" s="162"/>
      <c r="T410" s="162"/>
      <c r="U410" s="162"/>
      <c r="V410" s="162"/>
      <c r="W410" s="162"/>
      <c r="X410" s="162"/>
      <c r="Y410" s="162"/>
      <c r="Z410" s="162"/>
      <c r="AA410" s="162"/>
      <c r="AB410" s="162"/>
    </row>
    <row r="411" spans="1:28" ht="18" customHeight="1" x14ac:dyDescent="0.3">
      <c r="A411" s="162"/>
      <c r="B411" s="162"/>
      <c r="C411" s="162"/>
      <c r="D411" s="162"/>
      <c r="E411" s="176"/>
      <c r="F411" s="162"/>
      <c r="G411" s="177"/>
      <c r="H411" s="162"/>
      <c r="I411" s="178"/>
      <c r="J411" s="162"/>
      <c r="K411" s="176"/>
      <c r="L411" s="162"/>
      <c r="M411" s="162"/>
      <c r="N411" s="162"/>
      <c r="O411" s="162"/>
      <c r="P411" s="176"/>
      <c r="Q411" s="162"/>
      <c r="R411" s="162"/>
      <c r="S411" s="162"/>
      <c r="T411" s="162"/>
      <c r="U411" s="162"/>
      <c r="V411" s="162"/>
      <c r="W411" s="162"/>
      <c r="X411" s="162"/>
      <c r="Y411" s="162"/>
      <c r="Z411" s="162"/>
      <c r="AA411" s="162"/>
      <c r="AB411" s="162"/>
    </row>
    <row r="412" spans="1:28" ht="18" customHeight="1" x14ac:dyDescent="0.3">
      <c r="A412" s="162"/>
      <c r="B412" s="162"/>
      <c r="C412" s="162"/>
      <c r="D412" s="162"/>
      <c r="E412" s="176"/>
      <c r="F412" s="162"/>
      <c r="G412" s="177"/>
      <c r="H412" s="162"/>
      <c r="I412" s="178"/>
      <c r="J412" s="162"/>
      <c r="K412" s="176"/>
      <c r="L412" s="162"/>
      <c r="M412" s="162"/>
      <c r="N412" s="162"/>
      <c r="O412" s="162"/>
      <c r="P412" s="176"/>
      <c r="Q412" s="162"/>
      <c r="R412" s="162"/>
      <c r="S412" s="162"/>
      <c r="T412" s="162"/>
      <c r="U412" s="162"/>
      <c r="V412" s="162"/>
      <c r="W412" s="162"/>
      <c r="X412" s="162"/>
      <c r="Y412" s="162"/>
      <c r="Z412" s="162"/>
      <c r="AA412" s="162"/>
      <c r="AB412" s="162"/>
    </row>
    <row r="413" spans="1:28" ht="18" customHeight="1" x14ac:dyDescent="0.3">
      <c r="A413" s="162"/>
      <c r="B413" s="162"/>
      <c r="C413" s="162"/>
      <c r="D413" s="162"/>
      <c r="E413" s="176"/>
      <c r="F413" s="162"/>
      <c r="G413" s="177"/>
      <c r="H413" s="162"/>
      <c r="I413" s="178"/>
      <c r="J413" s="162"/>
      <c r="K413" s="176"/>
      <c r="L413" s="162"/>
      <c r="M413" s="162"/>
      <c r="N413" s="162"/>
      <c r="O413" s="162"/>
      <c r="P413" s="176"/>
      <c r="Q413" s="162"/>
      <c r="R413" s="162"/>
      <c r="S413" s="162"/>
      <c r="T413" s="162"/>
      <c r="U413" s="162"/>
      <c r="V413" s="162"/>
      <c r="W413" s="162"/>
      <c r="X413" s="162"/>
      <c r="Y413" s="162"/>
      <c r="Z413" s="162"/>
      <c r="AA413" s="162"/>
      <c r="AB413" s="162"/>
    </row>
    <row r="414" spans="1:28" ht="18" customHeight="1" x14ac:dyDescent="0.3">
      <c r="A414" s="162"/>
      <c r="B414" s="162"/>
      <c r="C414" s="162"/>
      <c r="D414" s="162"/>
      <c r="E414" s="176"/>
      <c r="F414" s="162"/>
      <c r="G414" s="177"/>
      <c r="H414" s="162"/>
      <c r="I414" s="178"/>
      <c r="J414" s="162"/>
      <c r="K414" s="176"/>
      <c r="L414" s="162"/>
      <c r="M414" s="162"/>
      <c r="N414" s="162"/>
      <c r="O414" s="162"/>
      <c r="P414" s="176"/>
      <c r="Q414" s="162"/>
      <c r="R414" s="162"/>
      <c r="S414" s="162"/>
      <c r="T414" s="162"/>
      <c r="U414" s="162"/>
      <c r="V414" s="162"/>
      <c r="W414" s="162"/>
      <c r="X414" s="162"/>
      <c r="Y414" s="162"/>
      <c r="Z414" s="162"/>
      <c r="AA414" s="162"/>
      <c r="AB414" s="162"/>
    </row>
    <row r="415" spans="1:28" ht="18" customHeight="1" x14ac:dyDescent="0.3">
      <c r="A415" s="162"/>
      <c r="B415" s="162"/>
      <c r="C415" s="162"/>
      <c r="D415" s="162"/>
      <c r="E415" s="176"/>
      <c r="F415" s="162"/>
      <c r="G415" s="177"/>
      <c r="H415" s="162"/>
      <c r="I415" s="178"/>
      <c r="J415" s="162"/>
      <c r="K415" s="176"/>
      <c r="L415" s="162"/>
      <c r="M415" s="162"/>
      <c r="N415" s="162"/>
      <c r="O415" s="162"/>
      <c r="P415" s="176"/>
      <c r="Q415" s="162"/>
      <c r="R415" s="162"/>
      <c r="S415" s="162"/>
      <c r="T415" s="162"/>
      <c r="U415" s="162"/>
      <c r="V415" s="162"/>
      <c r="W415" s="162"/>
      <c r="X415" s="162"/>
      <c r="Y415" s="162"/>
      <c r="Z415" s="162"/>
      <c r="AA415" s="162"/>
      <c r="AB415" s="162"/>
    </row>
    <row r="416" spans="1:28" ht="18" customHeight="1" x14ac:dyDescent="0.3">
      <c r="A416" s="162"/>
      <c r="B416" s="162"/>
      <c r="C416" s="162"/>
      <c r="D416" s="162"/>
      <c r="E416" s="176"/>
      <c r="F416" s="162"/>
      <c r="G416" s="177"/>
      <c r="H416" s="162"/>
      <c r="I416" s="178"/>
      <c r="J416" s="162"/>
      <c r="K416" s="176"/>
      <c r="L416" s="162"/>
      <c r="M416" s="162"/>
      <c r="N416" s="162"/>
      <c r="O416" s="162"/>
      <c r="P416" s="176"/>
      <c r="Q416" s="162"/>
      <c r="R416" s="162"/>
      <c r="S416" s="162"/>
      <c r="T416" s="162"/>
      <c r="U416" s="162"/>
      <c r="V416" s="162"/>
      <c r="W416" s="162"/>
      <c r="X416" s="162"/>
      <c r="Y416" s="162"/>
      <c r="Z416" s="162"/>
      <c r="AA416" s="162"/>
      <c r="AB416" s="162"/>
    </row>
    <row r="417" spans="1:28" ht="18" customHeight="1" x14ac:dyDescent="0.3">
      <c r="A417" s="162"/>
      <c r="B417" s="162"/>
      <c r="C417" s="162"/>
      <c r="D417" s="162"/>
      <c r="E417" s="176"/>
      <c r="F417" s="162"/>
      <c r="G417" s="177"/>
      <c r="H417" s="162"/>
      <c r="I417" s="178"/>
      <c r="J417" s="162"/>
      <c r="K417" s="176"/>
      <c r="L417" s="162"/>
      <c r="M417" s="162"/>
      <c r="N417" s="162"/>
      <c r="O417" s="162"/>
      <c r="P417" s="176"/>
      <c r="Q417" s="162"/>
      <c r="R417" s="162"/>
      <c r="S417" s="162"/>
      <c r="T417" s="162"/>
      <c r="U417" s="162"/>
      <c r="V417" s="162"/>
      <c r="W417" s="162"/>
      <c r="X417" s="162"/>
      <c r="Y417" s="162"/>
      <c r="Z417" s="162"/>
      <c r="AA417" s="162"/>
      <c r="AB417" s="162"/>
    </row>
    <row r="418" spans="1:28" ht="18" customHeight="1" x14ac:dyDescent="0.3">
      <c r="A418" s="162"/>
      <c r="B418" s="162"/>
      <c r="C418" s="162"/>
      <c r="D418" s="162"/>
      <c r="E418" s="176"/>
      <c r="F418" s="162"/>
      <c r="G418" s="177"/>
      <c r="H418" s="162"/>
      <c r="I418" s="178"/>
      <c r="J418" s="162"/>
      <c r="K418" s="176"/>
      <c r="L418" s="162"/>
      <c r="M418" s="162"/>
      <c r="N418" s="162"/>
      <c r="O418" s="162"/>
      <c r="P418" s="176"/>
      <c r="Q418" s="162"/>
      <c r="R418" s="162"/>
      <c r="S418" s="162"/>
      <c r="T418" s="162"/>
      <c r="U418" s="162"/>
      <c r="V418" s="162"/>
      <c r="W418" s="162"/>
      <c r="X418" s="162"/>
      <c r="Y418" s="162"/>
      <c r="Z418" s="162"/>
      <c r="AA418" s="162"/>
      <c r="AB418" s="162"/>
    </row>
    <row r="419" spans="1:28" ht="18" customHeight="1" x14ac:dyDescent="0.3">
      <c r="A419" s="162"/>
      <c r="B419" s="162"/>
      <c r="C419" s="162"/>
      <c r="D419" s="162"/>
      <c r="E419" s="176"/>
      <c r="F419" s="162"/>
      <c r="G419" s="177"/>
      <c r="H419" s="162"/>
      <c r="I419" s="178"/>
      <c r="J419" s="162"/>
      <c r="K419" s="176"/>
      <c r="L419" s="162"/>
      <c r="M419" s="162"/>
      <c r="N419" s="162"/>
      <c r="O419" s="162"/>
      <c r="P419" s="176"/>
      <c r="Q419" s="162"/>
      <c r="R419" s="162"/>
      <c r="S419" s="162"/>
      <c r="T419" s="162"/>
      <c r="U419" s="162"/>
      <c r="V419" s="162"/>
      <c r="W419" s="162"/>
      <c r="X419" s="162"/>
      <c r="Y419" s="162"/>
      <c r="Z419" s="162"/>
      <c r="AA419" s="162"/>
      <c r="AB419" s="162"/>
    </row>
    <row r="420" spans="1:28" ht="18" customHeight="1" x14ac:dyDescent="0.3">
      <c r="A420" s="162"/>
      <c r="B420" s="162"/>
      <c r="C420" s="162"/>
      <c r="D420" s="162"/>
      <c r="E420" s="176"/>
      <c r="F420" s="162"/>
      <c r="G420" s="177"/>
      <c r="H420" s="162"/>
      <c r="I420" s="178"/>
      <c r="J420" s="162"/>
      <c r="K420" s="176"/>
      <c r="L420" s="162"/>
      <c r="M420" s="162"/>
      <c r="N420" s="162"/>
      <c r="O420" s="162"/>
      <c r="P420" s="176"/>
      <c r="Q420" s="162"/>
      <c r="R420" s="162"/>
      <c r="S420" s="162"/>
      <c r="T420" s="162"/>
      <c r="U420" s="162"/>
      <c r="V420" s="162"/>
      <c r="W420" s="162"/>
      <c r="X420" s="162"/>
      <c r="Y420" s="162"/>
      <c r="Z420" s="162"/>
      <c r="AA420" s="162"/>
      <c r="AB420" s="162"/>
    </row>
    <row r="421" spans="1:28" ht="18" customHeight="1" x14ac:dyDescent="0.3">
      <c r="A421" s="162"/>
      <c r="B421" s="162"/>
      <c r="C421" s="162"/>
      <c r="D421" s="162"/>
      <c r="E421" s="176"/>
      <c r="F421" s="162"/>
      <c r="G421" s="177"/>
      <c r="H421" s="162"/>
      <c r="I421" s="178"/>
      <c r="J421" s="162"/>
      <c r="K421" s="176"/>
      <c r="L421" s="162"/>
      <c r="M421" s="162"/>
      <c r="N421" s="162"/>
      <c r="O421" s="162"/>
      <c r="P421" s="176"/>
      <c r="Q421" s="162"/>
      <c r="R421" s="162"/>
      <c r="S421" s="162"/>
      <c r="T421" s="162"/>
      <c r="U421" s="162"/>
      <c r="V421" s="162"/>
      <c r="W421" s="162"/>
      <c r="X421" s="162"/>
      <c r="Y421" s="162"/>
      <c r="Z421" s="162"/>
      <c r="AA421" s="162"/>
      <c r="AB421" s="162"/>
    </row>
    <row r="422" spans="1:28" ht="18" customHeight="1" x14ac:dyDescent="0.3">
      <c r="A422" s="162"/>
      <c r="B422" s="162"/>
      <c r="C422" s="162"/>
      <c r="D422" s="162"/>
      <c r="E422" s="176"/>
      <c r="F422" s="162"/>
      <c r="G422" s="177"/>
      <c r="H422" s="162"/>
      <c r="I422" s="178"/>
      <c r="J422" s="162"/>
      <c r="K422" s="176"/>
      <c r="L422" s="162"/>
      <c r="M422" s="162"/>
      <c r="N422" s="162"/>
      <c r="O422" s="162"/>
      <c r="P422" s="176"/>
      <c r="Q422" s="162"/>
      <c r="R422" s="162"/>
      <c r="S422" s="162"/>
      <c r="T422" s="162"/>
      <c r="U422" s="162"/>
      <c r="V422" s="162"/>
      <c r="W422" s="162"/>
      <c r="X422" s="162"/>
      <c r="Y422" s="162"/>
      <c r="Z422" s="162"/>
      <c r="AA422" s="162"/>
      <c r="AB422" s="162"/>
    </row>
    <row r="423" spans="1:28" ht="18" customHeight="1" x14ac:dyDescent="0.3">
      <c r="A423" s="162"/>
      <c r="B423" s="162"/>
      <c r="C423" s="162"/>
      <c r="D423" s="162"/>
      <c r="E423" s="176"/>
      <c r="F423" s="162"/>
      <c r="G423" s="177"/>
      <c r="H423" s="162"/>
      <c r="I423" s="178"/>
      <c r="J423" s="162"/>
      <c r="K423" s="176"/>
      <c r="L423" s="162"/>
      <c r="M423" s="162"/>
      <c r="N423" s="162"/>
      <c r="O423" s="162"/>
      <c r="P423" s="176"/>
      <c r="Q423" s="162"/>
      <c r="R423" s="162"/>
      <c r="S423" s="162"/>
      <c r="T423" s="162"/>
      <c r="U423" s="162"/>
      <c r="V423" s="162"/>
      <c r="W423" s="162"/>
      <c r="X423" s="162"/>
      <c r="Y423" s="162"/>
      <c r="Z423" s="162"/>
      <c r="AA423" s="162"/>
      <c r="AB423" s="162"/>
    </row>
    <row r="424" spans="1:28" ht="18" customHeight="1" x14ac:dyDescent="0.3">
      <c r="A424" s="162"/>
      <c r="B424" s="162"/>
      <c r="C424" s="162"/>
      <c r="D424" s="162"/>
      <c r="E424" s="176"/>
      <c r="F424" s="162"/>
      <c r="G424" s="177"/>
      <c r="H424" s="162"/>
      <c r="I424" s="178"/>
      <c r="J424" s="162"/>
      <c r="K424" s="176"/>
      <c r="L424" s="162"/>
      <c r="M424" s="162"/>
      <c r="N424" s="162"/>
      <c r="O424" s="162"/>
      <c r="P424" s="176"/>
      <c r="Q424" s="162"/>
      <c r="R424" s="162"/>
      <c r="S424" s="162"/>
      <c r="T424" s="162"/>
      <c r="U424" s="162"/>
      <c r="V424" s="162"/>
      <c r="W424" s="162"/>
      <c r="X424" s="162"/>
      <c r="Y424" s="162"/>
      <c r="Z424" s="162"/>
      <c r="AA424" s="162"/>
      <c r="AB424" s="162"/>
    </row>
    <row r="425" spans="1:28" ht="18" customHeight="1" x14ac:dyDescent="0.3">
      <c r="A425" s="162"/>
      <c r="B425" s="162"/>
      <c r="C425" s="162"/>
      <c r="D425" s="162"/>
      <c r="E425" s="176"/>
      <c r="F425" s="162"/>
      <c r="G425" s="177"/>
      <c r="H425" s="162"/>
      <c r="I425" s="178"/>
      <c r="J425" s="162"/>
      <c r="K425" s="176"/>
      <c r="L425" s="162"/>
      <c r="M425" s="162"/>
      <c r="N425" s="162"/>
      <c r="O425" s="162"/>
      <c r="P425" s="176"/>
      <c r="Q425" s="162"/>
      <c r="R425" s="162"/>
      <c r="S425" s="162"/>
      <c r="T425" s="162"/>
      <c r="U425" s="162"/>
      <c r="V425" s="162"/>
      <c r="W425" s="162"/>
      <c r="X425" s="162"/>
      <c r="Y425" s="162"/>
      <c r="Z425" s="162"/>
      <c r="AA425" s="162"/>
      <c r="AB425" s="162"/>
    </row>
    <row r="426" spans="1:28" ht="18" customHeight="1" x14ac:dyDescent="0.3">
      <c r="A426" s="162"/>
      <c r="B426" s="162"/>
      <c r="C426" s="162"/>
      <c r="D426" s="162"/>
      <c r="E426" s="176"/>
      <c r="F426" s="162"/>
      <c r="G426" s="177"/>
      <c r="H426" s="162"/>
      <c r="I426" s="178"/>
      <c r="J426" s="162"/>
      <c r="K426" s="176"/>
      <c r="L426" s="162"/>
      <c r="M426" s="162"/>
      <c r="N426" s="162"/>
      <c r="O426" s="162"/>
      <c r="P426" s="176"/>
      <c r="Q426" s="162"/>
      <c r="R426" s="162"/>
      <c r="S426" s="162"/>
      <c r="T426" s="162"/>
      <c r="U426" s="162"/>
      <c r="V426" s="162"/>
      <c r="W426" s="162"/>
      <c r="X426" s="162"/>
      <c r="Y426" s="162"/>
      <c r="Z426" s="162"/>
      <c r="AA426" s="162"/>
      <c r="AB426" s="162"/>
    </row>
    <row r="427" spans="1:28" ht="18" customHeight="1" x14ac:dyDescent="0.3">
      <c r="A427" s="162"/>
      <c r="B427" s="162"/>
      <c r="C427" s="162"/>
      <c r="D427" s="162"/>
      <c r="E427" s="176"/>
      <c r="F427" s="162"/>
      <c r="G427" s="177"/>
      <c r="H427" s="162"/>
      <c r="I427" s="178"/>
      <c r="J427" s="162"/>
      <c r="K427" s="176"/>
      <c r="L427" s="162"/>
      <c r="M427" s="162"/>
      <c r="N427" s="162"/>
      <c r="O427" s="162"/>
      <c r="P427" s="176"/>
      <c r="Q427" s="162"/>
      <c r="R427" s="162"/>
      <c r="S427" s="162"/>
      <c r="T427" s="162"/>
      <c r="U427" s="162"/>
      <c r="V427" s="162"/>
      <c r="W427" s="162"/>
      <c r="X427" s="162"/>
      <c r="Y427" s="162"/>
      <c r="Z427" s="162"/>
      <c r="AA427" s="162"/>
      <c r="AB427" s="162"/>
    </row>
    <row r="428" spans="1:28" ht="18" customHeight="1" x14ac:dyDescent="0.3">
      <c r="A428" s="162"/>
      <c r="B428" s="162"/>
      <c r="C428" s="162"/>
      <c r="D428" s="162"/>
      <c r="E428" s="176"/>
      <c r="F428" s="162"/>
      <c r="G428" s="177"/>
      <c r="H428" s="162"/>
      <c r="I428" s="178"/>
      <c r="J428" s="162"/>
      <c r="K428" s="176"/>
      <c r="L428" s="162"/>
      <c r="M428" s="162"/>
      <c r="N428" s="162"/>
      <c r="O428" s="162"/>
      <c r="P428" s="176"/>
      <c r="Q428" s="162"/>
      <c r="R428" s="162"/>
      <c r="S428" s="162"/>
      <c r="T428" s="162"/>
      <c r="U428" s="162"/>
      <c r="V428" s="162"/>
      <c r="W428" s="162"/>
      <c r="X428" s="162"/>
      <c r="Y428" s="162"/>
      <c r="Z428" s="162"/>
      <c r="AA428" s="162"/>
      <c r="AB428" s="162"/>
    </row>
    <row r="429" spans="1:28" ht="18" customHeight="1" x14ac:dyDescent="0.3">
      <c r="A429" s="162"/>
      <c r="B429" s="162"/>
      <c r="C429" s="162"/>
      <c r="D429" s="162"/>
      <c r="E429" s="176"/>
      <c r="F429" s="162"/>
      <c r="G429" s="177"/>
      <c r="H429" s="162"/>
      <c r="I429" s="178"/>
      <c r="J429" s="162"/>
      <c r="K429" s="176"/>
      <c r="L429" s="162"/>
      <c r="M429" s="162"/>
      <c r="N429" s="162"/>
      <c r="O429" s="162"/>
      <c r="P429" s="176"/>
      <c r="Q429" s="162"/>
      <c r="R429" s="162"/>
      <c r="S429" s="162"/>
      <c r="T429" s="162"/>
      <c r="U429" s="162"/>
      <c r="V429" s="162"/>
      <c r="W429" s="162"/>
      <c r="X429" s="162"/>
      <c r="Y429" s="162"/>
      <c r="Z429" s="162"/>
      <c r="AA429" s="162"/>
      <c r="AB429" s="162"/>
    </row>
    <row r="430" spans="1:28" ht="18" customHeight="1" x14ac:dyDescent="0.3">
      <c r="A430" s="162"/>
      <c r="B430" s="162"/>
      <c r="C430" s="162"/>
      <c r="D430" s="162"/>
      <c r="E430" s="176"/>
      <c r="F430" s="162"/>
      <c r="G430" s="177"/>
      <c r="H430" s="162"/>
      <c r="I430" s="178"/>
      <c r="J430" s="162"/>
      <c r="K430" s="176"/>
      <c r="L430" s="162"/>
      <c r="M430" s="162"/>
      <c r="N430" s="162"/>
      <c r="O430" s="162"/>
      <c r="P430" s="176"/>
      <c r="Q430" s="162"/>
      <c r="R430" s="162"/>
      <c r="S430" s="162"/>
      <c r="T430" s="162"/>
      <c r="U430" s="162"/>
      <c r="V430" s="162"/>
      <c r="W430" s="162"/>
      <c r="X430" s="162"/>
      <c r="Y430" s="162"/>
      <c r="Z430" s="162"/>
      <c r="AA430" s="162"/>
      <c r="AB430" s="162"/>
    </row>
    <row r="431" spans="1:28" ht="18" customHeight="1" x14ac:dyDescent="0.3">
      <c r="A431" s="162"/>
      <c r="B431" s="162"/>
      <c r="C431" s="162"/>
      <c r="D431" s="162"/>
      <c r="E431" s="176"/>
      <c r="F431" s="162"/>
      <c r="G431" s="177"/>
      <c r="H431" s="162"/>
      <c r="I431" s="178"/>
      <c r="J431" s="162"/>
      <c r="K431" s="176"/>
      <c r="L431" s="162"/>
      <c r="M431" s="162"/>
      <c r="N431" s="162"/>
      <c r="O431" s="162"/>
      <c r="P431" s="176"/>
      <c r="Q431" s="162"/>
      <c r="R431" s="162"/>
      <c r="S431" s="162"/>
      <c r="T431" s="162"/>
      <c r="U431" s="162"/>
      <c r="V431" s="162"/>
      <c r="W431" s="162"/>
      <c r="X431" s="162"/>
      <c r="Y431" s="162"/>
      <c r="Z431" s="162"/>
      <c r="AA431" s="162"/>
      <c r="AB431" s="162"/>
    </row>
    <row r="432" spans="1:28" ht="18" customHeight="1" x14ac:dyDescent="0.3">
      <c r="A432" s="162"/>
      <c r="B432" s="162"/>
      <c r="C432" s="162"/>
      <c r="D432" s="162"/>
      <c r="E432" s="176"/>
      <c r="F432" s="162"/>
      <c r="G432" s="177"/>
      <c r="H432" s="162"/>
      <c r="I432" s="178"/>
      <c r="J432" s="162"/>
      <c r="K432" s="176"/>
      <c r="L432" s="162"/>
      <c r="M432" s="162"/>
      <c r="N432" s="162"/>
      <c r="O432" s="162"/>
      <c r="P432" s="176"/>
      <c r="Q432" s="162"/>
      <c r="R432" s="162"/>
      <c r="S432" s="162"/>
      <c r="T432" s="162"/>
      <c r="U432" s="162"/>
      <c r="V432" s="162"/>
      <c r="W432" s="162"/>
      <c r="X432" s="162"/>
      <c r="Y432" s="162"/>
      <c r="Z432" s="162"/>
      <c r="AA432" s="162"/>
      <c r="AB432" s="162"/>
    </row>
    <row r="433" spans="1:28" ht="18" customHeight="1" x14ac:dyDescent="0.3">
      <c r="A433" s="162"/>
      <c r="B433" s="162"/>
      <c r="C433" s="162"/>
      <c r="D433" s="162"/>
      <c r="E433" s="176"/>
      <c r="F433" s="162"/>
      <c r="G433" s="177"/>
      <c r="H433" s="162"/>
      <c r="I433" s="178"/>
      <c r="J433" s="162"/>
      <c r="K433" s="176"/>
      <c r="L433" s="162"/>
      <c r="M433" s="162"/>
      <c r="N433" s="162"/>
      <c r="O433" s="162"/>
      <c r="P433" s="176"/>
      <c r="Q433" s="162"/>
      <c r="R433" s="162"/>
      <c r="S433" s="162"/>
      <c r="T433" s="162"/>
      <c r="U433" s="162"/>
      <c r="V433" s="162"/>
      <c r="W433" s="162"/>
      <c r="X433" s="162"/>
      <c r="Y433" s="162"/>
      <c r="Z433" s="162"/>
      <c r="AA433" s="162"/>
      <c r="AB433" s="162"/>
    </row>
    <row r="434" spans="1:28" ht="18" customHeight="1" x14ac:dyDescent="0.3">
      <c r="A434" s="162"/>
      <c r="B434" s="162"/>
      <c r="C434" s="162"/>
      <c r="D434" s="162"/>
      <c r="E434" s="176"/>
      <c r="F434" s="162"/>
      <c r="G434" s="177"/>
      <c r="H434" s="162"/>
      <c r="I434" s="178"/>
      <c r="J434" s="162"/>
      <c r="K434" s="176"/>
      <c r="L434" s="162"/>
      <c r="M434" s="162"/>
      <c r="N434" s="162"/>
      <c r="O434" s="162"/>
      <c r="P434" s="176"/>
      <c r="Q434" s="162"/>
      <c r="R434" s="162"/>
      <c r="S434" s="162"/>
      <c r="T434" s="162"/>
      <c r="U434" s="162"/>
      <c r="V434" s="162"/>
      <c r="W434" s="162"/>
      <c r="X434" s="162"/>
      <c r="Y434" s="162"/>
      <c r="Z434" s="162"/>
      <c r="AA434" s="162"/>
      <c r="AB434" s="162"/>
    </row>
    <row r="435" spans="1:28" ht="18" customHeight="1" x14ac:dyDescent="0.3">
      <c r="A435" s="162"/>
      <c r="B435" s="162"/>
      <c r="C435" s="162"/>
      <c r="D435" s="162"/>
      <c r="E435" s="176"/>
      <c r="F435" s="162"/>
      <c r="G435" s="177"/>
      <c r="H435" s="162"/>
      <c r="I435" s="178"/>
      <c r="J435" s="162"/>
      <c r="K435" s="176"/>
      <c r="L435" s="162"/>
      <c r="M435" s="162"/>
      <c r="N435" s="162"/>
      <c r="O435" s="162"/>
      <c r="P435" s="176"/>
      <c r="Q435" s="162"/>
      <c r="R435" s="162"/>
      <c r="S435" s="162"/>
      <c r="T435" s="162"/>
      <c r="U435" s="162"/>
      <c r="V435" s="162"/>
      <c r="W435" s="162"/>
      <c r="X435" s="162"/>
      <c r="Y435" s="162"/>
      <c r="Z435" s="162"/>
      <c r="AA435" s="162"/>
      <c r="AB435" s="162"/>
    </row>
    <row r="436" spans="1:28" ht="18" customHeight="1" x14ac:dyDescent="0.3">
      <c r="A436" s="162"/>
      <c r="B436" s="162"/>
      <c r="C436" s="162"/>
      <c r="D436" s="162"/>
      <c r="E436" s="176"/>
      <c r="F436" s="162"/>
      <c r="G436" s="177"/>
      <c r="H436" s="162"/>
      <c r="I436" s="178"/>
      <c r="J436" s="162"/>
      <c r="K436" s="176"/>
      <c r="L436" s="162"/>
      <c r="M436" s="162"/>
      <c r="N436" s="162"/>
      <c r="O436" s="162"/>
      <c r="P436" s="176"/>
      <c r="Q436" s="162"/>
      <c r="R436" s="162"/>
      <c r="S436" s="162"/>
      <c r="T436" s="162"/>
      <c r="U436" s="162"/>
      <c r="V436" s="162"/>
      <c r="W436" s="162"/>
      <c r="X436" s="162"/>
      <c r="Y436" s="162"/>
      <c r="Z436" s="162"/>
      <c r="AA436" s="162"/>
      <c r="AB436" s="162"/>
    </row>
    <row r="437" spans="1:28" ht="18" customHeight="1" x14ac:dyDescent="0.3">
      <c r="A437" s="162"/>
      <c r="B437" s="162"/>
      <c r="C437" s="162"/>
      <c r="D437" s="162"/>
      <c r="E437" s="176"/>
      <c r="F437" s="162"/>
      <c r="G437" s="177"/>
      <c r="H437" s="162"/>
      <c r="I437" s="178"/>
      <c r="J437" s="162"/>
      <c r="K437" s="176"/>
      <c r="L437" s="162"/>
      <c r="M437" s="162"/>
      <c r="N437" s="162"/>
      <c r="O437" s="162"/>
      <c r="P437" s="176"/>
      <c r="Q437" s="162"/>
      <c r="R437" s="162"/>
      <c r="S437" s="162"/>
      <c r="T437" s="162"/>
      <c r="U437" s="162"/>
      <c r="V437" s="162"/>
      <c r="W437" s="162"/>
      <c r="X437" s="162"/>
      <c r="Y437" s="162"/>
      <c r="Z437" s="162"/>
      <c r="AA437" s="162"/>
      <c r="AB437" s="162"/>
    </row>
    <row r="438" spans="1:28" ht="18" customHeight="1" x14ac:dyDescent="0.3">
      <c r="A438" s="162"/>
      <c r="B438" s="162"/>
      <c r="C438" s="162"/>
      <c r="D438" s="162"/>
      <c r="E438" s="176"/>
      <c r="F438" s="162"/>
      <c r="G438" s="177"/>
      <c r="H438" s="162"/>
      <c r="I438" s="178"/>
      <c r="J438" s="162"/>
      <c r="K438" s="176"/>
      <c r="L438" s="162"/>
      <c r="M438" s="162"/>
      <c r="N438" s="162"/>
      <c r="O438" s="162"/>
      <c r="P438" s="176"/>
      <c r="Q438" s="162"/>
      <c r="R438" s="162"/>
      <c r="S438" s="162"/>
      <c r="T438" s="162"/>
      <c r="U438" s="162"/>
      <c r="V438" s="162"/>
      <c r="W438" s="162"/>
      <c r="X438" s="162"/>
      <c r="Y438" s="162"/>
      <c r="Z438" s="162"/>
      <c r="AA438" s="162"/>
      <c r="AB438" s="162"/>
    </row>
    <row r="439" spans="1:28" ht="18" customHeight="1" x14ac:dyDescent="0.3">
      <c r="A439" s="162"/>
      <c r="B439" s="162"/>
      <c r="C439" s="162"/>
      <c r="D439" s="162"/>
      <c r="E439" s="176"/>
      <c r="F439" s="162"/>
      <c r="G439" s="177"/>
      <c r="H439" s="162"/>
      <c r="I439" s="178"/>
      <c r="J439" s="162"/>
      <c r="K439" s="176"/>
      <c r="L439" s="162"/>
      <c r="M439" s="162"/>
      <c r="N439" s="162"/>
      <c r="O439" s="162"/>
      <c r="P439" s="176"/>
      <c r="Q439" s="162"/>
      <c r="R439" s="162"/>
      <c r="S439" s="162"/>
      <c r="T439" s="162"/>
      <c r="U439" s="162"/>
      <c r="V439" s="162"/>
      <c r="W439" s="162"/>
      <c r="X439" s="162"/>
      <c r="Y439" s="162"/>
      <c r="Z439" s="162"/>
      <c r="AA439" s="162"/>
      <c r="AB439" s="162"/>
    </row>
    <row r="440" spans="1:28" ht="18" customHeight="1" x14ac:dyDescent="0.3">
      <c r="A440" s="162"/>
      <c r="B440" s="162"/>
      <c r="C440" s="162"/>
      <c r="D440" s="162"/>
      <c r="E440" s="176"/>
      <c r="F440" s="162"/>
      <c r="G440" s="177"/>
      <c r="H440" s="162"/>
      <c r="I440" s="178"/>
      <c r="J440" s="162"/>
      <c r="K440" s="176"/>
      <c r="L440" s="162"/>
      <c r="M440" s="162"/>
      <c r="N440" s="162"/>
      <c r="O440" s="162"/>
      <c r="P440" s="176"/>
      <c r="Q440" s="162"/>
      <c r="R440" s="162"/>
      <c r="S440" s="162"/>
      <c r="T440" s="162"/>
      <c r="U440" s="162"/>
      <c r="V440" s="162"/>
      <c r="W440" s="162"/>
      <c r="X440" s="162"/>
      <c r="Y440" s="162"/>
      <c r="Z440" s="162"/>
      <c r="AA440" s="162"/>
      <c r="AB440" s="162"/>
    </row>
    <row r="441" spans="1:28" ht="18" customHeight="1" x14ac:dyDescent="0.3">
      <c r="A441" s="162"/>
      <c r="B441" s="162"/>
      <c r="C441" s="162"/>
      <c r="D441" s="162"/>
      <c r="E441" s="176"/>
      <c r="F441" s="162"/>
      <c r="G441" s="177"/>
      <c r="H441" s="162"/>
      <c r="I441" s="178"/>
      <c r="J441" s="162"/>
      <c r="K441" s="176"/>
      <c r="L441" s="162"/>
      <c r="M441" s="162"/>
      <c r="N441" s="162"/>
      <c r="O441" s="162"/>
      <c r="P441" s="176"/>
      <c r="Q441" s="162"/>
      <c r="R441" s="162"/>
      <c r="S441" s="162"/>
      <c r="T441" s="162"/>
      <c r="U441" s="162"/>
      <c r="V441" s="162"/>
      <c r="W441" s="162"/>
      <c r="X441" s="162"/>
      <c r="Y441" s="162"/>
      <c r="Z441" s="162"/>
      <c r="AA441" s="162"/>
      <c r="AB441" s="162"/>
    </row>
    <row r="442" spans="1:28" ht="18" customHeight="1" x14ac:dyDescent="0.3">
      <c r="A442" s="162"/>
      <c r="B442" s="162"/>
      <c r="C442" s="162"/>
      <c r="D442" s="162"/>
      <c r="E442" s="176"/>
      <c r="F442" s="162"/>
      <c r="G442" s="177"/>
      <c r="H442" s="162"/>
      <c r="I442" s="178"/>
      <c r="J442" s="162"/>
      <c r="K442" s="176"/>
      <c r="L442" s="162"/>
      <c r="M442" s="162"/>
      <c r="N442" s="162"/>
      <c r="O442" s="162"/>
      <c r="P442" s="176"/>
      <c r="Q442" s="162"/>
      <c r="R442" s="162"/>
      <c r="S442" s="162"/>
      <c r="T442" s="162"/>
      <c r="U442" s="162"/>
      <c r="V442" s="162"/>
      <c r="W442" s="162"/>
      <c r="X442" s="162"/>
      <c r="Y442" s="162"/>
      <c r="Z442" s="162"/>
      <c r="AA442" s="162"/>
      <c r="AB442" s="162"/>
    </row>
    <row r="443" spans="1:28" ht="18" customHeight="1" x14ac:dyDescent="0.3">
      <c r="A443" s="162"/>
      <c r="B443" s="162"/>
      <c r="C443" s="162"/>
      <c r="D443" s="162"/>
      <c r="E443" s="176"/>
      <c r="F443" s="162"/>
      <c r="G443" s="177"/>
      <c r="H443" s="162"/>
      <c r="I443" s="178"/>
      <c r="J443" s="162"/>
      <c r="K443" s="176"/>
      <c r="L443" s="162"/>
      <c r="M443" s="162"/>
      <c r="N443" s="162"/>
      <c r="O443" s="162"/>
      <c r="P443" s="176"/>
      <c r="Q443" s="162"/>
      <c r="R443" s="162"/>
      <c r="S443" s="162"/>
      <c r="T443" s="162"/>
      <c r="U443" s="162"/>
      <c r="V443" s="162"/>
      <c r="W443" s="162"/>
      <c r="X443" s="162"/>
      <c r="Y443" s="162"/>
      <c r="Z443" s="162"/>
      <c r="AA443" s="162"/>
      <c r="AB443" s="162"/>
    </row>
    <row r="444" spans="1:28" ht="18" customHeight="1" x14ac:dyDescent="0.3">
      <c r="A444" s="162"/>
      <c r="B444" s="162"/>
      <c r="C444" s="162"/>
      <c r="D444" s="162"/>
      <c r="E444" s="176"/>
      <c r="F444" s="162"/>
      <c r="G444" s="177"/>
      <c r="H444" s="162"/>
      <c r="I444" s="178"/>
      <c r="J444" s="162"/>
      <c r="K444" s="176"/>
      <c r="L444" s="162"/>
      <c r="M444" s="162"/>
      <c r="N444" s="162"/>
      <c r="O444" s="162"/>
      <c r="P444" s="176"/>
      <c r="Q444" s="162"/>
      <c r="R444" s="162"/>
      <c r="S444" s="162"/>
      <c r="T444" s="162"/>
      <c r="U444" s="162"/>
      <c r="V444" s="162"/>
      <c r="W444" s="162"/>
      <c r="X444" s="162"/>
      <c r="Y444" s="162"/>
      <c r="Z444" s="162"/>
      <c r="AA444" s="162"/>
      <c r="AB444" s="162"/>
    </row>
    <row r="445" spans="1:28" ht="18" customHeight="1" x14ac:dyDescent="0.3">
      <c r="A445" s="162"/>
      <c r="B445" s="162"/>
      <c r="C445" s="162"/>
      <c r="D445" s="162"/>
      <c r="E445" s="176"/>
      <c r="F445" s="162"/>
      <c r="G445" s="177"/>
      <c r="H445" s="162"/>
      <c r="I445" s="178"/>
      <c r="J445" s="162"/>
      <c r="K445" s="176"/>
      <c r="L445" s="162"/>
      <c r="M445" s="162"/>
      <c r="N445" s="162"/>
      <c r="O445" s="162"/>
      <c r="P445" s="176"/>
      <c r="Q445" s="162"/>
      <c r="R445" s="162"/>
      <c r="S445" s="162"/>
      <c r="T445" s="162"/>
      <c r="U445" s="162"/>
      <c r="V445" s="162"/>
      <c r="W445" s="162"/>
      <c r="X445" s="162"/>
      <c r="Y445" s="162"/>
      <c r="Z445" s="162"/>
      <c r="AA445" s="162"/>
      <c r="AB445" s="162"/>
    </row>
    <row r="446" spans="1:28" ht="18" customHeight="1" x14ac:dyDescent="0.3">
      <c r="A446" s="162"/>
      <c r="B446" s="162"/>
      <c r="C446" s="162"/>
      <c r="D446" s="162"/>
      <c r="E446" s="176"/>
      <c r="F446" s="162"/>
      <c r="G446" s="177"/>
      <c r="H446" s="162"/>
      <c r="I446" s="178"/>
      <c r="J446" s="162"/>
      <c r="K446" s="176"/>
      <c r="L446" s="162"/>
      <c r="M446" s="162"/>
      <c r="N446" s="162"/>
      <c r="O446" s="162"/>
      <c r="P446" s="176"/>
      <c r="Q446" s="162"/>
      <c r="R446" s="162"/>
      <c r="S446" s="162"/>
      <c r="T446" s="162"/>
      <c r="U446" s="162"/>
      <c r="V446" s="162"/>
      <c r="W446" s="162"/>
      <c r="X446" s="162"/>
      <c r="Y446" s="162"/>
      <c r="Z446" s="162"/>
      <c r="AA446" s="162"/>
      <c r="AB446" s="162"/>
    </row>
    <row r="447" spans="1:28" ht="18" customHeight="1" x14ac:dyDescent="0.3">
      <c r="A447" s="162"/>
      <c r="B447" s="162"/>
      <c r="C447" s="162"/>
      <c r="D447" s="162"/>
      <c r="E447" s="176"/>
      <c r="F447" s="162"/>
      <c r="G447" s="177"/>
      <c r="H447" s="162"/>
      <c r="I447" s="178"/>
      <c r="J447" s="162"/>
      <c r="K447" s="176"/>
      <c r="L447" s="162"/>
      <c r="M447" s="162"/>
      <c r="N447" s="162"/>
      <c r="O447" s="162"/>
      <c r="P447" s="176"/>
      <c r="Q447" s="162"/>
      <c r="R447" s="162"/>
      <c r="S447" s="162"/>
      <c r="T447" s="162"/>
      <c r="U447" s="162"/>
      <c r="V447" s="162"/>
      <c r="W447" s="162"/>
      <c r="X447" s="162"/>
      <c r="Y447" s="162"/>
      <c r="Z447" s="162"/>
      <c r="AA447" s="162"/>
      <c r="AB447" s="162"/>
    </row>
    <row r="448" spans="1:28" ht="18" customHeight="1" x14ac:dyDescent="0.3">
      <c r="A448" s="162"/>
      <c r="B448" s="162"/>
      <c r="C448" s="162"/>
      <c r="D448" s="162"/>
      <c r="E448" s="176"/>
      <c r="F448" s="162"/>
      <c r="G448" s="177"/>
      <c r="H448" s="162"/>
      <c r="I448" s="178"/>
      <c r="J448" s="162"/>
      <c r="K448" s="176"/>
      <c r="L448" s="162"/>
      <c r="M448" s="162"/>
      <c r="N448" s="162"/>
      <c r="O448" s="162"/>
      <c r="P448" s="176"/>
      <c r="Q448" s="162"/>
      <c r="R448" s="162"/>
      <c r="S448" s="162"/>
      <c r="T448" s="162"/>
      <c r="U448" s="162"/>
      <c r="V448" s="162"/>
      <c r="W448" s="162"/>
      <c r="X448" s="162"/>
      <c r="Y448" s="162"/>
      <c r="Z448" s="162"/>
      <c r="AA448" s="162"/>
      <c r="AB448" s="162"/>
    </row>
    <row r="449" spans="1:28" ht="18" customHeight="1" x14ac:dyDescent="0.3">
      <c r="A449" s="162"/>
      <c r="B449" s="162"/>
      <c r="C449" s="162"/>
      <c r="D449" s="162"/>
      <c r="E449" s="176"/>
      <c r="F449" s="162"/>
      <c r="G449" s="177"/>
      <c r="H449" s="162"/>
      <c r="I449" s="178"/>
      <c r="J449" s="162"/>
      <c r="K449" s="176"/>
      <c r="L449" s="162"/>
      <c r="M449" s="162"/>
      <c r="N449" s="162"/>
      <c r="O449" s="162"/>
      <c r="P449" s="176"/>
      <c r="Q449" s="162"/>
      <c r="R449" s="162"/>
      <c r="S449" s="162"/>
      <c r="T449" s="162"/>
      <c r="U449" s="162"/>
      <c r="V449" s="162"/>
      <c r="W449" s="162"/>
      <c r="X449" s="162"/>
      <c r="Y449" s="162"/>
      <c r="Z449" s="162"/>
      <c r="AA449" s="162"/>
      <c r="AB449" s="162"/>
    </row>
    <row r="450" spans="1:28" ht="18" customHeight="1" x14ac:dyDescent="0.3">
      <c r="A450" s="162"/>
      <c r="B450" s="162"/>
      <c r="C450" s="162"/>
      <c r="D450" s="162"/>
      <c r="E450" s="176"/>
      <c r="F450" s="162"/>
      <c r="G450" s="177"/>
      <c r="H450" s="162"/>
      <c r="I450" s="178"/>
      <c r="J450" s="162"/>
      <c r="K450" s="176"/>
      <c r="L450" s="162"/>
      <c r="M450" s="162"/>
      <c r="N450" s="162"/>
      <c r="O450" s="162"/>
      <c r="P450" s="176"/>
      <c r="Q450" s="162"/>
      <c r="R450" s="162"/>
      <c r="S450" s="162"/>
      <c r="T450" s="162"/>
      <c r="U450" s="162"/>
      <c r="V450" s="162"/>
      <c r="W450" s="162"/>
      <c r="X450" s="162"/>
      <c r="Y450" s="162"/>
      <c r="Z450" s="162"/>
      <c r="AA450" s="162"/>
      <c r="AB450" s="162"/>
    </row>
    <row r="451" spans="1:28" ht="18" customHeight="1" x14ac:dyDescent="0.3">
      <c r="A451" s="162"/>
      <c r="B451" s="162"/>
      <c r="C451" s="162"/>
      <c r="D451" s="162"/>
      <c r="E451" s="176"/>
      <c r="F451" s="162"/>
      <c r="G451" s="177"/>
      <c r="H451" s="162"/>
      <c r="I451" s="178"/>
      <c r="J451" s="162"/>
      <c r="K451" s="176"/>
      <c r="L451" s="162"/>
      <c r="M451" s="162"/>
      <c r="N451" s="162"/>
      <c r="O451" s="162"/>
      <c r="P451" s="176"/>
      <c r="Q451" s="162"/>
      <c r="R451" s="162"/>
      <c r="S451" s="162"/>
      <c r="T451" s="162"/>
      <c r="U451" s="162"/>
      <c r="V451" s="162"/>
      <c r="W451" s="162"/>
      <c r="X451" s="162"/>
      <c r="Y451" s="162"/>
      <c r="Z451" s="162"/>
      <c r="AA451" s="162"/>
      <c r="AB451" s="162"/>
    </row>
    <row r="452" spans="1:28" ht="18" customHeight="1" x14ac:dyDescent="0.3">
      <c r="A452" s="162"/>
      <c r="B452" s="162"/>
      <c r="C452" s="162"/>
      <c r="D452" s="162"/>
      <c r="E452" s="176"/>
      <c r="F452" s="162"/>
      <c r="G452" s="177"/>
      <c r="H452" s="162"/>
      <c r="I452" s="178"/>
      <c r="J452" s="162"/>
      <c r="K452" s="176"/>
      <c r="L452" s="162"/>
      <c r="M452" s="162"/>
      <c r="N452" s="162"/>
      <c r="O452" s="162"/>
      <c r="P452" s="176"/>
      <c r="Q452" s="162"/>
      <c r="R452" s="162"/>
      <c r="S452" s="162"/>
      <c r="T452" s="162"/>
      <c r="U452" s="162"/>
      <c r="V452" s="162"/>
      <c r="W452" s="162"/>
      <c r="X452" s="162"/>
      <c r="Y452" s="162"/>
      <c r="Z452" s="162"/>
      <c r="AA452" s="162"/>
      <c r="AB452" s="162"/>
    </row>
    <row r="453" spans="1:28" ht="18" customHeight="1" x14ac:dyDescent="0.3">
      <c r="A453" s="162"/>
      <c r="B453" s="162"/>
      <c r="C453" s="162"/>
      <c r="D453" s="162"/>
      <c r="E453" s="176"/>
      <c r="F453" s="162"/>
      <c r="G453" s="177"/>
      <c r="H453" s="162"/>
      <c r="I453" s="178"/>
      <c r="J453" s="162"/>
      <c r="K453" s="176"/>
      <c r="L453" s="162"/>
      <c r="M453" s="162"/>
      <c r="N453" s="162"/>
      <c r="O453" s="162"/>
      <c r="P453" s="176"/>
      <c r="Q453" s="162"/>
      <c r="R453" s="162"/>
      <c r="S453" s="162"/>
      <c r="T453" s="162"/>
      <c r="U453" s="162"/>
      <c r="V453" s="162"/>
      <c r="W453" s="162"/>
      <c r="X453" s="162"/>
      <c r="Y453" s="162"/>
      <c r="Z453" s="162"/>
      <c r="AA453" s="162"/>
      <c r="AB453" s="162"/>
    </row>
    <row r="454" spans="1:28" ht="18" customHeight="1" x14ac:dyDescent="0.3">
      <c r="A454" s="162"/>
      <c r="B454" s="162"/>
      <c r="C454" s="162"/>
      <c r="D454" s="162"/>
      <c r="E454" s="176"/>
      <c r="F454" s="162"/>
      <c r="G454" s="177"/>
      <c r="H454" s="162"/>
      <c r="I454" s="178"/>
      <c r="J454" s="162"/>
      <c r="K454" s="176"/>
      <c r="L454" s="162"/>
      <c r="M454" s="162"/>
      <c r="N454" s="162"/>
      <c r="O454" s="162"/>
      <c r="P454" s="176"/>
      <c r="Q454" s="162"/>
      <c r="R454" s="162"/>
      <c r="S454" s="162"/>
      <c r="T454" s="162"/>
      <c r="U454" s="162"/>
      <c r="V454" s="162"/>
      <c r="W454" s="162"/>
      <c r="X454" s="162"/>
      <c r="Y454" s="162"/>
      <c r="Z454" s="162"/>
      <c r="AA454" s="162"/>
      <c r="AB454" s="162"/>
    </row>
    <row r="455" spans="1:28" ht="18" customHeight="1" x14ac:dyDescent="0.3">
      <c r="A455" s="162"/>
      <c r="B455" s="162"/>
      <c r="C455" s="162"/>
      <c r="D455" s="162"/>
      <c r="E455" s="176"/>
      <c r="F455" s="162"/>
      <c r="G455" s="177"/>
      <c r="H455" s="162"/>
      <c r="I455" s="178"/>
      <c r="J455" s="162"/>
      <c r="K455" s="176"/>
      <c r="L455" s="162"/>
      <c r="M455" s="162"/>
      <c r="N455" s="162"/>
      <c r="O455" s="162"/>
      <c r="P455" s="176"/>
      <c r="Q455" s="162"/>
      <c r="R455" s="162"/>
      <c r="S455" s="162"/>
      <c r="T455" s="162"/>
      <c r="U455" s="162"/>
      <c r="V455" s="162"/>
      <c r="W455" s="162"/>
      <c r="X455" s="162"/>
      <c r="Y455" s="162"/>
      <c r="Z455" s="162"/>
      <c r="AA455" s="162"/>
      <c r="AB455" s="162"/>
    </row>
    <row r="456" spans="1:28" ht="18" customHeight="1" x14ac:dyDescent="0.3">
      <c r="A456" s="162"/>
      <c r="B456" s="162"/>
      <c r="C456" s="162"/>
      <c r="D456" s="162"/>
      <c r="E456" s="176"/>
      <c r="F456" s="162"/>
      <c r="G456" s="177"/>
      <c r="H456" s="162"/>
      <c r="I456" s="178"/>
      <c r="J456" s="162"/>
      <c r="K456" s="176"/>
      <c r="L456" s="162"/>
      <c r="M456" s="162"/>
      <c r="N456" s="162"/>
      <c r="O456" s="162"/>
      <c r="P456" s="176"/>
      <c r="Q456" s="162"/>
      <c r="R456" s="162"/>
      <c r="S456" s="162"/>
      <c r="T456" s="162"/>
      <c r="U456" s="162"/>
      <c r="V456" s="162"/>
      <c r="W456" s="162"/>
      <c r="X456" s="162"/>
      <c r="Y456" s="162"/>
      <c r="Z456" s="162"/>
      <c r="AA456" s="162"/>
      <c r="AB456" s="162"/>
    </row>
    <row r="457" spans="1:28" ht="18" customHeight="1" x14ac:dyDescent="0.3">
      <c r="A457" s="162"/>
      <c r="B457" s="162"/>
      <c r="C457" s="162"/>
      <c r="D457" s="162"/>
      <c r="E457" s="176"/>
      <c r="F457" s="162"/>
      <c r="G457" s="177"/>
      <c r="H457" s="162"/>
      <c r="I457" s="178"/>
      <c r="J457" s="162"/>
      <c r="K457" s="176"/>
      <c r="L457" s="162"/>
      <c r="M457" s="162"/>
      <c r="N457" s="162"/>
      <c r="O457" s="162"/>
      <c r="P457" s="176"/>
      <c r="Q457" s="162"/>
      <c r="R457" s="162"/>
      <c r="S457" s="162"/>
      <c r="T457" s="162"/>
      <c r="U457" s="162"/>
      <c r="V457" s="162"/>
      <c r="W457" s="162"/>
      <c r="X457" s="162"/>
      <c r="Y457" s="162"/>
      <c r="Z457" s="162"/>
      <c r="AA457" s="162"/>
      <c r="AB457" s="162"/>
    </row>
    <row r="458" spans="1:28" ht="18" customHeight="1" x14ac:dyDescent="0.3">
      <c r="A458" s="162"/>
      <c r="B458" s="162"/>
      <c r="C458" s="162"/>
      <c r="D458" s="162"/>
      <c r="E458" s="176"/>
      <c r="F458" s="162"/>
      <c r="G458" s="177"/>
      <c r="H458" s="162"/>
      <c r="I458" s="178"/>
      <c r="J458" s="162"/>
      <c r="K458" s="176"/>
      <c r="L458" s="162"/>
      <c r="M458" s="162"/>
      <c r="N458" s="162"/>
      <c r="O458" s="162"/>
      <c r="P458" s="176"/>
      <c r="Q458" s="162"/>
      <c r="R458" s="162"/>
      <c r="S458" s="162"/>
      <c r="T458" s="162"/>
      <c r="U458" s="162"/>
      <c r="V458" s="162"/>
      <c r="W458" s="162"/>
      <c r="X458" s="162"/>
      <c r="Y458" s="162"/>
      <c r="Z458" s="162"/>
      <c r="AA458" s="162"/>
      <c r="AB458" s="162"/>
    </row>
    <row r="459" spans="1:28" ht="18" customHeight="1" x14ac:dyDescent="0.3">
      <c r="A459" s="162"/>
      <c r="B459" s="162"/>
      <c r="C459" s="162"/>
      <c r="D459" s="162"/>
      <c r="E459" s="176"/>
      <c r="F459" s="162"/>
      <c r="G459" s="177"/>
      <c r="H459" s="162"/>
      <c r="I459" s="178"/>
      <c r="J459" s="162"/>
      <c r="K459" s="176"/>
      <c r="L459" s="162"/>
      <c r="M459" s="162"/>
      <c r="N459" s="162"/>
      <c r="O459" s="162"/>
      <c r="P459" s="176"/>
      <c r="Q459" s="162"/>
      <c r="R459" s="162"/>
      <c r="S459" s="162"/>
      <c r="T459" s="162"/>
      <c r="U459" s="162"/>
      <c r="V459" s="162"/>
      <c r="W459" s="162"/>
      <c r="X459" s="162"/>
      <c r="Y459" s="162"/>
      <c r="Z459" s="162"/>
      <c r="AA459" s="162"/>
      <c r="AB459" s="162"/>
    </row>
    <row r="460" spans="1:28" ht="18" customHeight="1" x14ac:dyDescent="0.3">
      <c r="A460" s="162"/>
      <c r="B460" s="162"/>
      <c r="C460" s="162"/>
      <c r="D460" s="162"/>
      <c r="E460" s="176"/>
      <c r="F460" s="162"/>
      <c r="G460" s="177"/>
      <c r="H460" s="162"/>
      <c r="I460" s="178"/>
      <c r="J460" s="162"/>
      <c r="K460" s="176"/>
      <c r="L460" s="162"/>
      <c r="M460" s="162"/>
      <c r="N460" s="162"/>
      <c r="O460" s="162"/>
      <c r="P460" s="176"/>
      <c r="Q460" s="162"/>
      <c r="R460" s="162"/>
      <c r="S460" s="162"/>
      <c r="T460" s="162"/>
      <c r="U460" s="162"/>
      <c r="V460" s="162"/>
      <c r="W460" s="162"/>
      <c r="X460" s="162"/>
      <c r="Y460" s="162"/>
      <c r="Z460" s="162"/>
      <c r="AA460" s="162"/>
      <c r="AB460" s="162"/>
    </row>
    <row r="461" spans="1:28" ht="18" customHeight="1" x14ac:dyDescent="0.3">
      <c r="A461" s="162"/>
      <c r="B461" s="162"/>
      <c r="C461" s="162"/>
      <c r="D461" s="162"/>
      <c r="E461" s="176"/>
      <c r="F461" s="162"/>
      <c r="G461" s="177"/>
      <c r="H461" s="162"/>
      <c r="I461" s="178"/>
      <c r="J461" s="162"/>
      <c r="K461" s="176"/>
      <c r="L461" s="162"/>
      <c r="M461" s="162"/>
      <c r="N461" s="162"/>
      <c r="O461" s="162"/>
      <c r="P461" s="176"/>
      <c r="Q461" s="162"/>
      <c r="R461" s="162"/>
      <c r="S461" s="162"/>
      <c r="T461" s="162"/>
      <c r="U461" s="162"/>
      <c r="V461" s="162"/>
      <c r="W461" s="162"/>
      <c r="X461" s="162"/>
      <c r="Y461" s="162"/>
      <c r="Z461" s="162"/>
      <c r="AA461" s="162"/>
      <c r="AB461" s="162"/>
    </row>
    <row r="462" spans="1:28" ht="18" customHeight="1" x14ac:dyDescent="0.3">
      <c r="A462" s="162"/>
      <c r="B462" s="162"/>
      <c r="C462" s="162"/>
      <c r="D462" s="162"/>
      <c r="E462" s="176"/>
      <c r="F462" s="162"/>
      <c r="G462" s="177"/>
      <c r="H462" s="162"/>
      <c r="I462" s="178"/>
      <c r="J462" s="162"/>
      <c r="K462" s="176"/>
      <c r="L462" s="162"/>
      <c r="M462" s="162"/>
      <c r="N462" s="162"/>
      <c r="O462" s="162"/>
      <c r="P462" s="176"/>
      <c r="Q462" s="162"/>
      <c r="R462" s="162"/>
      <c r="S462" s="162"/>
      <c r="T462" s="162"/>
      <c r="U462" s="162"/>
      <c r="V462" s="162"/>
      <c r="W462" s="162"/>
      <c r="X462" s="162"/>
      <c r="Y462" s="162"/>
      <c r="Z462" s="162"/>
      <c r="AA462" s="162"/>
      <c r="AB462" s="162"/>
    </row>
    <row r="463" spans="1:28" ht="18" customHeight="1" x14ac:dyDescent="0.3">
      <c r="A463" s="162"/>
      <c r="B463" s="162"/>
      <c r="C463" s="162"/>
      <c r="D463" s="162"/>
      <c r="E463" s="176"/>
      <c r="F463" s="162"/>
      <c r="G463" s="177"/>
      <c r="H463" s="162"/>
      <c r="I463" s="178"/>
      <c r="J463" s="162"/>
      <c r="K463" s="176"/>
      <c r="L463" s="162"/>
      <c r="M463" s="162"/>
      <c r="N463" s="162"/>
      <c r="O463" s="162"/>
      <c r="P463" s="176"/>
      <c r="Q463" s="162"/>
      <c r="R463" s="162"/>
      <c r="S463" s="162"/>
      <c r="T463" s="162"/>
      <c r="U463" s="162"/>
      <c r="V463" s="162"/>
      <c r="W463" s="162"/>
      <c r="X463" s="162"/>
      <c r="Y463" s="162"/>
      <c r="Z463" s="162"/>
      <c r="AA463" s="162"/>
      <c r="AB463" s="162"/>
    </row>
    <row r="464" spans="1:28" ht="18" customHeight="1" x14ac:dyDescent="0.3">
      <c r="A464" s="162"/>
      <c r="B464" s="162"/>
      <c r="C464" s="162"/>
      <c r="D464" s="162"/>
      <c r="E464" s="176"/>
      <c r="F464" s="162"/>
      <c r="G464" s="177"/>
      <c r="H464" s="162"/>
      <c r="I464" s="178"/>
      <c r="J464" s="162"/>
      <c r="K464" s="176"/>
      <c r="L464" s="162"/>
      <c r="M464" s="162"/>
      <c r="N464" s="162"/>
      <c r="O464" s="162"/>
      <c r="P464" s="176"/>
      <c r="Q464" s="162"/>
      <c r="R464" s="162"/>
      <c r="S464" s="162"/>
      <c r="T464" s="162"/>
      <c r="U464" s="162"/>
      <c r="V464" s="162"/>
      <c r="W464" s="162"/>
      <c r="X464" s="162"/>
      <c r="Y464" s="162"/>
      <c r="Z464" s="162"/>
      <c r="AA464" s="162"/>
      <c r="AB464" s="162"/>
    </row>
    <row r="465" spans="1:28" ht="18" customHeight="1" x14ac:dyDescent="0.3">
      <c r="A465" s="162"/>
      <c r="B465" s="162"/>
      <c r="C465" s="162"/>
      <c r="D465" s="162"/>
      <c r="E465" s="176"/>
      <c r="F465" s="162"/>
      <c r="G465" s="177"/>
      <c r="H465" s="162"/>
      <c r="I465" s="178"/>
      <c r="J465" s="162"/>
      <c r="K465" s="176"/>
      <c r="L465" s="162"/>
      <c r="M465" s="162"/>
      <c r="N465" s="162"/>
      <c r="O465" s="162"/>
      <c r="P465" s="176"/>
      <c r="Q465" s="162"/>
      <c r="R465" s="162"/>
      <c r="S465" s="162"/>
      <c r="T465" s="162"/>
      <c r="U465" s="162"/>
      <c r="V465" s="162"/>
      <c r="W465" s="162"/>
      <c r="X465" s="162"/>
      <c r="Y465" s="162"/>
      <c r="Z465" s="162"/>
      <c r="AA465" s="162"/>
      <c r="AB465" s="162"/>
    </row>
    <row r="466" spans="1:28" ht="18" customHeight="1" x14ac:dyDescent="0.3">
      <c r="A466" s="162"/>
      <c r="B466" s="162"/>
      <c r="C466" s="162"/>
      <c r="D466" s="162"/>
      <c r="E466" s="176"/>
      <c r="F466" s="162"/>
      <c r="G466" s="177"/>
      <c r="H466" s="162"/>
      <c r="I466" s="178"/>
      <c r="J466" s="162"/>
      <c r="K466" s="176"/>
      <c r="L466" s="162"/>
      <c r="M466" s="162"/>
      <c r="N466" s="162"/>
      <c r="O466" s="162"/>
      <c r="P466" s="176"/>
      <c r="Q466" s="162"/>
      <c r="R466" s="162"/>
      <c r="S466" s="162"/>
      <c r="T466" s="162"/>
      <c r="U466" s="162"/>
      <c r="V466" s="162"/>
      <c r="W466" s="162"/>
      <c r="X466" s="162"/>
      <c r="Y466" s="162"/>
      <c r="Z466" s="162"/>
      <c r="AA466" s="162"/>
      <c r="AB466" s="162"/>
    </row>
    <row r="467" spans="1:28" ht="18" customHeight="1" x14ac:dyDescent="0.3">
      <c r="A467" s="162"/>
      <c r="B467" s="162"/>
      <c r="C467" s="162"/>
      <c r="D467" s="162"/>
      <c r="E467" s="176"/>
      <c r="F467" s="162"/>
      <c r="G467" s="177"/>
      <c r="H467" s="162"/>
      <c r="I467" s="178"/>
      <c r="J467" s="162"/>
      <c r="K467" s="176"/>
      <c r="L467" s="162"/>
      <c r="M467" s="162"/>
      <c r="N467" s="162"/>
      <c r="O467" s="162"/>
      <c r="P467" s="176"/>
      <c r="Q467" s="162"/>
      <c r="R467" s="162"/>
      <c r="S467" s="162"/>
      <c r="T467" s="162"/>
      <c r="U467" s="162"/>
      <c r="V467" s="162"/>
      <c r="W467" s="162"/>
      <c r="X467" s="162"/>
      <c r="Y467" s="162"/>
      <c r="Z467" s="162"/>
      <c r="AA467" s="162"/>
      <c r="AB467" s="162"/>
    </row>
    <row r="468" spans="1:28" ht="18" customHeight="1" x14ac:dyDescent="0.3">
      <c r="A468" s="162"/>
      <c r="B468" s="162"/>
      <c r="C468" s="162"/>
      <c r="D468" s="162"/>
      <c r="E468" s="176"/>
      <c r="F468" s="162"/>
      <c r="G468" s="177"/>
      <c r="H468" s="162"/>
      <c r="I468" s="178"/>
      <c r="J468" s="162"/>
      <c r="K468" s="176"/>
      <c r="L468" s="162"/>
      <c r="M468" s="162"/>
      <c r="N468" s="162"/>
      <c r="O468" s="162"/>
      <c r="P468" s="176"/>
      <c r="Q468" s="162"/>
      <c r="R468" s="162"/>
      <c r="S468" s="162"/>
      <c r="T468" s="162"/>
      <c r="U468" s="162"/>
      <c r="V468" s="162"/>
      <c r="W468" s="162"/>
      <c r="X468" s="162"/>
      <c r="Y468" s="162"/>
      <c r="Z468" s="162"/>
      <c r="AA468" s="162"/>
      <c r="AB468" s="162"/>
    </row>
    <row r="469" spans="1:28" ht="18" customHeight="1" x14ac:dyDescent="0.3">
      <c r="A469" s="162"/>
      <c r="B469" s="162"/>
      <c r="C469" s="162"/>
      <c r="D469" s="162"/>
      <c r="E469" s="176"/>
      <c r="F469" s="162"/>
      <c r="G469" s="177"/>
      <c r="H469" s="162"/>
      <c r="I469" s="178"/>
      <c r="J469" s="162"/>
      <c r="K469" s="176"/>
      <c r="L469" s="162"/>
      <c r="M469" s="162"/>
      <c r="N469" s="162"/>
      <c r="O469" s="162"/>
      <c r="P469" s="176"/>
      <c r="Q469" s="162"/>
      <c r="R469" s="162"/>
      <c r="S469" s="162"/>
      <c r="T469" s="162"/>
      <c r="U469" s="162"/>
      <c r="V469" s="162"/>
      <c r="W469" s="162"/>
      <c r="X469" s="162"/>
      <c r="Y469" s="162"/>
      <c r="Z469" s="162"/>
      <c r="AA469" s="162"/>
      <c r="AB469" s="162"/>
    </row>
    <row r="470" spans="1:28" ht="18" customHeight="1" x14ac:dyDescent="0.3">
      <c r="A470" s="162"/>
      <c r="B470" s="162"/>
      <c r="C470" s="162"/>
      <c r="D470" s="162"/>
      <c r="E470" s="176"/>
      <c r="F470" s="162"/>
      <c r="G470" s="177"/>
      <c r="H470" s="162"/>
      <c r="I470" s="178"/>
      <c r="J470" s="162"/>
      <c r="K470" s="176"/>
      <c r="L470" s="162"/>
      <c r="M470" s="162"/>
      <c r="N470" s="162"/>
      <c r="O470" s="162"/>
      <c r="P470" s="176"/>
      <c r="Q470" s="162"/>
      <c r="R470" s="162"/>
      <c r="S470" s="162"/>
      <c r="T470" s="162"/>
      <c r="U470" s="162"/>
      <c r="V470" s="162"/>
      <c r="W470" s="162"/>
      <c r="X470" s="162"/>
      <c r="Y470" s="162"/>
      <c r="Z470" s="162"/>
      <c r="AA470" s="162"/>
      <c r="AB470" s="162"/>
    </row>
    <row r="471" spans="1:28" ht="18" customHeight="1" x14ac:dyDescent="0.3">
      <c r="A471" s="162"/>
      <c r="B471" s="162"/>
      <c r="C471" s="162"/>
      <c r="D471" s="162"/>
      <c r="E471" s="176"/>
      <c r="F471" s="162"/>
      <c r="G471" s="177"/>
      <c r="H471" s="162"/>
      <c r="I471" s="178"/>
      <c r="J471" s="162"/>
      <c r="K471" s="176"/>
      <c r="L471" s="162"/>
      <c r="M471" s="162"/>
      <c r="N471" s="162"/>
      <c r="O471" s="162"/>
      <c r="P471" s="176"/>
      <c r="Q471" s="162"/>
      <c r="R471" s="162"/>
      <c r="S471" s="162"/>
      <c r="T471" s="162"/>
      <c r="U471" s="162"/>
      <c r="V471" s="162"/>
      <c r="W471" s="162"/>
      <c r="X471" s="162"/>
      <c r="Y471" s="162"/>
      <c r="Z471" s="162"/>
      <c r="AA471" s="162"/>
      <c r="AB471" s="162"/>
    </row>
    <row r="472" spans="1:28" ht="18" customHeight="1" x14ac:dyDescent="0.3">
      <c r="A472" s="162"/>
      <c r="B472" s="162"/>
      <c r="C472" s="162"/>
      <c r="D472" s="162"/>
      <c r="E472" s="176"/>
      <c r="F472" s="162"/>
      <c r="G472" s="177"/>
      <c r="H472" s="162"/>
      <c r="I472" s="178"/>
      <c r="J472" s="162"/>
      <c r="K472" s="176"/>
      <c r="L472" s="162"/>
      <c r="M472" s="162"/>
      <c r="N472" s="162"/>
      <c r="O472" s="162"/>
      <c r="P472" s="176"/>
      <c r="Q472" s="162"/>
      <c r="R472" s="162"/>
      <c r="S472" s="162"/>
      <c r="T472" s="162"/>
      <c r="U472" s="162"/>
      <c r="V472" s="162"/>
      <c r="W472" s="162"/>
      <c r="X472" s="162"/>
      <c r="Y472" s="162"/>
      <c r="Z472" s="162"/>
      <c r="AA472" s="162"/>
      <c r="AB472" s="162"/>
    </row>
    <row r="473" spans="1:28" ht="18" customHeight="1" x14ac:dyDescent="0.3">
      <c r="A473" s="162"/>
      <c r="B473" s="162"/>
      <c r="C473" s="162"/>
      <c r="D473" s="162"/>
      <c r="E473" s="176"/>
      <c r="F473" s="162"/>
      <c r="G473" s="177"/>
      <c r="H473" s="162"/>
      <c r="I473" s="178"/>
      <c r="J473" s="162"/>
      <c r="K473" s="176"/>
      <c r="L473" s="162"/>
      <c r="M473" s="162"/>
      <c r="N473" s="162"/>
      <c r="O473" s="162"/>
      <c r="P473" s="176"/>
      <c r="Q473" s="162"/>
      <c r="R473" s="162"/>
      <c r="S473" s="162"/>
      <c r="T473" s="162"/>
      <c r="U473" s="162"/>
      <c r="V473" s="162"/>
      <c r="W473" s="162"/>
      <c r="X473" s="162"/>
      <c r="Y473" s="162"/>
      <c r="Z473" s="162"/>
      <c r="AA473" s="162"/>
      <c r="AB473" s="162"/>
    </row>
    <row r="474" spans="1:28" ht="18" customHeight="1" x14ac:dyDescent="0.3">
      <c r="A474" s="162"/>
      <c r="B474" s="162"/>
      <c r="C474" s="162"/>
      <c r="D474" s="162"/>
      <c r="E474" s="176"/>
      <c r="F474" s="162"/>
      <c r="G474" s="177"/>
      <c r="H474" s="162"/>
      <c r="I474" s="178"/>
      <c r="J474" s="162"/>
      <c r="K474" s="176"/>
      <c r="L474" s="162"/>
      <c r="M474" s="162"/>
      <c r="N474" s="162"/>
      <c r="O474" s="162"/>
      <c r="P474" s="176"/>
      <c r="Q474" s="162"/>
      <c r="R474" s="162"/>
      <c r="S474" s="162"/>
      <c r="T474" s="162"/>
      <c r="U474" s="162"/>
      <c r="V474" s="162"/>
      <c r="W474" s="162"/>
      <c r="X474" s="162"/>
      <c r="Y474" s="162"/>
      <c r="Z474" s="162"/>
      <c r="AA474" s="162"/>
      <c r="AB474" s="162"/>
    </row>
    <row r="475" spans="1:28" ht="18" customHeight="1" x14ac:dyDescent="0.3">
      <c r="A475" s="162"/>
      <c r="B475" s="162"/>
      <c r="C475" s="162"/>
      <c r="D475" s="162"/>
      <c r="E475" s="176"/>
      <c r="F475" s="162"/>
      <c r="G475" s="177"/>
      <c r="H475" s="162"/>
      <c r="I475" s="178"/>
      <c r="J475" s="162"/>
      <c r="K475" s="176"/>
      <c r="L475" s="162"/>
      <c r="M475" s="162"/>
      <c r="N475" s="162"/>
      <c r="O475" s="162"/>
      <c r="P475" s="176"/>
      <c r="Q475" s="162"/>
      <c r="R475" s="162"/>
      <c r="S475" s="162"/>
      <c r="T475" s="162"/>
      <c r="U475" s="162"/>
      <c r="V475" s="162"/>
      <c r="W475" s="162"/>
      <c r="X475" s="162"/>
      <c r="Y475" s="162"/>
      <c r="Z475" s="162"/>
      <c r="AA475" s="162"/>
      <c r="AB475" s="162"/>
    </row>
    <row r="476" spans="1:28" ht="18" customHeight="1" x14ac:dyDescent="0.3">
      <c r="A476" s="162"/>
      <c r="B476" s="162"/>
      <c r="C476" s="162"/>
      <c r="D476" s="162"/>
      <c r="E476" s="176"/>
      <c r="F476" s="162"/>
      <c r="G476" s="177"/>
      <c r="H476" s="162"/>
      <c r="I476" s="178"/>
      <c r="J476" s="162"/>
      <c r="K476" s="176"/>
      <c r="L476" s="162"/>
      <c r="M476" s="162"/>
      <c r="N476" s="162"/>
      <c r="O476" s="162"/>
      <c r="P476" s="176"/>
      <c r="Q476" s="162"/>
      <c r="R476" s="162"/>
      <c r="S476" s="162"/>
      <c r="T476" s="162"/>
      <c r="U476" s="162"/>
      <c r="V476" s="162"/>
      <c r="W476" s="162"/>
      <c r="X476" s="162"/>
      <c r="Y476" s="162"/>
      <c r="Z476" s="162"/>
      <c r="AA476" s="162"/>
      <c r="AB476" s="162"/>
    </row>
    <row r="477" spans="1:28" ht="18" customHeight="1" x14ac:dyDescent="0.3">
      <c r="A477" s="162"/>
      <c r="B477" s="162"/>
      <c r="C477" s="162"/>
      <c r="D477" s="162"/>
      <c r="E477" s="176"/>
      <c r="F477" s="162"/>
      <c r="G477" s="177"/>
      <c r="H477" s="162"/>
      <c r="I477" s="178"/>
      <c r="J477" s="162"/>
      <c r="K477" s="176"/>
      <c r="L477" s="162"/>
      <c r="M477" s="162"/>
      <c r="N477" s="162"/>
      <c r="O477" s="162"/>
      <c r="P477" s="176"/>
      <c r="Q477" s="162"/>
      <c r="R477" s="162"/>
      <c r="S477" s="162"/>
      <c r="T477" s="162"/>
      <c r="U477" s="162"/>
      <c r="V477" s="162"/>
      <c r="W477" s="162"/>
      <c r="X477" s="162"/>
      <c r="Y477" s="162"/>
      <c r="Z477" s="162"/>
      <c r="AA477" s="162"/>
      <c r="AB477" s="162"/>
    </row>
    <row r="478" spans="1:28" ht="18" customHeight="1" x14ac:dyDescent="0.3">
      <c r="A478" s="162"/>
      <c r="B478" s="162"/>
      <c r="C478" s="162"/>
      <c r="D478" s="162"/>
      <c r="E478" s="176"/>
      <c r="F478" s="162"/>
      <c r="G478" s="177"/>
      <c r="H478" s="162"/>
      <c r="I478" s="178"/>
      <c r="J478" s="162"/>
      <c r="K478" s="176"/>
      <c r="L478" s="162"/>
      <c r="M478" s="162"/>
      <c r="N478" s="162"/>
      <c r="O478" s="162"/>
      <c r="P478" s="176"/>
      <c r="Q478" s="162"/>
      <c r="R478" s="162"/>
      <c r="S478" s="162"/>
      <c r="T478" s="162"/>
      <c r="U478" s="162"/>
      <c r="V478" s="162"/>
      <c r="W478" s="162"/>
      <c r="X478" s="162"/>
      <c r="Y478" s="162"/>
      <c r="Z478" s="162"/>
      <c r="AA478" s="162"/>
      <c r="AB478" s="162"/>
    </row>
    <row r="479" spans="1:28" ht="18" customHeight="1" x14ac:dyDescent="0.3">
      <c r="A479" s="162"/>
      <c r="B479" s="162"/>
      <c r="C479" s="162"/>
      <c r="D479" s="162"/>
      <c r="E479" s="176"/>
      <c r="F479" s="162"/>
      <c r="G479" s="177"/>
      <c r="H479" s="162"/>
      <c r="I479" s="178"/>
      <c r="J479" s="162"/>
      <c r="K479" s="176"/>
      <c r="L479" s="162"/>
      <c r="M479" s="162"/>
      <c r="N479" s="162"/>
      <c r="O479" s="162"/>
      <c r="P479" s="176"/>
      <c r="Q479" s="162"/>
      <c r="R479" s="162"/>
      <c r="S479" s="162"/>
      <c r="T479" s="162"/>
      <c r="U479" s="162"/>
      <c r="V479" s="162"/>
      <c r="W479" s="162"/>
      <c r="X479" s="162"/>
      <c r="Y479" s="162"/>
      <c r="Z479" s="162"/>
      <c r="AA479" s="162"/>
      <c r="AB479" s="162"/>
    </row>
    <row r="480" spans="1:28" ht="18" customHeight="1" x14ac:dyDescent="0.3">
      <c r="A480" s="162"/>
      <c r="B480" s="162"/>
      <c r="C480" s="162"/>
      <c r="D480" s="162"/>
      <c r="E480" s="176"/>
      <c r="F480" s="162"/>
      <c r="G480" s="177"/>
      <c r="H480" s="162"/>
      <c r="I480" s="178"/>
      <c r="J480" s="162"/>
      <c r="K480" s="176"/>
      <c r="L480" s="162"/>
      <c r="M480" s="162"/>
      <c r="N480" s="162"/>
      <c r="O480" s="162"/>
      <c r="P480" s="176"/>
      <c r="Q480" s="162"/>
      <c r="R480" s="162"/>
      <c r="S480" s="162"/>
      <c r="T480" s="162"/>
      <c r="U480" s="162"/>
      <c r="V480" s="162"/>
      <c r="W480" s="162"/>
      <c r="X480" s="162"/>
      <c r="Y480" s="162"/>
      <c r="Z480" s="162"/>
      <c r="AA480" s="162"/>
      <c r="AB480" s="162"/>
    </row>
    <row r="481" spans="1:28" ht="18" customHeight="1" x14ac:dyDescent="0.3">
      <c r="A481" s="162"/>
      <c r="B481" s="162"/>
      <c r="C481" s="162"/>
      <c r="D481" s="162"/>
      <c r="E481" s="176"/>
      <c r="F481" s="162"/>
      <c r="G481" s="177"/>
      <c r="H481" s="162"/>
      <c r="I481" s="178"/>
      <c r="J481" s="162"/>
      <c r="K481" s="176"/>
      <c r="L481" s="162"/>
      <c r="M481" s="162"/>
      <c r="N481" s="162"/>
      <c r="O481" s="162"/>
      <c r="P481" s="176"/>
      <c r="Q481" s="162"/>
      <c r="R481" s="162"/>
      <c r="S481" s="162"/>
      <c r="T481" s="162"/>
      <c r="U481" s="162"/>
      <c r="V481" s="162"/>
      <c r="W481" s="162"/>
      <c r="X481" s="162"/>
      <c r="Y481" s="162"/>
      <c r="Z481" s="162"/>
      <c r="AA481" s="162"/>
      <c r="AB481" s="162"/>
    </row>
    <row r="482" spans="1:28" ht="18" customHeight="1" x14ac:dyDescent="0.3">
      <c r="A482" s="162"/>
      <c r="B482" s="162"/>
      <c r="C482" s="162"/>
      <c r="D482" s="162"/>
      <c r="E482" s="176"/>
      <c r="F482" s="162"/>
      <c r="G482" s="177"/>
      <c r="H482" s="162"/>
      <c r="I482" s="178"/>
      <c r="J482" s="162"/>
      <c r="K482" s="176"/>
      <c r="L482" s="162"/>
      <c r="M482" s="162"/>
      <c r="N482" s="162"/>
      <c r="O482" s="162"/>
      <c r="P482" s="176"/>
      <c r="Q482" s="162"/>
      <c r="R482" s="162"/>
      <c r="S482" s="162"/>
      <c r="T482" s="162"/>
      <c r="U482" s="162"/>
      <c r="V482" s="162"/>
      <c r="W482" s="162"/>
      <c r="X482" s="162"/>
      <c r="Y482" s="162"/>
      <c r="Z482" s="162"/>
      <c r="AA482" s="162"/>
      <c r="AB482" s="162"/>
    </row>
    <row r="483" spans="1:28" ht="18" customHeight="1" x14ac:dyDescent="0.3">
      <c r="A483" s="162"/>
      <c r="B483" s="162"/>
      <c r="C483" s="162"/>
      <c r="D483" s="162"/>
      <c r="E483" s="176"/>
      <c r="F483" s="162"/>
      <c r="G483" s="177"/>
      <c r="H483" s="162"/>
      <c r="I483" s="178"/>
      <c r="J483" s="162"/>
      <c r="K483" s="176"/>
      <c r="L483" s="162"/>
      <c r="M483" s="162"/>
      <c r="N483" s="162"/>
      <c r="O483" s="162"/>
      <c r="P483" s="176"/>
      <c r="Q483" s="162"/>
      <c r="R483" s="162"/>
      <c r="S483" s="162"/>
      <c r="T483" s="162"/>
      <c r="U483" s="162"/>
      <c r="V483" s="162"/>
      <c r="W483" s="162"/>
      <c r="X483" s="162"/>
      <c r="Y483" s="162"/>
      <c r="Z483" s="162"/>
      <c r="AA483" s="162"/>
      <c r="AB483" s="162"/>
    </row>
    <row r="484" spans="1:28" ht="18" customHeight="1" x14ac:dyDescent="0.3">
      <c r="A484" s="162"/>
      <c r="B484" s="162"/>
      <c r="C484" s="162"/>
      <c r="D484" s="162"/>
      <c r="E484" s="176"/>
      <c r="F484" s="162"/>
      <c r="G484" s="177"/>
      <c r="H484" s="162"/>
      <c r="I484" s="178"/>
      <c r="J484" s="162"/>
      <c r="K484" s="176"/>
      <c r="L484" s="162"/>
      <c r="M484" s="162"/>
      <c r="N484" s="162"/>
      <c r="O484" s="162"/>
      <c r="P484" s="176"/>
      <c r="Q484" s="162"/>
      <c r="R484" s="162"/>
      <c r="S484" s="162"/>
      <c r="T484" s="162"/>
      <c r="U484" s="162"/>
      <c r="V484" s="162"/>
      <c r="W484" s="162"/>
      <c r="X484" s="162"/>
      <c r="Y484" s="162"/>
      <c r="Z484" s="162"/>
      <c r="AA484" s="162"/>
      <c r="AB484" s="162"/>
    </row>
    <row r="485" spans="1:28" ht="18" customHeight="1" x14ac:dyDescent="0.3">
      <c r="A485" s="162"/>
      <c r="B485" s="162"/>
      <c r="C485" s="162"/>
      <c r="D485" s="162"/>
      <c r="E485" s="176"/>
      <c r="F485" s="162"/>
      <c r="G485" s="177"/>
      <c r="H485" s="162"/>
      <c r="I485" s="178"/>
      <c r="J485" s="162"/>
      <c r="K485" s="176"/>
      <c r="L485" s="162"/>
      <c r="M485" s="162"/>
      <c r="N485" s="162"/>
      <c r="O485" s="162"/>
      <c r="P485" s="176"/>
      <c r="Q485" s="162"/>
      <c r="R485" s="162"/>
      <c r="S485" s="162"/>
      <c r="T485" s="162"/>
      <c r="U485" s="162"/>
      <c r="V485" s="162"/>
      <c r="W485" s="162"/>
      <c r="X485" s="162"/>
      <c r="Y485" s="162"/>
      <c r="Z485" s="162"/>
      <c r="AA485" s="162"/>
      <c r="AB485" s="162"/>
    </row>
    <row r="486" spans="1:28" ht="18" customHeight="1" x14ac:dyDescent="0.3">
      <c r="A486" s="162"/>
      <c r="B486" s="162"/>
      <c r="C486" s="162"/>
      <c r="D486" s="162"/>
      <c r="E486" s="176"/>
      <c r="F486" s="162"/>
      <c r="G486" s="177"/>
      <c r="H486" s="162"/>
      <c r="I486" s="178"/>
      <c r="J486" s="162"/>
      <c r="K486" s="176"/>
      <c r="L486" s="162"/>
      <c r="M486" s="162"/>
      <c r="N486" s="162"/>
      <c r="O486" s="162"/>
      <c r="P486" s="176"/>
      <c r="Q486" s="162"/>
      <c r="R486" s="162"/>
      <c r="S486" s="162"/>
      <c r="T486" s="162"/>
      <c r="U486" s="162"/>
      <c r="V486" s="162"/>
      <c r="W486" s="162"/>
      <c r="X486" s="162"/>
      <c r="Y486" s="162"/>
      <c r="Z486" s="162"/>
      <c r="AA486" s="162"/>
      <c r="AB486" s="162"/>
    </row>
    <row r="487" spans="1:28" ht="18" customHeight="1" x14ac:dyDescent="0.3">
      <c r="A487" s="162"/>
      <c r="B487" s="162"/>
      <c r="C487" s="162"/>
      <c r="D487" s="162"/>
      <c r="E487" s="176"/>
      <c r="F487" s="162"/>
      <c r="G487" s="177"/>
      <c r="H487" s="162"/>
      <c r="I487" s="178"/>
      <c r="J487" s="162"/>
      <c r="K487" s="176"/>
      <c r="L487" s="162"/>
      <c r="M487" s="162"/>
      <c r="N487" s="162"/>
      <c r="O487" s="162"/>
      <c r="P487" s="176"/>
      <c r="Q487" s="162"/>
      <c r="R487" s="162"/>
      <c r="S487" s="162"/>
      <c r="T487" s="162"/>
      <c r="U487" s="162"/>
      <c r="V487" s="162"/>
      <c r="W487" s="162"/>
      <c r="X487" s="162"/>
      <c r="Y487" s="162"/>
      <c r="Z487" s="162"/>
      <c r="AA487" s="162"/>
      <c r="AB487" s="162"/>
    </row>
    <row r="488" spans="1:28" ht="18" customHeight="1" x14ac:dyDescent="0.3">
      <c r="A488" s="162"/>
      <c r="B488" s="162"/>
      <c r="C488" s="162"/>
      <c r="D488" s="162"/>
      <c r="E488" s="176"/>
      <c r="F488" s="162"/>
      <c r="G488" s="177"/>
      <c r="H488" s="162"/>
      <c r="I488" s="178"/>
      <c r="J488" s="162"/>
      <c r="K488" s="176"/>
      <c r="L488" s="162"/>
      <c r="M488" s="162"/>
      <c r="N488" s="162"/>
      <c r="O488" s="162"/>
      <c r="P488" s="176"/>
      <c r="Q488" s="162"/>
      <c r="R488" s="162"/>
      <c r="S488" s="162"/>
      <c r="T488" s="162"/>
      <c r="U488" s="162"/>
      <c r="V488" s="162"/>
      <c r="W488" s="162"/>
      <c r="X488" s="162"/>
      <c r="Y488" s="162"/>
      <c r="Z488" s="162"/>
      <c r="AA488" s="162"/>
      <c r="AB488" s="162"/>
    </row>
    <row r="489" spans="1:28" ht="18" customHeight="1" x14ac:dyDescent="0.3">
      <c r="A489" s="162"/>
      <c r="B489" s="162"/>
      <c r="C489" s="162"/>
      <c r="D489" s="162"/>
      <c r="E489" s="176"/>
      <c r="F489" s="162"/>
      <c r="G489" s="177"/>
      <c r="H489" s="162"/>
      <c r="I489" s="178"/>
      <c r="J489" s="162"/>
      <c r="K489" s="176"/>
      <c r="L489" s="162"/>
      <c r="M489" s="162"/>
      <c r="N489" s="162"/>
      <c r="O489" s="162"/>
      <c r="P489" s="176"/>
      <c r="Q489" s="162"/>
      <c r="R489" s="162"/>
      <c r="S489" s="162"/>
      <c r="T489" s="162"/>
      <c r="U489" s="162"/>
      <c r="V489" s="162"/>
      <c r="W489" s="162"/>
      <c r="X489" s="162"/>
      <c r="Y489" s="162"/>
      <c r="Z489" s="162"/>
      <c r="AA489" s="162"/>
      <c r="AB489" s="162"/>
    </row>
    <row r="490" spans="1:28" ht="18" customHeight="1" x14ac:dyDescent="0.3">
      <c r="A490" s="162"/>
      <c r="B490" s="162"/>
      <c r="C490" s="162"/>
      <c r="D490" s="162"/>
      <c r="E490" s="176"/>
      <c r="F490" s="162"/>
      <c r="G490" s="177"/>
      <c r="H490" s="162"/>
      <c r="I490" s="178"/>
      <c r="J490" s="162"/>
      <c r="K490" s="176"/>
      <c r="L490" s="162"/>
      <c r="M490" s="162"/>
      <c r="N490" s="162"/>
      <c r="O490" s="162"/>
      <c r="P490" s="176"/>
      <c r="Q490" s="162"/>
      <c r="R490" s="162"/>
      <c r="S490" s="162"/>
      <c r="T490" s="162"/>
      <c r="U490" s="162"/>
      <c r="V490" s="162"/>
      <c r="W490" s="162"/>
      <c r="X490" s="162"/>
      <c r="Y490" s="162"/>
      <c r="Z490" s="162"/>
      <c r="AA490" s="162"/>
      <c r="AB490" s="162"/>
    </row>
    <row r="491" spans="1:28" ht="18" customHeight="1" x14ac:dyDescent="0.3">
      <c r="A491" s="162"/>
      <c r="B491" s="162"/>
      <c r="C491" s="162"/>
      <c r="D491" s="162"/>
      <c r="E491" s="176"/>
      <c r="F491" s="162"/>
      <c r="G491" s="177"/>
      <c r="H491" s="162"/>
      <c r="I491" s="178"/>
      <c r="J491" s="162"/>
      <c r="K491" s="176"/>
      <c r="L491" s="162"/>
      <c r="M491" s="162"/>
      <c r="N491" s="162"/>
      <c r="O491" s="162"/>
      <c r="P491" s="176"/>
      <c r="Q491" s="162"/>
      <c r="R491" s="162"/>
      <c r="S491" s="162"/>
      <c r="T491" s="162"/>
      <c r="U491" s="162"/>
      <c r="V491" s="162"/>
      <c r="W491" s="162"/>
      <c r="X491" s="162"/>
      <c r="Y491" s="162"/>
      <c r="Z491" s="162"/>
      <c r="AA491" s="162"/>
      <c r="AB491" s="162"/>
    </row>
    <row r="492" spans="1:28" ht="18" customHeight="1" x14ac:dyDescent="0.3">
      <c r="A492" s="162"/>
      <c r="B492" s="162"/>
      <c r="C492" s="162"/>
      <c r="D492" s="162"/>
      <c r="E492" s="176"/>
      <c r="F492" s="162"/>
      <c r="G492" s="177"/>
      <c r="H492" s="162"/>
      <c r="I492" s="178"/>
      <c r="J492" s="162"/>
      <c r="K492" s="176"/>
      <c r="L492" s="162"/>
      <c r="M492" s="162"/>
      <c r="N492" s="162"/>
      <c r="O492" s="162"/>
      <c r="P492" s="176"/>
      <c r="Q492" s="162"/>
      <c r="R492" s="162"/>
      <c r="S492" s="162"/>
      <c r="T492" s="162"/>
      <c r="U492" s="162"/>
      <c r="V492" s="162"/>
      <c r="W492" s="162"/>
      <c r="X492" s="162"/>
      <c r="Y492" s="162"/>
      <c r="Z492" s="162"/>
      <c r="AA492" s="162"/>
      <c r="AB492" s="162"/>
    </row>
    <row r="493" spans="1:28" ht="18" customHeight="1" x14ac:dyDescent="0.3">
      <c r="A493" s="162"/>
      <c r="B493" s="162"/>
      <c r="C493" s="162"/>
      <c r="D493" s="162"/>
      <c r="E493" s="176"/>
      <c r="F493" s="162"/>
      <c r="G493" s="177"/>
      <c r="H493" s="162"/>
      <c r="I493" s="178"/>
      <c r="J493" s="162"/>
      <c r="K493" s="176"/>
      <c r="L493" s="162"/>
      <c r="M493" s="162"/>
      <c r="N493" s="162"/>
      <c r="O493" s="162"/>
      <c r="P493" s="176"/>
      <c r="Q493" s="162"/>
      <c r="R493" s="162"/>
      <c r="S493" s="162"/>
      <c r="T493" s="162"/>
      <c r="U493" s="162"/>
      <c r="V493" s="162"/>
      <c r="W493" s="162"/>
      <c r="X493" s="162"/>
      <c r="Y493" s="162"/>
      <c r="Z493" s="162"/>
      <c r="AA493" s="162"/>
      <c r="AB493" s="162"/>
    </row>
    <row r="494" spans="1:28" ht="18" customHeight="1" x14ac:dyDescent="0.3">
      <c r="A494" s="162"/>
      <c r="B494" s="162"/>
      <c r="C494" s="162"/>
      <c r="D494" s="162"/>
      <c r="E494" s="176"/>
      <c r="F494" s="162"/>
      <c r="G494" s="177"/>
      <c r="H494" s="162"/>
      <c r="I494" s="178"/>
      <c r="J494" s="162"/>
      <c r="K494" s="176"/>
      <c r="L494" s="162"/>
      <c r="M494" s="162"/>
      <c r="N494" s="162"/>
      <c r="O494" s="162"/>
      <c r="P494" s="176"/>
      <c r="Q494" s="162"/>
      <c r="R494" s="162"/>
      <c r="S494" s="162"/>
      <c r="T494" s="162"/>
      <c r="U494" s="162"/>
      <c r="V494" s="162"/>
      <c r="W494" s="162"/>
      <c r="X494" s="162"/>
      <c r="Y494" s="162"/>
      <c r="Z494" s="162"/>
      <c r="AA494" s="162"/>
      <c r="AB494" s="162"/>
    </row>
    <row r="495" spans="1:28" ht="18" customHeight="1" x14ac:dyDescent="0.3">
      <c r="A495" s="162"/>
      <c r="B495" s="162"/>
      <c r="C495" s="162"/>
      <c r="D495" s="162"/>
      <c r="E495" s="176"/>
      <c r="F495" s="162"/>
      <c r="G495" s="177"/>
      <c r="H495" s="162"/>
      <c r="I495" s="178"/>
      <c r="J495" s="162"/>
      <c r="K495" s="176"/>
      <c r="L495" s="162"/>
      <c r="M495" s="162"/>
      <c r="N495" s="162"/>
      <c r="O495" s="162"/>
      <c r="P495" s="176"/>
      <c r="Q495" s="162"/>
      <c r="R495" s="162"/>
      <c r="S495" s="162"/>
      <c r="T495" s="162"/>
      <c r="U495" s="162"/>
      <c r="V495" s="162"/>
      <c r="W495" s="162"/>
      <c r="X495" s="162"/>
      <c r="Y495" s="162"/>
      <c r="Z495" s="162"/>
      <c r="AA495" s="162"/>
      <c r="AB495" s="162"/>
    </row>
    <row r="496" spans="1:28" ht="18" customHeight="1" x14ac:dyDescent="0.3">
      <c r="A496" s="162"/>
      <c r="B496" s="162"/>
      <c r="C496" s="162"/>
      <c r="D496" s="162"/>
      <c r="E496" s="176"/>
      <c r="F496" s="162"/>
      <c r="G496" s="177"/>
      <c r="H496" s="162"/>
      <c r="I496" s="178"/>
      <c r="J496" s="162"/>
      <c r="K496" s="176"/>
      <c r="L496" s="162"/>
      <c r="M496" s="162"/>
      <c r="N496" s="162"/>
      <c r="O496" s="162"/>
      <c r="P496" s="176"/>
      <c r="Q496" s="162"/>
      <c r="R496" s="162"/>
      <c r="S496" s="162"/>
      <c r="T496" s="162"/>
      <c r="U496" s="162"/>
      <c r="V496" s="162"/>
      <c r="W496" s="162"/>
      <c r="X496" s="162"/>
      <c r="Y496" s="162"/>
      <c r="Z496" s="162"/>
      <c r="AA496" s="162"/>
      <c r="AB496" s="162"/>
    </row>
    <row r="497" spans="1:28" ht="18" customHeight="1" x14ac:dyDescent="0.3">
      <c r="A497" s="162"/>
      <c r="B497" s="162"/>
      <c r="C497" s="162"/>
      <c r="D497" s="162"/>
      <c r="E497" s="176"/>
      <c r="F497" s="162"/>
      <c r="G497" s="177"/>
      <c r="H497" s="162"/>
      <c r="I497" s="178"/>
      <c r="J497" s="162"/>
      <c r="K497" s="176"/>
      <c r="L497" s="162"/>
      <c r="M497" s="162"/>
      <c r="N497" s="162"/>
      <c r="O497" s="162"/>
      <c r="P497" s="176"/>
      <c r="Q497" s="162"/>
      <c r="R497" s="162"/>
      <c r="S497" s="162"/>
      <c r="T497" s="162"/>
      <c r="U497" s="162"/>
      <c r="V497" s="162"/>
      <c r="W497" s="162"/>
      <c r="X497" s="162"/>
      <c r="Y497" s="162"/>
      <c r="Z497" s="162"/>
      <c r="AA497" s="162"/>
      <c r="AB497" s="162"/>
    </row>
    <row r="498" spans="1:28" ht="18" customHeight="1" x14ac:dyDescent="0.3">
      <c r="A498" s="162"/>
      <c r="B498" s="162"/>
      <c r="C498" s="162"/>
      <c r="D498" s="162"/>
      <c r="E498" s="176"/>
      <c r="F498" s="162"/>
      <c r="G498" s="177"/>
      <c r="H498" s="162"/>
      <c r="I498" s="178"/>
      <c r="J498" s="162"/>
      <c r="K498" s="176"/>
      <c r="L498" s="162"/>
      <c r="M498" s="162"/>
      <c r="N498" s="162"/>
      <c r="O498" s="162"/>
      <c r="P498" s="176"/>
      <c r="Q498" s="162"/>
      <c r="R498" s="162"/>
      <c r="S498" s="162"/>
      <c r="T498" s="162"/>
      <c r="U498" s="162"/>
      <c r="V498" s="162"/>
      <c r="W498" s="162"/>
      <c r="X498" s="162"/>
      <c r="Y498" s="162"/>
      <c r="Z498" s="162"/>
      <c r="AA498" s="162"/>
      <c r="AB498" s="162"/>
    </row>
    <row r="499" spans="1:28" ht="18" customHeight="1" x14ac:dyDescent="0.3">
      <c r="A499" s="162"/>
      <c r="B499" s="162"/>
      <c r="C499" s="162"/>
      <c r="D499" s="162"/>
      <c r="E499" s="176"/>
      <c r="F499" s="162"/>
      <c r="G499" s="177"/>
      <c r="H499" s="162"/>
      <c r="I499" s="178"/>
      <c r="J499" s="162"/>
      <c r="K499" s="176"/>
      <c r="L499" s="162"/>
      <c r="M499" s="162"/>
      <c r="N499" s="162"/>
      <c r="O499" s="162"/>
      <c r="P499" s="176"/>
      <c r="Q499" s="162"/>
      <c r="R499" s="162"/>
      <c r="S499" s="162"/>
      <c r="T499" s="162"/>
      <c r="U499" s="162"/>
      <c r="V499" s="162"/>
      <c r="W499" s="162"/>
      <c r="X499" s="162"/>
      <c r="Y499" s="162"/>
      <c r="Z499" s="162"/>
      <c r="AA499" s="162"/>
      <c r="AB499" s="162"/>
    </row>
    <row r="500" spans="1:28" ht="18" customHeight="1" x14ac:dyDescent="0.3">
      <c r="A500" s="162"/>
      <c r="B500" s="162"/>
      <c r="C500" s="162"/>
      <c r="D500" s="162"/>
      <c r="E500" s="176"/>
      <c r="F500" s="162"/>
      <c r="G500" s="177"/>
      <c r="H500" s="162"/>
      <c r="I500" s="178"/>
      <c r="J500" s="162"/>
      <c r="K500" s="176"/>
      <c r="L500" s="162"/>
      <c r="M500" s="162"/>
      <c r="N500" s="162"/>
      <c r="O500" s="162"/>
      <c r="P500" s="176"/>
      <c r="Q500" s="162"/>
      <c r="R500" s="162"/>
      <c r="S500" s="162"/>
      <c r="T500" s="162"/>
      <c r="U500" s="162"/>
      <c r="V500" s="162"/>
      <c r="W500" s="162"/>
      <c r="X500" s="162"/>
      <c r="Y500" s="162"/>
      <c r="Z500" s="162"/>
      <c r="AA500" s="162"/>
      <c r="AB500" s="162"/>
    </row>
    <row r="501" spans="1:28" ht="18" customHeight="1" x14ac:dyDescent="0.3">
      <c r="A501" s="162"/>
      <c r="B501" s="162"/>
      <c r="C501" s="162"/>
      <c r="D501" s="162"/>
      <c r="E501" s="176"/>
      <c r="F501" s="162"/>
      <c r="G501" s="177"/>
      <c r="H501" s="162"/>
      <c r="I501" s="178"/>
      <c r="J501" s="162"/>
      <c r="K501" s="176"/>
      <c r="L501" s="162"/>
      <c r="M501" s="162"/>
      <c r="N501" s="162"/>
      <c r="O501" s="162"/>
      <c r="P501" s="176"/>
      <c r="Q501" s="162"/>
      <c r="R501" s="162"/>
      <c r="S501" s="162"/>
      <c r="T501" s="162"/>
      <c r="U501" s="162"/>
      <c r="V501" s="162"/>
      <c r="W501" s="162"/>
      <c r="X501" s="162"/>
      <c r="Y501" s="162"/>
      <c r="Z501" s="162"/>
      <c r="AA501" s="162"/>
      <c r="AB501" s="162"/>
    </row>
    <row r="502" spans="1:28" ht="18" customHeight="1" x14ac:dyDescent="0.3">
      <c r="A502" s="162"/>
      <c r="B502" s="162"/>
      <c r="C502" s="162"/>
      <c r="D502" s="162"/>
      <c r="E502" s="176"/>
      <c r="F502" s="162"/>
      <c r="G502" s="177"/>
      <c r="H502" s="162"/>
      <c r="I502" s="178"/>
      <c r="J502" s="162"/>
      <c r="K502" s="176"/>
      <c r="L502" s="162"/>
      <c r="M502" s="162"/>
      <c r="N502" s="162"/>
      <c r="O502" s="162"/>
      <c r="P502" s="176"/>
      <c r="Q502" s="162"/>
      <c r="R502" s="162"/>
      <c r="S502" s="162"/>
      <c r="T502" s="162"/>
      <c r="U502" s="162"/>
      <c r="V502" s="162"/>
      <c r="W502" s="162"/>
      <c r="X502" s="162"/>
      <c r="Y502" s="162"/>
      <c r="Z502" s="162"/>
      <c r="AA502" s="162"/>
      <c r="AB502" s="162"/>
    </row>
    <row r="503" spans="1:28" ht="18" customHeight="1" x14ac:dyDescent="0.3">
      <c r="A503" s="162"/>
      <c r="B503" s="162"/>
      <c r="C503" s="162"/>
      <c r="D503" s="162"/>
      <c r="E503" s="176"/>
      <c r="F503" s="162"/>
      <c r="G503" s="177"/>
      <c r="H503" s="162"/>
      <c r="I503" s="178"/>
      <c r="J503" s="162"/>
      <c r="K503" s="176"/>
      <c r="L503" s="162"/>
      <c r="M503" s="162"/>
      <c r="N503" s="162"/>
      <c r="O503" s="162"/>
      <c r="P503" s="176"/>
      <c r="Q503" s="162"/>
      <c r="R503" s="162"/>
      <c r="S503" s="162"/>
      <c r="T503" s="162"/>
      <c r="U503" s="162"/>
      <c r="V503" s="162"/>
      <c r="W503" s="162"/>
      <c r="X503" s="162"/>
      <c r="Y503" s="162"/>
      <c r="Z503" s="162"/>
      <c r="AA503" s="162"/>
      <c r="AB503" s="162"/>
    </row>
    <row r="504" spans="1:28" ht="18" customHeight="1" x14ac:dyDescent="0.3">
      <c r="A504" s="162"/>
      <c r="B504" s="162"/>
      <c r="C504" s="162"/>
      <c r="D504" s="162"/>
      <c r="E504" s="176"/>
      <c r="F504" s="162"/>
      <c r="G504" s="177"/>
      <c r="H504" s="162"/>
      <c r="I504" s="178"/>
      <c r="J504" s="162"/>
      <c r="K504" s="176"/>
      <c r="L504" s="162"/>
      <c r="M504" s="162"/>
      <c r="N504" s="162"/>
      <c r="O504" s="162"/>
      <c r="P504" s="176"/>
      <c r="Q504" s="162"/>
      <c r="R504" s="162"/>
      <c r="S504" s="162"/>
      <c r="T504" s="162"/>
      <c r="U504" s="162"/>
      <c r="V504" s="162"/>
      <c r="W504" s="162"/>
      <c r="X504" s="162"/>
      <c r="Y504" s="162"/>
      <c r="Z504" s="162"/>
      <c r="AA504" s="162"/>
      <c r="AB504" s="162"/>
    </row>
    <row r="505" spans="1:28" ht="18" customHeight="1" x14ac:dyDescent="0.3">
      <c r="A505" s="162"/>
      <c r="B505" s="162"/>
      <c r="C505" s="162"/>
      <c r="D505" s="162"/>
      <c r="E505" s="176"/>
      <c r="F505" s="162"/>
      <c r="G505" s="177"/>
      <c r="H505" s="162"/>
      <c r="I505" s="178"/>
      <c r="J505" s="162"/>
      <c r="K505" s="176"/>
      <c r="L505" s="162"/>
      <c r="M505" s="162"/>
      <c r="N505" s="162"/>
      <c r="O505" s="162"/>
      <c r="P505" s="176"/>
      <c r="Q505" s="162"/>
      <c r="R505" s="162"/>
      <c r="S505" s="162"/>
      <c r="T505" s="162"/>
      <c r="U505" s="162"/>
      <c r="V505" s="162"/>
      <c r="W505" s="162"/>
      <c r="X505" s="162"/>
      <c r="Y505" s="162"/>
      <c r="Z505" s="162"/>
      <c r="AA505" s="162"/>
      <c r="AB505" s="162"/>
    </row>
    <row r="506" spans="1:28" ht="18" customHeight="1" x14ac:dyDescent="0.3">
      <c r="A506" s="162"/>
      <c r="B506" s="162"/>
      <c r="C506" s="162"/>
      <c r="D506" s="162"/>
      <c r="E506" s="176"/>
      <c r="F506" s="162"/>
      <c r="G506" s="177"/>
      <c r="H506" s="162"/>
      <c r="I506" s="178"/>
      <c r="J506" s="162"/>
      <c r="K506" s="176"/>
      <c r="L506" s="162"/>
      <c r="M506" s="162"/>
      <c r="N506" s="162"/>
      <c r="O506" s="162"/>
      <c r="P506" s="176"/>
      <c r="Q506" s="162"/>
      <c r="R506" s="162"/>
      <c r="S506" s="162"/>
      <c r="T506" s="162"/>
      <c r="U506" s="162"/>
      <c r="V506" s="162"/>
      <c r="W506" s="162"/>
      <c r="X506" s="162"/>
      <c r="Y506" s="162"/>
      <c r="Z506" s="162"/>
      <c r="AA506" s="162"/>
      <c r="AB506" s="162"/>
    </row>
    <row r="507" spans="1:28" ht="18" customHeight="1" x14ac:dyDescent="0.3">
      <c r="A507" s="162"/>
      <c r="B507" s="162"/>
      <c r="C507" s="162"/>
      <c r="D507" s="162"/>
      <c r="E507" s="176"/>
      <c r="F507" s="162"/>
      <c r="G507" s="177"/>
      <c r="H507" s="162"/>
      <c r="I507" s="178"/>
      <c r="J507" s="162"/>
      <c r="K507" s="176"/>
      <c r="L507" s="162"/>
      <c r="M507" s="162"/>
      <c r="N507" s="162"/>
      <c r="O507" s="162"/>
      <c r="P507" s="176"/>
      <c r="Q507" s="162"/>
      <c r="R507" s="162"/>
      <c r="S507" s="162"/>
      <c r="T507" s="162"/>
      <c r="U507" s="162"/>
      <c r="V507" s="162"/>
      <c r="W507" s="162"/>
      <c r="X507" s="162"/>
      <c r="Y507" s="162"/>
      <c r="Z507" s="162"/>
      <c r="AA507" s="162"/>
      <c r="AB507" s="162"/>
    </row>
    <row r="508" spans="1:28" ht="18" customHeight="1" x14ac:dyDescent="0.3">
      <c r="A508" s="162"/>
      <c r="B508" s="162"/>
      <c r="C508" s="162"/>
      <c r="D508" s="162"/>
      <c r="E508" s="176"/>
      <c r="F508" s="162"/>
      <c r="G508" s="177"/>
      <c r="H508" s="162"/>
      <c r="I508" s="178"/>
      <c r="J508" s="162"/>
      <c r="K508" s="176"/>
      <c r="L508" s="162"/>
      <c r="M508" s="162"/>
      <c r="N508" s="162"/>
      <c r="O508" s="162"/>
      <c r="P508" s="176"/>
      <c r="Q508" s="162"/>
      <c r="R508" s="162"/>
      <c r="S508" s="162"/>
      <c r="T508" s="162"/>
      <c r="U508" s="162"/>
      <c r="V508" s="162"/>
      <c r="W508" s="162"/>
      <c r="X508" s="162"/>
      <c r="Y508" s="162"/>
      <c r="Z508" s="162"/>
      <c r="AA508" s="162"/>
      <c r="AB508" s="162"/>
    </row>
    <row r="509" spans="1:28" ht="18" customHeight="1" x14ac:dyDescent="0.3">
      <c r="A509" s="162"/>
      <c r="B509" s="162"/>
      <c r="C509" s="162"/>
      <c r="D509" s="162"/>
      <c r="E509" s="176"/>
      <c r="F509" s="162"/>
      <c r="G509" s="177"/>
      <c r="H509" s="162"/>
      <c r="I509" s="178"/>
      <c r="J509" s="162"/>
      <c r="K509" s="176"/>
      <c r="L509" s="162"/>
      <c r="M509" s="162"/>
      <c r="N509" s="162"/>
      <c r="O509" s="162"/>
      <c r="P509" s="176"/>
      <c r="Q509" s="162"/>
      <c r="R509" s="162"/>
      <c r="S509" s="162"/>
      <c r="T509" s="162"/>
      <c r="U509" s="162"/>
      <c r="V509" s="162"/>
      <c r="W509" s="162"/>
      <c r="X509" s="162"/>
      <c r="Y509" s="162"/>
      <c r="Z509" s="162"/>
      <c r="AA509" s="162"/>
      <c r="AB509" s="162"/>
    </row>
    <row r="510" spans="1:28" ht="18" customHeight="1" x14ac:dyDescent="0.3">
      <c r="A510" s="162"/>
      <c r="B510" s="162"/>
      <c r="C510" s="162"/>
      <c r="D510" s="162"/>
      <c r="E510" s="176"/>
      <c r="F510" s="162"/>
      <c r="G510" s="177"/>
      <c r="H510" s="162"/>
      <c r="I510" s="178"/>
      <c r="J510" s="162"/>
      <c r="K510" s="176"/>
      <c r="L510" s="162"/>
      <c r="M510" s="162"/>
      <c r="N510" s="162"/>
      <c r="O510" s="162"/>
      <c r="P510" s="176"/>
      <c r="Q510" s="162"/>
      <c r="R510" s="162"/>
      <c r="S510" s="162"/>
      <c r="T510" s="162"/>
      <c r="U510" s="162"/>
      <c r="V510" s="162"/>
      <c r="W510" s="162"/>
      <c r="X510" s="162"/>
      <c r="Y510" s="162"/>
      <c r="Z510" s="162"/>
      <c r="AA510" s="162"/>
      <c r="AB510" s="162"/>
    </row>
    <row r="511" spans="1:28" ht="18" customHeight="1" x14ac:dyDescent="0.3">
      <c r="A511" s="162"/>
      <c r="B511" s="162"/>
      <c r="C511" s="162"/>
      <c r="D511" s="162"/>
      <c r="E511" s="176"/>
      <c r="F511" s="162"/>
      <c r="G511" s="177"/>
      <c r="H511" s="162"/>
      <c r="I511" s="178"/>
      <c r="J511" s="162"/>
      <c r="K511" s="176"/>
      <c r="L511" s="162"/>
      <c r="M511" s="162"/>
      <c r="N511" s="162"/>
      <c r="O511" s="162"/>
      <c r="P511" s="176"/>
      <c r="Q511" s="162"/>
      <c r="R511" s="162"/>
      <c r="S511" s="162"/>
      <c r="T511" s="162"/>
      <c r="U511" s="162"/>
      <c r="V511" s="162"/>
      <c r="W511" s="162"/>
      <c r="X511" s="162"/>
      <c r="Y511" s="162"/>
      <c r="Z511" s="162"/>
      <c r="AA511" s="162"/>
      <c r="AB511" s="162"/>
    </row>
    <row r="512" spans="1:28" ht="18" customHeight="1" x14ac:dyDescent="0.3">
      <c r="A512" s="162"/>
      <c r="B512" s="162"/>
      <c r="C512" s="162"/>
      <c r="D512" s="162"/>
      <c r="E512" s="176"/>
      <c r="F512" s="162"/>
      <c r="G512" s="177"/>
      <c r="H512" s="162"/>
      <c r="I512" s="178"/>
      <c r="J512" s="162"/>
      <c r="K512" s="176"/>
      <c r="L512" s="162"/>
      <c r="M512" s="162"/>
      <c r="N512" s="162"/>
      <c r="O512" s="162"/>
      <c r="P512" s="176"/>
      <c r="Q512" s="162"/>
      <c r="R512" s="162"/>
      <c r="S512" s="162"/>
      <c r="T512" s="162"/>
      <c r="U512" s="162"/>
      <c r="V512" s="162"/>
      <c r="W512" s="162"/>
      <c r="X512" s="162"/>
      <c r="Y512" s="162"/>
      <c r="Z512" s="162"/>
      <c r="AA512" s="162"/>
      <c r="AB512" s="162"/>
    </row>
    <row r="513" spans="1:28" ht="18" customHeight="1" x14ac:dyDescent="0.3">
      <c r="A513" s="162"/>
      <c r="B513" s="162"/>
      <c r="C513" s="162"/>
      <c r="D513" s="162"/>
      <c r="E513" s="176"/>
      <c r="F513" s="162"/>
      <c r="G513" s="177"/>
      <c r="H513" s="162"/>
      <c r="I513" s="178"/>
      <c r="J513" s="162"/>
      <c r="K513" s="176"/>
      <c r="L513" s="162"/>
      <c r="M513" s="162"/>
      <c r="N513" s="162"/>
      <c r="O513" s="162"/>
      <c r="P513" s="176"/>
      <c r="Q513" s="162"/>
      <c r="R513" s="162"/>
      <c r="S513" s="162"/>
      <c r="T513" s="162"/>
      <c r="U513" s="162"/>
      <c r="V513" s="162"/>
      <c r="W513" s="162"/>
      <c r="X513" s="162"/>
      <c r="Y513" s="162"/>
      <c r="Z513" s="162"/>
      <c r="AA513" s="162"/>
      <c r="AB513" s="162"/>
    </row>
    <row r="514" spans="1:28" ht="18" customHeight="1" x14ac:dyDescent="0.3">
      <c r="A514" s="162"/>
      <c r="B514" s="162"/>
      <c r="C514" s="162"/>
      <c r="D514" s="162"/>
      <c r="E514" s="176"/>
      <c r="F514" s="162"/>
      <c r="G514" s="177"/>
      <c r="H514" s="162"/>
      <c r="I514" s="178"/>
      <c r="J514" s="162"/>
      <c r="K514" s="176"/>
      <c r="L514" s="162"/>
      <c r="M514" s="162"/>
      <c r="N514" s="162"/>
      <c r="O514" s="162"/>
      <c r="P514" s="176"/>
      <c r="Q514" s="162"/>
      <c r="R514" s="162"/>
      <c r="S514" s="162"/>
      <c r="T514" s="162"/>
      <c r="U514" s="162"/>
      <c r="V514" s="162"/>
      <c r="W514" s="162"/>
      <c r="X514" s="162"/>
      <c r="Y514" s="162"/>
      <c r="Z514" s="162"/>
      <c r="AA514" s="162"/>
      <c r="AB514" s="162"/>
    </row>
    <row r="515" spans="1:28" ht="18" customHeight="1" x14ac:dyDescent="0.3">
      <c r="A515" s="162"/>
      <c r="B515" s="162"/>
      <c r="C515" s="162"/>
      <c r="D515" s="162"/>
      <c r="E515" s="176"/>
      <c r="F515" s="162"/>
      <c r="G515" s="177"/>
      <c r="H515" s="162"/>
      <c r="I515" s="178"/>
      <c r="J515" s="162"/>
      <c r="K515" s="176"/>
      <c r="L515" s="162"/>
      <c r="M515" s="162"/>
      <c r="N515" s="162"/>
      <c r="O515" s="162"/>
      <c r="P515" s="176"/>
      <c r="Q515" s="162"/>
      <c r="R515" s="162"/>
      <c r="S515" s="162"/>
      <c r="T515" s="162"/>
      <c r="U515" s="162"/>
      <c r="V515" s="162"/>
      <c r="W515" s="162"/>
      <c r="X515" s="162"/>
      <c r="Y515" s="162"/>
      <c r="Z515" s="162"/>
      <c r="AA515" s="162"/>
      <c r="AB515" s="162"/>
    </row>
    <row r="516" spans="1:28" ht="18" customHeight="1" x14ac:dyDescent="0.3">
      <c r="A516" s="162"/>
      <c r="B516" s="162"/>
      <c r="C516" s="162"/>
      <c r="D516" s="162"/>
      <c r="E516" s="176"/>
      <c r="F516" s="162"/>
      <c r="G516" s="177"/>
      <c r="H516" s="162"/>
      <c r="I516" s="178"/>
      <c r="J516" s="162"/>
      <c r="K516" s="176"/>
      <c r="L516" s="162"/>
      <c r="M516" s="162"/>
      <c r="N516" s="162"/>
      <c r="O516" s="162"/>
      <c r="P516" s="176"/>
      <c r="Q516" s="162"/>
      <c r="R516" s="162"/>
      <c r="S516" s="162"/>
      <c r="T516" s="162"/>
      <c r="U516" s="162"/>
      <c r="V516" s="162"/>
      <c r="W516" s="162"/>
      <c r="X516" s="162"/>
      <c r="Y516" s="162"/>
      <c r="Z516" s="162"/>
      <c r="AA516" s="162"/>
      <c r="AB516" s="162"/>
    </row>
    <row r="517" spans="1:28" ht="18" customHeight="1" x14ac:dyDescent="0.3">
      <c r="A517" s="162"/>
      <c r="B517" s="162"/>
      <c r="C517" s="162"/>
      <c r="D517" s="162"/>
      <c r="E517" s="176"/>
      <c r="F517" s="162"/>
      <c r="G517" s="177"/>
      <c r="H517" s="162"/>
      <c r="I517" s="178"/>
      <c r="J517" s="162"/>
      <c r="K517" s="176"/>
      <c r="L517" s="162"/>
      <c r="M517" s="162"/>
      <c r="N517" s="162"/>
      <c r="O517" s="162"/>
      <c r="P517" s="176"/>
      <c r="Q517" s="162"/>
      <c r="R517" s="162"/>
      <c r="S517" s="162"/>
      <c r="T517" s="162"/>
      <c r="U517" s="162"/>
      <c r="V517" s="162"/>
      <c r="W517" s="162"/>
      <c r="X517" s="162"/>
      <c r="Y517" s="162"/>
      <c r="Z517" s="162"/>
      <c r="AA517" s="162"/>
      <c r="AB517" s="162"/>
    </row>
    <row r="518" spans="1:28" ht="18" customHeight="1" x14ac:dyDescent="0.3">
      <c r="A518" s="162"/>
      <c r="B518" s="162"/>
      <c r="C518" s="162"/>
      <c r="D518" s="162"/>
      <c r="E518" s="176"/>
      <c r="F518" s="162"/>
      <c r="G518" s="177"/>
      <c r="H518" s="162"/>
      <c r="I518" s="178"/>
      <c r="J518" s="162"/>
      <c r="K518" s="176"/>
      <c r="L518" s="162"/>
      <c r="M518" s="162"/>
      <c r="N518" s="162"/>
      <c r="O518" s="162"/>
      <c r="P518" s="176"/>
      <c r="Q518" s="162"/>
      <c r="R518" s="162"/>
      <c r="S518" s="162"/>
      <c r="T518" s="162"/>
      <c r="U518" s="162"/>
      <c r="V518" s="162"/>
      <c r="W518" s="162"/>
      <c r="X518" s="162"/>
      <c r="Y518" s="162"/>
      <c r="Z518" s="162"/>
      <c r="AA518" s="162"/>
      <c r="AB518" s="162"/>
    </row>
    <row r="519" spans="1:28" ht="18" customHeight="1" x14ac:dyDescent="0.3">
      <c r="A519" s="162"/>
      <c r="B519" s="162"/>
      <c r="C519" s="162"/>
      <c r="D519" s="162"/>
      <c r="E519" s="176"/>
      <c r="F519" s="162"/>
      <c r="G519" s="177"/>
      <c r="H519" s="162"/>
      <c r="I519" s="178"/>
      <c r="J519" s="162"/>
      <c r="K519" s="176"/>
      <c r="L519" s="162"/>
      <c r="M519" s="162"/>
      <c r="N519" s="162"/>
      <c r="O519" s="162"/>
      <c r="P519" s="176"/>
      <c r="Q519" s="162"/>
      <c r="R519" s="162"/>
      <c r="S519" s="162"/>
      <c r="T519" s="162"/>
      <c r="U519" s="162"/>
      <c r="V519" s="162"/>
      <c r="W519" s="162"/>
      <c r="X519" s="162"/>
      <c r="Y519" s="162"/>
      <c r="Z519" s="162"/>
      <c r="AA519" s="162"/>
      <c r="AB519" s="162"/>
    </row>
    <row r="520" spans="1:28" ht="18" customHeight="1" x14ac:dyDescent="0.3">
      <c r="A520" s="162"/>
      <c r="B520" s="162"/>
      <c r="C520" s="162"/>
      <c r="D520" s="162"/>
      <c r="E520" s="176"/>
      <c r="F520" s="162"/>
      <c r="G520" s="177"/>
      <c r="H520" s="162"/>
      <c r="I520" s="178"/>
      <c r="J520" s="162"/>
      <c r="K520" s="176"/>
      <c r="L520" s="162"/>
      <c r="M520" s="162"/>
      <c r="N520" s="162"/>
      <c r="O520" s="162"/>
      <c r="P520" s="176"/>
      <c r="Q520" s="162"/>
      <c r="R520" s="162"/>
      <c r="S520" s="162"/>
      <c r="T520" s="162"/>
      <c r="U520" s="162"/>
      <c r="V520" s="162"/>
      <c r="W520" s="162"/>
      <c r="X520" s="162"/>
      <c r="Y520" s="162"/>
      <c r="Z520" s="162"/>
      <c r="AA520" s="162"/>
      <c r="AB520" s="162"/>
    </row>
    <row r="521" spans="1:28" ht="18" customHeight="1" x14ac:dyDescent="0.3">
      <c r="A521" s="162"/>
      <c r="B521" s="162"/>
      <c r="C521" s="162"/>
      <c r="D521" s="162"/>
      <c r="E521" s="176"/>
      <c r="F521" s="162"/>
      <c r="G521" s="177"/>
      <c r="H521" s="162"/>
      <c r="I521" s="178"/>
      <c r="J521" s="162"/>
      <c r="K521" s="176"/>
      <c r="L521" s="162"/>
      <c r="M521" s="162"/>
      <c r="N521" s="162"/>
      <c r="O521" s="162"/>
      <c r="P521" s="176"/>
      <c r="Q521" s="162"/>
      <c r="R521" s="162"/>
      <c r="S521" s="162"/>
      <c r="T521" s="162"/>
      <c r="U521" s="162"/>
      <c r="V521" s="162"/>
      <c r="W521" s="162"/>
      <c r="X521" s="162"/>
      <c r="Y521" s="162"/>
      <c r="Z521" s="162"/>
      <c r="AA521" s="162"/>
      <c r="AB521" s="162"/>
    </row>
    <row r="522" spans="1:28" ht="18" customHeight="1" x14ac:dyDescent="0.3">
      <c r="A522" s="162"/>
      <c r="B522" s="162"/>
      <c r="C522" s="162"/>
      <c r="D522" s="162"/>
      <c r="E522" s="176"/>
      <c r="F522" s="162"/>
      <c r="G522" s="177"/>
      <c r="H522" s="162"/>
      <c r="I522" s="178"/>
      <c r="J522" s="162"/>
      <c r="K522" s="176"/>
      <c r="L522" s="162"/>
      <c r="M522" s="162"/>
      <c r="N522" s="162"/>
      <c r="O522" s="162"/>
      <c r="P522" s="176"/>
      <c r="Q522" s="162"/>
      <c r="R522" s="162"/>
      <c r="S522" s="162"/>
      <c r="T522" s="162"/>
      <c r="U522" s="162"/>
      <c r="V522" s="162"/>
      <c r="W522" s="162"/>
      <c r="X522" s="162"/>
      <c r="Y522" s="162"/>
      <c r="Z522" s="162"/>
      <c r="AA522" s="162"/>
      <c r="AB522" s="162"/>
    </row>
    <row r="523" spans="1:28" ht="18" customHeight="1" x14ac:dyDescent="0.3">
      <c r="A523" s="162"/>
      <c r="B523" s="162"/>
      <c r="C523" s="162"/>
      <c r="D523" s="162"/>
      <c r="E523" s="176"/>
      <c r="F523" s="162"/>
      <c r="G523" s="177"/>
      <c r="H523" s="162"/>
      <c r="I523" s="178"/>
      <c r="J523" s="162"/>
      <c r="K523" s="176"/>
      <c r="L523" s="162"/>
      <c r="M523" s="162"/>
      <c r="N523" s="162"/>
      <c r="O523" s="162"/>
      <c r="P523" s="176"/>
      <c r="Q523" s="162"/>
      <c r="R523" s="162"/>
      <c r="S523" s="162"/>
      <c r="T523" s="162"/>
      <c r="U523" s="162"/>
      <c r="V523" s="162"/>
      <c r="W523" s="162"/>
      <c r="X523" s="162"/>
      <c r="Y523" s="162"/>
      <c r="Z523" s="162"/>
      <c r="AA523" s="162"/>
      <c r="AB523" s="162"/>
    </row>
    <row r="524" spans="1:28" ht="18" customHeight="1" x14ac:dyDescent="0.3">
      <c r="A524" s="162"/>
      <c r="B524" s="162"/>
      <c r="C524" s="162"/>
      <c r="D524" s="162"/>
      <c r="E524" s="176"/>
      <c r="F524" s="162"/>
      <c r="G524" s="177"/>
      <c r="H524" s="162"/>
      <c r="I524" s="178"/>
      <c r="J524" s="162"/>
      <c r="K524" s="176"/>
      <c r="L524" s="162"/>
      <c r="M524" s="162"/>
      <c r="N524" s="162"/>
      <c r="O524" s="162"/>
      <c r="P524" s="176"/>
      <c r="Q524" s="162"/>
      <c r="R524" s="162"/>
      <c r="S524" s="162"/>
      <c r="T524" s="162"/>
      <c r="U524" s="162"/>
      <c r="V524" s="162"/>
      <c r="W524" s="162"/>
      <c r="X524" s="162"/>
      <c r="Y524" s="162"/>
      <c r="Z524" s="162"/>
      <c r="AA524" s="162"/>
      <c r="AB524" s="162"/>
    </row>
    <row r="525" spans="1:28" ht="18" customHeight="1" x14ac:dyDescent="0.3">
      <c r="A525" s="162"/>
      <c r="B525" s="162"/>
      <c r="C525" s="162"/>
      <c r="D525" s="162"/>
      <c r="E525" s="176"/>
      <c r="F525" s="162"/>
      <c r="G525" s="177"/>
      <c r="H525" s="162"/>
      <c r="I525" s="178"/>
      <c r="J525" s="162"/>
      <c r="K525" s="176"/>
      <c r="L525" s="162"/>
      <c r="M525" s="162"/>
      <c r="N525" s="162"/>
      <c r="O525" s="162"/>
      <c r="P525" s="176"/>
      <c r="Q525" s="162"/>
      <c r="R525" s="162"/>
      <c r="S525" s="162"/>
      <c r="T525" s="162"/>
      <c r="U525" s="162"/>
      <c r="V525" s="162"/>
      <c r="W525" s="162"/>
      <c r="X525" s="162"/>
      <c r="Y525" s="162"/>
      <c r="Z525" s="162"/>
      <c r="AA525" s="162"/>
      <c r="AB525" s="162"/>
    </row>
    <row r="526" spans="1:28" ht="18" customHeight="1" x14ac:dyDescent="0.3">
      <c r="A526" s="162"/>
      <c r="B526" s="162"/>
      <c r="C526" s="162"/>
      <c r="D526" s="162"/>
      <c r="E526" s="176"/>
      <c r="F526" s="162"/>
      <c r="G526" s="177"/>
      <c r="H526" s="162"/>
      <c r="I526" s="178"/>
      <c r="J526" s="162"/>
      <c r="K526" s="176"/>
      <c r="L526" s="162"/>
      <c r="M526" s="162"/>
      <c r="N526" s="162"/>
      <c r="O526" s="162"/>
      <c r="P526" s="176"/>
      <c r="Q526" s="162"/>
      <c r="R526" s="162"/>
      <c r="S526" s="162"/>
      <c r="T526" s="162"/>
      <c r="U526" s="162"/>
      <c r="V526" s="162"/>
      <c r="W526" s="162"/>
      <c r="X526" s="162"/>
      <c r="Y526" s="162"/>
      <c r="Z526" s="162"/>
      <c r="AA526" s="162"/>
      <c r="AB526" s="162"/>
    </row>
    <row r="527" spans="1:28" ht="18" customHeight="1" x14ac:dyDescent="0.3">
      <c r="A527" s="162"/>
      <c r="B527" s="162"/>
      <c r="C527" s="162"/>
      <c r="D527" s="162"/>
      <c r="E527" s="176"/>
      <c r="F527" s="162"/>
      <c r="G527" s="177"/>
      <c r="H527" s="162"/>
      <c r="I527" s="178"/>
      <c r="J527" s="162"/>
      <c r="K527" s="176"/>
      <c r="L527" s="162"/>
      <c r="M527" s="162"/>
      <c r="N527" s="162"/>
      <c r="O527" s="162"/>
      <c r="P527" s="176"/>
      <c r="Q527" s="162"/>
      <c r="R527" s="162"/>
      <c r="S527" s="162"/>
      <c r="T527" s="162"/>
      <c r="U527" s="162"/>
      <c r="V527" s="162"/>
      <c r="W527" s="162"/>
      <c r="X527" s="162"/>
      <c r="Y527" s="162"/>
      <c r="Z527" s="162"/>
      <c r="AA527" s="162"/>
      <c r="AB527" s="162"/>
    </row>
    <row r="528" spans="1:28" ht="18" customHeight="1" x14ac:dyDescent="0.3">
      <c r="A528" s="162"/>
      <c r="B528" s="162"/>
      <c r="C528" s="162"/>
      <c r="D528" s="162"/>
      <c r="E528" s="176"/>
      <c r="F528" s="162"/>
      <c r="G528" s="177"/>
      <c r="H528" s="162"/>
      <c r="I528" s="178"/>
      <c r="J528" s="162"/>
      <c r="K528" s="176"/>
      <c r="L528" s="162"/>
      <c r="M528" s="162"/>
      <c r="N528" s="162"/>
      <c r="O528" s="162"/>
      <c r="P528" s="176"/>
      <c r="Q528" s="162"/>
      <c r="R528" s="162"/>
      <c r="S528" s="162"/>
      <c r="T528" s="162"/>
      <c r="U528" s="162"/>
      <c r="V528" s="162"/>
      <c r="W528" s="162"/>
      <c r="X528" s="162"/>
      <c r="Y528" s="162"/>
      <c r="Z528" s="162"/>
      <c r="AA528" s="162"/>
      <c r="AB528" s="162"/>
    </row>
    <row r="529" spans="1:28" ht="18" customHeight="1" x14ac:dyDescent="0.3">
      <c r="A529" s="162"/>
      <c r="B529" s="162"/>
      <c r="C529" s="162"/>
      <c r="D529" s="162"/>
      <c r="E529" s="176"/>
      <c r="F529" s="162"/>
      <c r="G529" s="177"/>
      <c r="H529" s="162"/>
      <c r="I529" s="178"/>
      <c r="J529" s="162"/>
      <c r="K529" s="176"/>
      <c r="L529" s="162"/>
      <c r="M529" s="162"/>
      <c r="N529" s="162"/>
      <c r="O529" s="162"/>
      <c r="P529" s="176"/>
      <c r="Q529" s="162"/>
      <c r="R529" s="162"/>
      <c r="S529" s="162"/>
      <c r="T529" s="162"/>
      <c r="U529" s="162"/>
      <c r="V529" s="162"/>
      <c r="W529" s="162"/>
      <c r="X529" s="162"/>
      <c r="Y529" s="162"/>
      <c r="Z529" s="162"/>
      <c r="AA529" s="162"/>
      <c r="AB529" s="162"/>
    </row>
    <row r="530" spans="1:28" ht="18" customHeight="1" x14ac:dyDescent="0.3">
      <c r="A530" s="162"/>
      <c r="B530" s="162"/>
      <c r="C530" s="162"/>
      <c r="D530" s="162"/>
      <c r="E530" s="176"/>
      <c r="F530" s="162"/>
      <c r="G530" s="177"/>
      <c r="H530" s="162"/>
      <c r="I530" s="178"/>
      <c r="J530" s="162"/>
      <c r="K530" s="176"/>
      <c r="L530" s="162"/>
      <c r="M530" s="162"/>
      <c r="N530" s="162"/>
      <c r="O530" s="162"/>
      <c r="P530" s="176"/>
      <c r="Q530" s="162"/>
      <c r="R530" s="162"/>
      <c r="S530" s="162"/>
      <c r="T530" s="162"/>
      <c r="U530" s="162"/>
      <c r="V530" s="162"/>
      <c r="W530" s="162"/>
      <c r="X530" s="162"/>
      <c r="Y530" s="162"/>
      <c r="Z530" s="162"/>
      <c r="AA530" s="162"/>
      <c r="AB530" s="162"/>
    </row>
    <row r="531" spans="1:28" ht="18" customHeight="1" x14ac:dyDescent="0.3">
      <c r="A531" s="162"/>
      <c r="B531" s="162"/>
      <c r="C531" s="162"/>
      <c r="D531" s="162"/>
      <c r="E531" s="176"/>
      <c r="F531" s="162"/>
      <c r="G531" s="177"/>
      <c r="H531" s="162"/>
      <c r="I531" s="178"/>
      <c r="J531" s="162"/>
      <c r="K531" s="176"/>
      <c r="L531" s="162"/>
      <c r="M531" s="162"/>
      <c r="N531" s="162"/>
      <c r="O531" s="162"/>
      <c r="P531" s="176"/>
      <c r="Q531" s="162"/>
      <c r="R531" s="162"/>
      <c r="S531" s="162"/>
      <c r="T531" s="162"/>
      <c r="U531" s="162"/>
      <c r="V531" s="162"/>
      <c r="W531" s="162"/>
      <c r="X531" s="162"/>
      <c r="Y531" s="162"/>
      <c r="Z531" s="162"/>
      <c r="AA531" s="162"/>
      <c r="AB531" s="162"/>
    </row>
    <row r="532" spans="1:28" ht="18" customHeight="1" x14ac:dyDescent="0.3">
      <c r="A532" s="162"/>
      <c r="B532" s="162"/>
      <c r="C532" s="162"/>
      <c r="D532" s="162"/>
      <c r="E532" s="176"/>
      <c r="F532" s="162"/>
      <c r="G532" s="177"/>
      <c r="H532" s="162"/>
      <c r="I532" s="178"/>
      <c r="J532" s="162"/>
      <c r="K532" s="176"/>
      <c r="L532" s="162"/>
      <c r="M532" s="162"/>
      <c r="N532" s="162"/>
      <c r="O532" s="162"/>
      <c r="P532" s="176"/>
      <c r="Q532" s="162"/>
      <c r="R532" s="162"/>
      <c r="S532" s="162"/>
      <c r="T532" s="162"/>
      <c r="U532" s="162"/>
      <c r="V532" s="162"/>
      <c r="W532" s="162"/>
      <c r="X532" s="162"/>
      <c r="Y532" s="162"/>
      <c r="Z532" s="162"/>
      <c r="AA532" s="162"/>
      <c r="AB532" s="162"/>
    </row>
    <row r="533" spans="1:28" ht="18" customHeight="1" x14ac:dyDescent="0.3">
      <c r="A533" s="162"/>
      <c r="B533" s="162"/>
      <c r="C533" s="162"/>
      <c r="D533" s="162"/>
      <c r="E533" s="176"/>
      <c r="F533" s="162"/>
      <c r="G533" s="177"/>
      <c r="H533" s="162"/>
      <c r="I533" s="178"/>
      <c r="J533" s="162"/>
      <c r="K533" s="176"/>
      <c r="L533" s="162"/>
      <c r="M533" s="162"/>
      <c r="N533" s="162"/>
      <c r="O533" s="162"/>
      <c r="P533" s="176"/>
      <c r="Q533" s="162"/>
      <c r="R533" s="162"/>
      <c r="S533" s="162"/>
      <c r="T533" s="162"/>
      <c r="U533" s="162"/>
      <c r="V533" s="162"/>
      <c r="W533" s="162"/>
      <c r="X533" s="162"/>
      <c r="Y533" s="162"/>
      <c r="Z533" s="162"/>
      <c r="AA533" s="162"/>
      <c r="AB533" s="162"/>
    </row>
    <row r="534" spans="1:28" ht="18" customHeight="1" x14ac:dyDescent="0.3">
      <c r="A534" s="162"/>
      <c r="B534" s="162"/>
      <c r="C534" s="162"/>
      <c r="D534" s="162"/>
      <c r="E534" s="176"/>
      <c r="F534" s="162"/>
      <c r="G534" s="177"/>
      <c r="H534" s="162"/>
      <c r="I534" s="178"/>
      <c r="J534" s="162"/>
      <c r="K534" s="176"/>
      <c r="L534" s="162"/>
      <c r="M534" s="162"/>
      <c r="N534" s="162"/>
      <c r="O534" s="162"/>
      <c r="P534" s="176"/>
      <c r="Q534" s="162"/>
      <c r="R534" s="162"/>
      <c r="S534" s="162"/>
      <c r="T534" s="162"/>
      <c r="U534" s="162"/>
      <c r="V534" s="162"/>
      <c r="W534" s="162"/>
      <c r="X534" s="162"/>
      <c r="Y534" s="162"/>
      <c r="Z534" s="162"/>
      <c r="AA534" s="162"/>
      <c r="AB534" s="162"/>
    </row>
    <row r="535" spans="1:28" ht="18" customHeight="1" x14ac:dyDescent="0.3">
      <c r="A535" s="162"/>
      <c r="B535" s="162"/>
      <c r="C535" s="162"/>
      <c r="D535" s="162"/>
      <c r="E535" s="176"/>
      <c r="F535" s="162"/>
      <c r="G535" s="177"/>
      <c r="H535" s="162"/>
      <c r="I535" s="178"/>
      <c r="J535" s="162"/>
      <c r="K535" s="176"/>
      <c r="L535" s="162"/>
      <c r="M535" s="162"/>
      <c r="N535" s="162"/>
      <c r="O535" s="162"/>
      <c r="P535" s="176"/>
      <c r="Q535" s="162"/>
      <c r="R535" s="162"/>
      <c r="S535" s="162"/>
      <c r="T535" s="162"/>
      <c r="U535" s="162"/>
      <c r="V535" s="162"/>
      <c r="W535" s="162"/>
      <c r="X535" s="162"/>
      <c r="Y535" s="162"/>
      <c r="Z535" s="162"/>
      <c r="AA535" s="162"/>
      <c r="AB535" s="162"/>
    </row>
    <row r="536" spans="1:28" ht="18" customHeight="1" x14ac:dyDescent="0.3">
      <c r="A536" s="162"/>
      <c r="B536" s="162"/>
      <c r="C536" s="162"/>
      <c r="D536" s="162"/>
      <c r="E536" s="176"/>
      <c r="F536" s="162"/>
      <c r="G536" s="177"/>
      <c r="H536" s="162"/>
      <c r="I536" s="178"/>
      <c r="J536" s="162"/>
      <c r="K536" s="176"/>
      <c r="L536" s="162"/>
      <c r="M536" s="162"/>
      <c r="N536" s="162"/>
      <c r="O536" s="162"/>
      <c r="P536" s="176"/>
      <c r="Q536" s="162"/>
      <c r="R536" s="162"/>
      <c r="S536" s="162"/>
      <c r="T536" s="162"/>
      <c r="U536" s="162"/>
      <c r="V536" s="162"/>
      <c r="W536" s="162"/>
      <c r="X536" s="162"/>
      <c r="Y536" s="162"/>
      <c r="Z536" s="162"/>
      <c r="AA536" s="162"/>
      <c r="AB536" s="162"/>
    </row>
    <row r="537" spans="1:28" ht="18" customHeight="1" x14ac:dyDescent="0.3">
      <c r="A537" s="162"/>
      <c r="B537" s="162"/>
      <c r="C537" s="162"/>
      <c r="D537" s="162"/>
      <c r="E537" s="176"/>
      <c r="F537" s="162"/>
      <c r="G537" s="177"/>
      <c r="H537" s="162"/>
      <c r="I537" s="178"/>
      <c r="J537" s="162"/>
      <c r="K537" s="176"/>
      <c r="L537" s="162"/>
      <c r="M537" s="162"/>
      <c r="N537" s="162"/>
      <c r="O537" s="162"/>
      <c r="P537" s="176"/>
      <c r="Q537" s="162"/>
      <c r="R537" s="162"/>
      <c r="S537" s="162"/>
      <c r="T537" s="162"/>
      <c r="U537" s="162"/>
      <c r="V537" s="162"/>
      <c r="W537" s="162"/>
      <c r="X537" s="162"/>
      <c r="Y537" s="162"/>
      <c r="Z537" s="162"/>
      <c r="AA537" s="162"/>
      <c r="AB537" s="162"/>
    </row>
    <row r="538" spans="1:28" ht="18" customHeight="1" x14ac:dyDescent="0.3">
      <c r="A538" s="162"/>
      <c r="B538" s="162"/>
      <c r="C538" s="162"/>
      <c r="D538" s="162"/>
      <c r="E538" s="176"/>
      <c r="F538" s="162"/>
      <c r="G538" s="177"/>
      <c r="H538" s="162"/>
      <c r="I538" s="178"/>
      <c r="J538" s="162"/>
      <c r="K538" s="176"/>
      <c r="L538" s="162"/>
      <c r="M538" s="162"/>
      <c r="N538" s="162"/>
      <c r="O538" s="162"/>
      <c r="P538" s="176"/>
      <c r="Q538" s="162"/>
      <c r="R538" s="162"/>
      <c r="S538" s="162"/>
      <c r="T538" s="162"/>
      <c r="U538" s="162"/>
      <c r="V538" s="162"/>
      <c r="W538" s="162"/>
      <c r="X538" s="162"/>
      <c r="Y538" s="162"/>
      <c r="Z538" s="162"/>
      <c r="AA538" s="162"/>
      <c r="AB538" s="162"/>
    </row>
    <row r="539" spans="1:28" ht="18" customHeight="1" x14ac:dyDescent="0.3">
      <c r="A539" s="162"/>
      <c r="B539" s="162"/>
      <c r="C539" s="162"/>
      <c r="D539" s="162"/>
      <c r="E539" s="176"/>
      <c r="F539" s="162"/>
      <c r="G539" s="177"/>
      <c r="H539" s="162"/>
      <c r="I539" s="178"/>
      <c r="J539" s="162"/>
      <c r="K539" s="176"/>
      <c r="L539" s="162"/>
      <c r="M539" s="162"/>
      <c r="N539" s="162"/>
      <c r="O539" s="162"/>
      <c r="P539" s="176"/>
      <c r="Q539" s="162"/>
      <c r="R539" s="162"/>
      <c r="S539" s="162"/>
      <c r="T539" s="162"/>
      <c r="U539" s="162"/>
      <c r="V539" s="162"/>
      <c r="W539" s="162"/>
      <c r="X539" s="162"/>
      <c r="Y539" s="162"/>
      <c r="Z539" s="162"/>
      <c r="AA539" s="162"/>
      <c r="AB539" s="162"/>
    </row>
    <row r="540" spans="1:28" ht="18" customHeight="1" x14ac:dyDescent="0.3">
      <c r="A540" s="162"/>
      <c r="B540" s="162"/>
      <c r="C540" s="162"/>
      <c r="D540" s="162"/>
      <c r="E540" s="176"/>
      <c r="F540" s="162"/>
      <c r="G540" s="177"/>
      <c r="H540" s="162"/>
      <c r="I540" s="178"/>
      <c r="J540" s="162"/>
      <c r="K540" s="176"/>
      <c r="L540" s="162"/>
      <c r="M540" s="162"/>
      <c r="N540" s="162"/>
      <c r="O540" s="162"/>
      <c r="P540" s="176"/>
      <c r="Q540" s="162"/>
      <c r="R540" s="162"/>
      <c r="S540" s="162"/>
      <c r="T540" s="162"/>
      <c r="U540" s="162"/>
      <c r="V540" s="162"/>
      <c r="W540" s="162"/>
      <c r="X540" s="162"/>
      <c r="Y540" s="162"/>
      <c r="Z540" s="162"/>
      <c r="AA540" s="162"/>
      <c r="AB540" s="162"/>
    </row>
    <row r="541" spans="1:28" ht="18" customHeight="1" x14ac:dyDescent="0.3">
      <c r="A541" s="162"/>
      <c r="B541" s="162"/>
      <c r="C541" s="162"/>
      <c r="D541" s="162"/>
      <c r="E541" s="176"/>
      <c r="F541" s="162"/>
      <c r="G541" s="177"/>
      <c r="H541" s="162"/>
      <c r="I541" s="178"/>
      <c r="J541" s="162"/>
      <c r="K541" s="176"/>
      <c r="L541" s="162"/>
      <c r="M541" s="162"/>
      <c r="N541" s="162"/>
      <c r="O541" s="162"/>
      <c r="P541" s="176"/>
      <c r="Q541" s="162"/>
      <c r="R541" s="162"/>
      <c r="S541" s="162"/>
      <c r="T541" s="162"/>
      <c r="U541" s="162"/>
      <c r="V541" s="162"/>
      <c r="W541" s="162"/>
      <c r="X541" s="162"/>
      <c r="Y541" s="162"/>
      <c r="Z541" s="162"/>
      <c r="AA541" s="162"/>
      <c r="AB541" s="162"/>
    </row>
    <row r="542" spans="1:28" ht="18" customHeight="1" x14ac:dyDescent="0.3">
      <c r="A542" s="162"/>
      <c r="B542" s="162"/>
      <c r="C542" s="162"/>
      <c r="D542" s="162"/>
      <c r="E542" s="176"/>
      <c r="F542" s="162"/>
      <c r="G542" s="177"/>
      <c r="H542" s="162"/>
      <c r="I542" s="178"/>
      <c r="J542" s="162"/>
      <c r="K542" s="176"/>
      <c r="L542" s="162"/>
      <c r="M542" s="162"/>
      <c r="N542" s="162"/>
      <c r="O542" s="162"/>
      <c r="P542" s="176"/>
      <c r="Q542" s="162"/>
      <c r="R542" s="162"/>
      <c r="S542" s="162"/>
      <c r="T542" s="162"/>
      <c r="U542" s="162"/>
      <c r="V542" s="162"/>
      <c r="W542" s="162"/>
      <c r="X542" s="162"/>
      <c r="Y542" s="162"/>
      <c r="Z542" s="162"/>
      <c r="AA542" s="162"/>
      <c r="AB542" s="162"/>
    </row>
    <row r="543" spans="1:28" ht="18" customHeight="1" x14ac:dyDescent="0.3">
      <c r="A543" s="162"/>
      <c r="B543" s="162"/>
      <c r="C543" s="162"/>
      <c r="D543" s="162"/>
      <c r="E543" s="176"/>
      <c r="F543" s="162"/>
      <c r="G543" s="177"/>
      <c r="H543" s="162"/>
      <c r="I543" s="178"/>
      <c r="J543" s="162"/>
      <c r="K543" s="176"/>
      <c r="L543" s="162"/>
      <c r="M543" s="162"/>
      <c r="N543" s="162"/>
      <c r="O543" s="162"/>
      <c r="P543" s="176"/>
      <c r="Q543" s="162"/>
      <c r="R543" s="162"/>
      <c r="S543" s="162"/>
      <c r="T543" s="162"/>
      <c r="U543" s="162"/>
      <c r="V543" s="162"/>
      <c r="W543" s="162"/>
      <c r="X543" s="162"/>
      <c r="Y543" s="162"/>
      <c r="Z543" s="162"/>
      <c r="AA543" s="162"/>
      <c r="AB543" s="162"/>
    </row>
    <row r="544" spans="1:28" ht="18" customHeight="1" x14ac:dyDescent="0.3">
      <c r="A544" s="162"/>
      <c r="B544" s="162"/>
      <c r="C544" s="162"/>
      <c r="D544" s="162"/>
      <c r="E544" s="176"/>
      <c r="F544" s="162"/>
      <c r="G544" s="177"/>
      <c r="H544" s="162"/>
      <c r="I544" s="178"/>
      <c r="J544" s="162"/>
      <c r="K544" s="176"/>
      <c r="L544" s="162"/>
      <c r="M544" s="162"/>
      <c r="N544" s="162"/>
      <c r="O544" s="162"/>
      <c r="P544" s="176"/>
      <c r="Q544" s="162"/>
      <c r="R544" s="162"/>
      <c r="S544" s="162"/>
      <c r="T544" s="162"/>
      <c r="U544" s="162"/>
      <c r="V544" s="162"/>
      <c r="W544" s="162"/>
      <c r="X544" s="162"/>
      <c r="Y544" s="162"/>
      <c r="Z544" s="162"/>
      <c r="AA544" s="162"/>
      <c r="AB544" s="162"/>
    </row>
    <row r="545" spans="1:28" ht="18" customHeight="1" x14ac:dyDescent="0.3">
      <c r="A545" s="162"/>
      <c r="B545" s="162"/>
      <c r="C545" s="162"/>
      <c r="D545" s="162"/>
      <c r="E545" s="176"/>
      <c r="F545" s="162"/>
      <c r="G545" s="177"/>
      <c r="H545" s="162"/>
      <c r="I545" s="178"/>
      <c r="J545" s="162"/>
      <c r="K545" s="176"/>
      <c r="L545" s="162"/>
      <c r="M545" s="162"/>
      <c r="N545" s="162"/>
      <c r="O545" s="162"/>
      <c r="P545" s="176"/>
      <c r="Q545" s="162"/>
      <c r="R545" s="162"/>
      <c r="S545" s="162"/>
      <c r="T545" s="162"/>
      <c r="U545" s="162"/>
      <c r="V545" s="162"/>
      <c r="W545" s="162"/>
      <c r="X545" s="162"/>
      <c r="Y545" s="162"/>
      <c r="Z545" s="162"/>
      <c r="AA545" s="162"/>
      <c r="AB545" s="162"/>
    </row>
    <row r="546" spans="1:28" ht="18" customHeight="1" x14ac:dyDescent="0.3">
      <c r="A546" s="162"/>
      <c r="B546" s="162"/>
      <c r="C546" s="162"/>
      <c r="D546" s="162"/>
      <c r="E546" s="176"/>
      <c r="F546" s="162"/>
      <c r="G546" s="177"/>
      <c r="H546" s="162"/>
      <c r="I546" s="178"/>
      <c r="J546" s="162"/>
      <c r="K546" s="176"/>
      <c r="L546" s="162"/>
      <c r="M546" s="162"/>
      <c r="N546" s="162"/>
      <c r="O546" s="162"/>
      <c r="P546" s="176"/>
      <c r="Q546" s="162"/>
      <c r="R546" s="162"/>
      <c r="S546" s="162"/>
      <c r="T546" s="162"/>
      <c r="U546" s="162"/>
      <c r="V546" s="162"/>
      <c r="W546" s="162"/>
      <c r="X546" s="162"/>
      <c r="Y546" s="162"/>
      <c r="Z546" s="162"/>
      <c r="AA546" s="162"/>
      <c r="AB546" s="162"/>
    </row>
    <row r="547" spans="1:28" ht="18" customHeight="1" x14ac:dyDescent="0.3">
      <c r="A547" s="162"/>
      <c r="B547" s="162"/>
      <c r="C547" s="162"/>
      <c r="D547" s="162"/>
      <c r="E547" s="176"/>
      <c r="F547" s="162"/>
      <c r="G547" s="177"/>
      <c r="H547" s="162"/>
      <c r="I547" s="178"/>
      <c r="J547" s="162"/>
      <c r="K547" s="176"/>
      <c r="L547" s="162"/>
      <c r="M547" s="162"/>
      <c r="N547" s="162"/>
      <c r="O547" s="162"/>
      <c r="P547" s="176"/>
      <c r="Q547" s="162"/>
      <c r="R547" s="162"/>
      <c r="S547" s="162"/>
      <c r="T547" s="162"/>
      <c r="U547" s="162"/>
      <c r="V547" s="162"/>
      <c r="W547" s="162"/>
      <c r="X547" s="162"/>
      <c r="Y547" s="162"/>
      <c r="Z547" s="162"/>
      <c r="AA547" s="162"/>
      <c r="AB547" s="162"/>
    </row>
    <row r="548" spans="1:28" ht="18" customHeight="1" x14ac:dyDescent="0.3">
      <c r="A548" s="162"/>
      <c r="B548" s="162"/>
      <c r="C548" s="162"/>
      <c r="D548" s="162"/>
      <c r="E548" s="176"/>
      <c r="F548" s="162"/>
      <c r="G548" s="177"/>
      <c r="H548" s="162"/>
      <c r="I548" s="178"/>
      <c r="J548" s="162"/>
      <c r="K548" s="176"/>
      <c r="L548" s="162"/>
      <c r="M548" s="162"/>
      <c r="N548" s="162"/>
      <c r="O548" s="162"/>
      <c r="P548" s="176"/>
      <c r="Q548" s="162"/>
      <c r="R548" s="162"/>
      <c r="S548" s="162"/>
      <c r="T548" s="162"/>
      <c r="U548" s="162"/>
      <c r="V548" s="162"/>
      <c r="W548" s="162"/>
      <c r="X548" s="162"/>
      <c r="Y548" s="162"/>
      <c r="Z548" s="162"/>
      <c r="AA548" s="162"/>
      <c r="AB548" s="162"/>
    </row>
    <row r="549" spans="1:28" ht="18" customHeight="1" x14ac:dyDescent="0.3">
      <c r="A549" s="162"/>
      <c r="B549" s="162"/>
      <c r="C549" s="162"/>
      <c r="D549" s="162"/>
      <c r="E549" s="176"/>
      <c r="F549" s="162"/>
      <c r="G549" s="177"/>
      <c r="H549" s="162"/>
      <c r="I549" s="178"/>
      <c r="J549" s="162"/>
      <c r="K549" s="176"/>
      <c r="L549" s="162"/>
      <c r="M549" s="162"/>
      <c r="N549" s="162"/>
      <c r="O549" s="162"/>
      <c r="P549" s="176"/>
      <c r="Q549" s="162"/>
      <c r="R549" s="162"/>
      <c r="S549" s="162"/>
      <c r="T549" s="162"/>
      <c r="U549" s="162"/>
      <c r="V549" s="162"/>
      <c r="W549" s="162"/>
      <c r="X549" s="162"/>
      <c r="Y549" s="162"/>
      <c r="Z549" s="162"/>
      <c r="AA549" s="162"/>
      <c r="AB549" s="162"/>
    </row>
    <row r="550" spans="1:28" ht="18" customHeight="1" x14ac:dyDescent="0.3">
      <c r="A550" s="162"/>
      <c r="B550" s="162"/>
      <c r="C550" s="162"/>
      <c r="D550" s="162"/>
      <c r="E550" s="176"/>
      <c r="F550" s="162"/>
      <c r="G550" s="177"/>
      <c r="H550" s="162"/>
      <c r="I550" s="178"/>
      <c r="J550" s="162"/>
      <c r="K550" s="176"/>
      <c r="L550" s="162"/>
      <c r="M550" s="162"/>
      <c r="N550" s="162"/>
      <c r="O550" s="162"/>
      <c r="P550" s="176"/>
      <c r="Q550" s="162"/>
      <c r="R550" s="162"/>
      <c r="S550" s="162"/>
      <c r="T550" s="162"/>
      <c r="U550" s="162"/>
      <c r="V550" s="162"/>
      <c r="W550" s="162"/>
      <c r="X550" s="162"/>
      <c r="Y550" s="162"/>
      <c r="Z550" s="162"/>
      <c r="AA550" s="162"/>
      <c r="AB550" s="162"/>
    </row>
    <row r="551" spans="1:28" ht="18" customHeight="1" x14ac:dyDescent="0.3">
      <c r="A551" s="162"/>
      <c r="B551" s="162"/>
      <c r="C551" s="162"/>
      <c r="D551" s="162"/>
      <c r="E551" s="176"/>
      <c r="F551" s="162"/>
      <c r="G551" s="177"/>
      <c r="H551" s="162"/>
      <c r="I551" s="178"/>
      <c r="J551" s="162"/>
      <c r="K551" s="176"/>
      <c r="L551" s="162"/>
      <c r="M551" s="162"/>
      <c r="N551" s="162"/>
      <c r="O551" s="162"/>
      <c r="P551" s="176"/>
      <c r="Q551" s="162"/>
      <c r="R551" s="162"/>
      <c r="S551" s="162"/>
      <c r="T551" s="162"/>
      <c r="U551" s="162"/>
      <c r="V551" s="162"/>
      <c r="W551" s="162"/>
      <c r="X551" s="162"/>
      <c r="Y551" s="162"/>
      <c r="Z551" s="162"/>
      <c r="AA551" s="162"/>
      <c r="AB551" s="162"/>
    </row>
    <row r="552" spans="1:28" ht="18" customHeight="1" x14ac:dyDescent="0.3">
      <c r="A552" s="162"/>
      <c r="B552" s="162"/>
      <c r="C552" s="162"/>
      <c r="D552" s="162"/>
      <c r="E552" s="176"/>
      <c r="F552" s="162"/>
      <c r="G552" s="177"/>
      <c r="H552" s="162"/>
      <c r="I552" s="178"/>
      <c r="J552" s="162"/>
      <c r="K552" s="176"/>
      <c r="L552" s="162"/>
      <c r="M552" s="162"/>
      <c r="N552" s="162"/>
      <c r="O552" s="162"/>
      <c r="P552" s="176"/>
      <c r="Q552" s="162"/>
      <c r="R552" s="162"/>
      <c r="S552" s="162"/>
      <c r="T552" s="162"/>
      <c r="U552" s="162"/>
      <c r="V552" s="162"/>
      <c r="W552" s="162"/>
      <c r="X552" s="162"/>
      <c r="Y552" s="162"/>
      <c r="Z552" s="162"/>
      <c r="AA552" s="162"/>
      <c r="AB552" s="162"/>
    </row>
    <row r="553" spans="1:28" ht="18" customHeight="1" x14ac:dyDescent="0.3">
      <c r="A553" s="162"/>
      <c r="B553" s="162"/>
      <c r="C553" s="162"/>
      <c r="D553" s="162"/>
      <c r="E553" s="176"/>
      <c r="F553" s="162"/>
      <c r="G553" s="177"/>
      <c r="H553" s="162"/>
      <c r="I553" s="178"/>
      <c r="J553" s="162"/>
      <c r="K553" s="176"/>
      <c r="L553" s="162"/>
      <c r="M553" s="162"/>
      <c r="N553" s="162"/>
      <c r="O553" s="162"/>
      <c r="P553" s="176"/>
      <c r="Q553" s="162"/>
      <c r="R553" s="162"/>
      <c r="S553" s="162"/>
      <c r="T553" s="162"/>
      <c r="U553" s="162"/>
      <c r="V553" s="162"/>
      <c r="W553" s="162"/>
      <c r="X553" s="162"/>
      <c r="Y553" s="162"/>
      <c r="Z553" s="162"/>
      <c r="AA553" s="162"/>
      <c r="AB553" s="162"/>
    </row>
    <row r="554" spans="1:28" ht="18" customHeight="1" x14ac:dyDescent="0.3">
      <c r="A554" s="162"/>
      <c r="B554" s="162"/>
      <c r="C554" s="162"/>
      <c r="D554" s="162"/>
      <c r="E554" s="176"/>
      <c r="F554" s="162"/>
      <c r="G554" s="177"/>
      <c r="H554" s="162"/>
      <c r="I554" s="178"/>
      <c r="J554" s="162"/>
      <c r="K554" s="176"/>
      <c r="L554" s="162"/>
      <c r="M554" s="162"/>
      <c r="N554" s="162"/>
      <c r="O554" s="162"/>
      <c r="P554" s="176"/>
      <c r="Q554" s="162"/>
      <c r="R554" s="162"/>
      <c r="S554" s="162"/>
      <c r="T554" s="162"/>
      <c r="U554" s="162"/>
      <c r="V554" s="162"/>
      <c r="W554" s="162"/>
      <c r="X554" s="162"/>
      <c r="Y554" s="162"/>
      <c r="Z554" s="162"/>
      <c r="AA554" s="162"/>
      <c r="AB554" s="162"/>
    </row>
    <row r="555" spans="1:28" ht="18" customHeight="1" x14ac:dyDescent="0.3">
      <c r="A555" s="162"/>
      <c r="B555" s="162"/>
      <c r="C555" s="162"/>
      <c r="D555" s="162"/>
      <c r="E555" s="176"/>
      <c r="F555" s="162"/>
      <c r="G555" s="177"/>
      <c r="H555" s="162"/>
      <c r="I555" s="178"/>
      <c r="J555" s="162"/>
      <c r="K555" s="176"/>
      <c r="L555" s="162"/>
      <c r="M555" s="162"/>
      <c r="N555" s="162"/>
      <c r="O555" s="162"/>
      <c r="P555" s="176"/>
      <c r="Q555" s="162"/>
      <c r="R555" s="162"/>
      <c r="S555" s="162"/>
      <c r="T555" s="162"/>
      <c r="U555" s="162"/>
      <c r="V555" s="162"/>
      <c r="W555" s="162"/>
      <c r="X555" s="162"/>
      <c r="Y555" s="162"/>
      <c r="Z555" s="162"/>
      <c r="AA555" s="162"/>
      <c r="AB555" s="162"/>
    </row>
    <row r="556" spans="1:28" ht="18" customHeight="1" x14ac:dyDescent="0.3">
      <c r="A556" s="162"/>
      <c r="B556" s="162"/>
      <c r="C556" s="162"/>
      <c r="D556" s="162"/>
      <c r="E556" s="176"/>
      <c r="F556" s="162"/>
      <c r="G556" s="177"/>
      <c r="H556" s="162"/>
      <c r="I556" s="178"/>
      <c r="J556" s="162"/>
      <c r="K556" s="176"/>
      <c r="L556" s="162"/>
      <c r="M556" s="162"/>
      <c r="N556" s="162"/>
      <c r="O556" s="162"/>
      <c r="P556" s="176"/>
      <c r="Q556" s="162"/>
      <c r="R556" s="162"/>
      <c r="S556" s="162"/>
      <c r="T556" s="162"/>
      <c r="U556" s="162"/>
      <c r="V556" s="162"/>
      <c r="W556" s="162"/>
      <c r="X556" s="162"/>
      <c r="Y556" s="162"/>
      <c r="Z556" s="162"/>
      <c r="AA556" s="162"/>
      <c r="AB556" s="162"/>
    </row>
    <row r="557" spans="1:28" ht="18" customHeight="1" x14ac:dyDescent="0.3">
      <c r="A557" s="162"/>
      <c r="B557" s="162"/>
      <c r="C557" s="162"/>
      <c r="D557" s="162"/>
      <c r="E557" s="176"/>
      <c r="F557" s="162"/>
      <c r="G557" s="177"/>
      <c r="H557" s="162"/>
      <c r="I557" s="178"/>
      <c r="J557" s="162"/>
      <c r="K557" s="176"/>
      <c r="L557" s="162"/>
      <c r="M557" s="162"/>
      <c r="N557" s="162"/>
      <c r="O557" s="162"/>
      <c r="P557" s="176"/>
      <c r="Q557" s="162"/>
      <c r="R557" s="162"/>
      <c r="S557" s="162"/>
      <c r="T557" s="162"/>
      <c r="U557" s="162"/>
      <c r="V557" s="162"/>
      <c r="W557" s="162"/>
      <c r="X557" s="162"/>
      <c r="Y557" s="162"/>
      <c r="Z557" s="162"/>
      <c r="AA557" s="162"/>
      <c r="AB557" s="162"/>
    </row>
    <row r="558" spans="1:28" ht="18" customHeight="1" x14ac:dyDescent="0.3">
      <c r="A558" s="162"/>
      <c r="B558" s="162"/>
      <c r="C558" s="162"/>
      <c r="D558" s="162"/>
      <c r="E558" s="176"/>
      <c r="F558" s="162"/>
      <c r="G558" s="177"/>
      <c r="H558" s="162"/>
      <c r="I558" s="178"/>
      <c r="J558" s="162"/>
      <c r="K558" s="176"/>
      <c r="L558" s="162"/>
      <c r="M558" s="162"/>
      <c r="N558" s="162"/>
      <c r="O558" s="162"/>
      <c r="P558" s="176"/>
      <c r="Q558" s="162"/>
      <c r="R558" s="162"/>
      <c r="S558" s="162"/>
      <c r="T558" s="162"/>
      <c r="U558" s="162"/>
      <c r="V558" s="162"/>
      <c r="W558" s="162"/>
      <c r="X558" s="162"/>
      <c r="Y558" s="162"/>
      <c r="Z558" s="162"/>
      <c r="AA558" s="162"/>
      <c r="AB558" s="162"/>
    </row>
    <row r="559" spans="1:28" ht="18" customHeight="1" x14ac:dyDescent="0.3">
      <c r="A559" s="162"/>
      <c r="B559" s="162"/>
      <c r="C559" s="162"/>
      <c r="D559" s="162"/>
      <c r="E559" s="176"/>
      <c r="F559" s="162"/>
      <c r="G559" s="177"/>
      <c r="H559" s="162"/>
      <c r="I559" s="178"/>
      <c r="J559" s="162"/>
      <c r="K559" s="176"/>
      <c r="L559" s="162"/>
      <c r="M559" s="162"/>
      <c r="N559" s="162"/>
      <c r="O559" s="162"/>
      <c r="P559" s="176"/>
      <c r="Q559" s="162"/>
      <c r="R559" s="162"/>
      <c r="S559" s="162"/>
      <c r="T559" s="162"/>
      <c r="U559" s="162"/>
      <c r="V559" s="162"/>
      <c r="W559" s="162"/>
      <c r="X559" s="162"/>
      <c r="Y559" s="162"/>
      <c r="Z559" s="162"/>
      <c r="AA559" s="162"/>
      <c r="AB559" s="162"/>
    </row>
    <row r="560" spans="1:28" ht="18" customHeight="1" x14ac:dyDescent="0.3">
      <c r="A560" s="162"/>
      <c r="B560" s="162"/>
      <c r="C560" s="162"/>
      <c r="D560" s="162"/>
      <c r="E560" s="176"/>
      <c r="F560" s="162"/>
      <c r="G560" s="177"/>
      <c r="H560" s="162"/>
      <c r="I560" s="178"/>
      <c r="J560" s="162"/>
      <c r="K560" s="176"/>
      <c r="L560" s="162"/>
      <c r="M560" s="162"/>
      <c r="N560" s="162"/>
      <c r="O560" s="162"/>
      <c r="P560" s="176"/>
      <c r="Q560" s="162"/>
      <c r="R560" s="162"/>
      <c r="S560" s="162"/>
      <c r="T560" s="162"/>
      <c r="U560" s="162"/>
      <c r="V560" s="162"/>
      <c r="W560" s="162"/>
      <c r="X560" s="162"/>
      <c r="Y560" s="162"/>
      <c r="Z560" s="162"/>
      <c r="AA560" s="162"/>
      <c r="AB560" s="162"/>
    </row>
    <row r="561" spans="1:28" ht="18" customHeight="1" x14ac:dyDescent="0.3">
      <c r="A561" s="162"/>
      <c r="B561" s="162"/>
      <c r="C561" s="162"/>
      <c r="D561" s="162"/>
      <c r="E561" s="176"/>
      <c r="F561" s="162"/>
      <c r="G561" s="177"/>
      <c r="H561" s="162"/>
      <c r="I561" s="178"/>
      <c r="J561" s="162"/>
      <c r="K561" s="176"/>
      <c r="L561" s="162"/>
      <c r="M561" s="162"/>
      <c r="N561" s="162"/>
      <c r="O561" s="162"/>
      <c r="P561" s="176"/>
      <c r="Q561" s="162"/>
      <c r="R561" s="162"/>
      <c r="S561" s="162"/>
      <c r="T561" s="162"/>
      <c r="U561" s="162"/>
      <c r="V561" s="162"/>
      <c r="W561" s="162"/>
      <c r="X561" s="162"/>
      <c r="Y561" s="162"/>
      <c r="Z561" s="162"/>
      <c r="AA561" s="162"/>
      <c r="AB561" s="162"/>
    </row>
    <row r="562" spans="1:28" ht="18" customHeight="1" x14ac:dyDescent="0.3">
      <c r="A562" s="162"/>
      <c r="B562" s="162"/>
      <c r="C562" s="162"/>
      <c r="D562" s="162"/>
      <c r="E562" s="176"/>
      <c r="F562" s="162"/>
      <c r="G562" s="177"/>
      <c r="H562" s="162"/>
      <c r="I562" s="178"/>
      <c r="J562" s="162"/>
      <c r="K562" s="176"/>
      <c r="L562" s="162"/>
      <c r="M562" s="162"/>
      <c r="N562" s="162"/>
      <c r="O562" s="162"/>
      <c r="P562" s="176"/>
      <c r="Q562" s="162"/>
      <c r="R562" s="162"/>
      <c r="S562" s="162"/>
      <c r="T562" s="162"/>
      <c r="U562" s="162"/>
      <c r="V562" s="162"/>
      <c r="W562" s="162"/>
      <c r="X562" s="162"/>
      <c r="Y562" s="162"/>
      <c r="Z562" s="162"/>
      <c r="AA562" s="162"/>
      <c r="AB562" s="162"/>
    </row>
    <row r="563" spans="1:28" ht="18" customHeight="1" x14ac:dyDescent="0.3">
      <c r="A563" s="162"/>
      <c r="B563" s="162"/>
      <c r="C563" s="162"/>
      <c r="D563" s="162"/>
      <c r="E563" s="176"/>
      <c r="F563" s="162"/>
      <c r="G563" s="177"/>
      <c r="H563" s="162"/>
      <c r="I563" s="178"/>
      <c r="J563" s="162"/>
      <c r="K563" s="176"/>
      <c r="L563" s="162"/>
      <c r="M563" s="162"/>
      <c r="N563" s="162"/>
      <c r="O563" s="162"/>
      <c r="P563" s="176"/>
      <c r="Q563" s="162"/>
      <c r="R563" s="162"/>
      <c r="S563" s="162"/>
      <c r="T563" s="162"/>
      <c r="U563" s="162"/>
      <c r="V563" s="162"/>
      <c r="W563" s="162"/>
      <c r="X563" s="162"/>
      <c r="Y563" s="162"/>
      <c r="Z563" s="162"/>
      <c r="AA563" s="162"/>
      <c r="AB563" s="162"/>
    </row>
    <row r="564" spans="1:28" ht="18" customHeight="1" x14ac:dyDescent="0.3">
      <c r="A564" s="162"/>
      <c r="B564" s="162"/>
      <c r="C564" s="162"/>
      <c r="D564" s="162"/>
      <c r="E564" s="176"/>
      <c r="F564" s="162"/>
      <c r="G564" s="177"/>
      <c r="H564" s="162"/>
      <c r="I564" s="178"/>
      <c r="J564" s="162"/>
      <c r="K564" s="176"/>
      <c r="L564" s="162"/>
      <c r="M564" s="162"/>
      <c r="N564" s="162"/>
      <c r="O564" s="162"/>
      <c r="P564" s="176"/>
      <c r="Q564" s="162"/>
      <c r="R564" s="162"/>
      <c r="S564" s="162"/>
      <c r="T564" s="162"/>
      <c r="U564" s="162"/>
      <c r="V564" s="162"/>
      <c r="W564" s="162"/>
      <c r="X564" s="162"/>
      <c r="Y564" s="162"/>
      <c r="Z564" s="162"/>
      <c r="AA564" s="162"/>
      <c r="AB564" s="162"/>
    </row>
    <row r="565" spans="1:28" ht="18" customHeight="1" x14ac:dyDescent="0.3">
      <c r="A565" s="162"/>
      <c r="B565" s="162"/>
      <c r="C565" s="162"/>
      <c r="D565" s="162"/>
      <c r="E565" s="176"/>
      <c r="F565" s="162"/>
      <c r="G565" s="177"/>
      <c r="H565" s="162"/>
      <c r="I565" s="178"/>
      <c r="J565" s="162"/>
      <c r="K565" s="176"/>
      <c r="L565" s="162"/>
      <c r="M565" s="162"/>
      <c r="N565" s="162"/>
      <c r="O565" s="162"/>
      <c r="P565" s="176"/>
      <c r="Q565" s="162"/>
      <c r="R565" s="162"/>
      <c r="S565" s="162"/>
      <c r="T565" s="162"/>
      <c r="U565" s="162"/>
      <c r="V565" s="162"/>
      <c r="W565" s="162"/>
      <c r="X565" s="162"/>
      <c r="Y565" s="162"/>
      <c r="Z565" s="162"/>
      <c r="AA565" s="162"/>
      <c r="AB565" s="162"/>
    </row>
    <row r="566" spans="1:28" ht="18" customHeight="1" x14ac:dyDescent="0.3">
      <c r="A566" s="162"/>
      <c r="B566" s="162"/>
      <c r="C566" s="162"/>
      <c r="D566" s="162"/>
      <c r="E566" s="176"/>
      <c r="F566" s="162"/>
      <c r="G566" s="177"/>
      <c r="H566" s="162"/>
      <c r="I566" s="178"/>
      <c r="J566" s="162"/>
      <c r="K566" s="176"/>
      <c r="L566" s="162"/>
      <c r="M566" s="162"/>
      <c r="N566" s="162"/>
      <c r="O566" s="162"/>
      <c r="P566" s="176"/>
      <c r="Q566" s="162"/>
      <c r="R566" s="162"/>
      <c r="S566" s="162"/>
      <c r="T566" s="162"/>
      <c r="U566" s="162"/>
      <c r="V566" s="162"/>
      <c r="W566" s="162"/>
      <c r="X566" s="162"/>
      <c r="Y566" s="162"/>
      <c r="Z566" s="162"/>
      <c r="AA566" s="162"/>
      <c r="AB566" s="162"/>
    </row>
    <row r="567" spans="1:28" ht="18" customHeight="1" x14ac:dyDescent="0.3">
      <c r="A567" s="162"/>
      <c r="B567" s="162"/>
      <c r="C567" s="162"/>
      <c r="D567" s="162"/>
      <c r="E567" s="176"/>
      <c r="F567" s="162"/>
      <c r="G567" s="177"/>
      <c r="H567" s="162"/>
      <c r="I567" s="178"/>
      <c r="J567" s="162"/>
      <c r="K567" s="176"/>
      <c r="L567" s="162"/>
      <c r="M567" s="162"/>
      <c r="N567" s="162"/>
      <c r="O567" s="162"/>
      <c r="P567" s="176"/>
      <c r="Q567" s="162"/>
      <c r="R567" s="162"/>
      <c r="S567" s="162"/>
      <c r="T567" s="162"/>
      <c r="U567" s="162"/>
      <c r="V567" s="162"/>
      <c r="W567" s="162"/>
      <c r="X567" s="162"/>
      <c r="Y567" s="162"/>
      <c r="Z567" s="162"/>
      <c r="AA567" s="162"/>
      <c r="AB567" s="162"/>
    </row>
    <row r="568" spans="1:28" ht="18" customHeight="1" x14ac:dyDescent="0.3">
      <c r="A568" s="162"/>
      <c r="B568" s="162"/>
      <c r="C568" s="162"/>
      <c r="D568" s="162"/>
      <c r="E568" s="176"/>
      <c r="F568" s="162"/>
      <c r="G568" s="177"/>
      <c r="H568" s="162"/>
      <c r="I568" s="178"/>
      <c r="J568" s="162"/>
      <c r="K568" s="176"/>
      <c r="L568" s="162"/>
      <c r="M568" s="162"/>
      <c r="N568" s="162"/>
      <c r="O568" s="162"/>
      <c r="P568" s="176"/>
      <c r="Q568" s="162"/>
      <c r="R568" s="162"/>
      <c r="S568" s="162"/>
      <c r="T568" s="162"/>
      <c r="U568" s="162"/>
      <c r="V568" s="162"/>
      <c r="W568" s="162"/>
      <c r="X568" s="162"/>
      <c r="Y568" s="162"/>
      <c r="Z568" s="162"/>
      <c r="AA568" s="162"/>
      <c r="AB568" s="162"/>
    </row>
    <row r="569" spans="1:28" ht="18" customHeight="1" x14ac:dyDescent="0.3">
      <c r="A569" s="162"/>
      <c r="B569" s="162"/>
      <c r="C569" s="162"/>
      <c r="D569" s="162"/>
      <c r="E569" s="176"/>
      <c r="F569" s="162"/>
      <c r="G569" s="177"/>
      <c r="H569" s="162"/>
      <c r="I569" s="178"/>
      <c r="J569" s="162"/>
      <c r="K569" s="176"/>
      <c r="L569" s="162"/>
      <c r="M569" s="162"/>
      <c r="N569" s="162"/>
      <c r="O569" s="162"/>
      <c r="P569" s="176"/>
      <c r="Q569" s="162"/>
      <c r="R569" s="162"/>
      <c r="S569" s="162"/>
      <c r="T569" s="162"/>
      <c r="U569" s="162"/>
      <c r="V569" s="162"/>
      <c r="W569" s="162"/>
      <c r="X569" s="162"/>
      <c r="Y569" s="162"/>
      <c r="Z569" s="162"/>
      <c r="AA569" s="162"/>
      <c r="AB569" s="162"/>
    </row>
    <row r="570" spans="1:28" ht="18" customHeight="1" x14ac:dyDescent="0.3">
      <c r="A570" s="162"/>
      <c r="B570" s="162"/>
      <c r="C570" s="162"/>
      <c r="D570" s="162"/>
      <c r="E570" s="176"/>
      <c r="F570" s="162"/>
      <c r="G570" s="177"/>
      <c r="H570" s="162"/>
      <c r="I570" s="178"/>
      <c r="J570" s="162"/>
      <c r="K570" s="176"/>
      <c r="L570" s="162"/>
      <c r="M570" s="162"/>
      <c r="N570" s="162"/>
      <c r="O570" s="162"/>
      <c r="P570" s="176"/>
      <c r="Q570" s="162"/>
      <c r="R570" s="162"/>
      <c r="S570" s="162"/>
      <c r="T570" s="162"/>
      <c r="U570" s="162"/>
      <c r="V570" s="162"/>
      <c r="W570" s="162"/>
      <c r="X570" s="162"/>
      <c r="Y570" s="162"/>
      <c r="Z570" s="162"/>
      <c r="AA570" s="162"/>
      <c r="AB570" s="162"/>
    </row>
    <row r="571" spans="1:28" ht="18" customHeight="1" x14ac:dyDescent="0.3">
      <c r="A571" s="162"/>
      <c r="B571" s="162"/>
      <c r="C571" s="162"/>
      <c r="D571" s="162"/>
      <c r="E571" s="176"/>
      <c r="F571" s="162"/>
      <c r="G571" s="177"/>
      <c r="H571" s="162"/>
      <c r="I571" s="178"/>
      <c r="J571" s="162"/>
      <c r="K571" s="176"/>
      <c r="L571" s="162"/>
      <c r="M571" s="162"/>
      <c r="N571" s="162"/>
      <c r="O571" s="162"/>
      <c r="P571" s="176"/>
      <c r="Q571" s="162"/>
      <c r="R571" s="162"/>
      <c r="S571" s="162"/>
      <c r="T571" s="162"/>
      <c r="U571" s="162"/>
      <c r="V571" s="162"/>
      <c r="W571" s="162"/>
      <c r="X571" s="162"/>
      <c r="Y571" s="162"/>
      <c r="Z571" s="162"/>
      <c r="AA571" s="162"/>
      <c r="AB571" s="162"/>
    </row>
    <row r="572" spans="1:28" ht="18" customHeight="1" x14ac:dyDescent="0.3">
      <c r="A572" s="162"/>
      <c r="B572" s="162"/>
      <c r="C572" s="162"/>
      <c r="D572" s="162"/>
      <c r="E572" s="176"/>
      <c r="F572" s="162"/>
      <c r="G572" s="177"/>
      <c r="H572" s="162"/>
      <c r="I572" s="178"/>
      <c r="J572" s="162"/>
      <c r="K572" s="176"/>
      <c r="L572" s="162"/>
      <c r="M572" s="162"/>
      <c r="N572" s="162"/>
      <c r="O572" s="162"/>
      <c r="P572" s="176"/>
      <c r="Q572" s="162"/>
      <c r="R572" s="162"/>
      <c r="S572" s="162"/>
      <c r="T572" s="162"/>
      <c r="U572" s="162"/>
      <c r="V572" s="162"/>
      <c r="W572" s="162"/>
      <c r="X572" s="162"/>
      <c r="Y572" s="162"/>
      <c r="Z572" s="162"/>
      <c r="AA572" s="162"/>
      <c r="AB572" s="162"/>
    </row>
    <row r="573" spans="1:28" ht="18" customHeight="1" x14ac:dyDescent="0.3">
      <c r="A573" s="162"/>
      <c r="B573" s="162"/>
      <c r="C573" s="162"/>
      <c r="D573" s="162"/>
      <c r="E573" s="176"/>
      <c r="F573" s="162"/>
      <c r="G573" s="177"/>
      <c r="H573" s="162"/>
      <c r="I573" s="178"/>
      <c r="J573" s="162"/>
      <c r="K573" s="176"/>
      <c r="L573" s="162"/>
      <c r="M573" s="162"/>
      <c r="N573" s="162"/>
      <c r="O573" s="162"/>
      <c r="P573" s="176"/>
      <c r="Q573" s="162"/>
      <c r="R573" s="162"/>
      <c r="S573" s="162"/>
      <c r="T573" s="162"/>
      <c r="U573" s="162"/>
      <c r="V573" s="162"/>
      <c r="W573" s="162"/>
      <c r="X573" s="162"/>
      <c r="Y573" s="162"/>
      <c r="Z573" s="162"/>
      <c r="AA573" s="162"/>
      <c r="AB573" s="162"/>
    </row>
    <row r="574" spans="1:28" ht="18" customHeight="1" x14ac:dyDescent="0.3">
      <c r="A574" s="162"/>
      <c r="B574" s="162"/>
      <c r="C574" s="162"/>
      <c r="D574" s="162"/>
      <c r="E574" s="176"/>
      <c r="F574" s="162"/>
      <c r="G574" s="177"/>
      <c r="H574" s="162"/>
      <c r="I574" s="178"/>
      <c r="J574" s="162"/>
      <c r="K574" s="176"/>
      <c r="L574" s="162"/>
      <c r="M574" s="162"/>
      <c r="N574" s="162"/>
      <c r="O574" s="162"/>
      <c r="P574" s="176"/>
      <c r="Q574" s="162"/>
      <c r="R574" s="162"/>
      <c r="S574" s="162"/>
      <c r="T574" s="162"/>
      <c r="U574" s="162"/>
      <c r="V574" s="162"/>
      <c r="W574" s="162"/>
      <c r="X574" s="162"/>
      <c r="Y574" s="162"/>
      <c r="Z574" s="162"/>
      <c r="AA574" s="162"/>
      <c r="AB574" s="162"/>
    </row>
    <row r="575" spans="1:28" ht="18" customHeight="1" x14ac:dyDescent="0.3">
      <c r="A575" s="162"/>
      <c r="B575" s="162"/>
      <c r="C575" s="162"/>
      <c r="D575" s="162"/>
      <c r="E575" s="176"/>
      <c r="F575" s="162"/>
      <c r="G575" s="177"/>
      <c r="H575" s="162"/>
      <c r="I575" s="178"/>
      <c r="J575" s="162"/>
      <c r="K575" s="176"/>
      <c r="L575" s="162"/>
      <c r="M575" s="162"/>
      <c r="N575" s="162"/>
      <c r="O575" s="162"/>
      <c r="P575" s="176"/>
      <c r="Q575" s="162"/>
      <c r="R575" s="162"/>
      <c r="S575" s="162"/>
      <c r="T575" s="162"/>
      <c r="U575" s="162"/>
      <c r="V575" s="162"/>
      <c r="W575" s="162"/>
      <c r="X575" s="162"/>
      <c r="Y575" s="162"/>
      <c r="Z575" s="162"/>
      <c r="AA575" s="162"/>
      <c r="AB575" s="162"/>
    </row>
    <row r="576" spans="1:28" ht="18" customHeight="1" x14ac:dyDescent="0.3">
      <c r="A576" s="162"/>
      <c r="B576" s="162"/>
      <c r="C576" s="162"/>
      <c r="D576" s="162"/>
      <c r="E576" s="176"/>
      <c r="F576" s="162"/>
      <c r="G576" s="177"/>
      <c r="H576" s="162"/>
      <c r="I576" s="178"/>
      <c r="J576" s="162"/>
      <c r="K576" s="176"/>
      <c r="L576" s="162"/>
      <c r="M576" s="162"/>
      <c r="N576" s="162"/>
      <c r="O576" s="162"/>
      <c r="P576" s="176"/>
      <c r="Q576" s="162"/>
      <c r="R576" s="162"/>
      <c r="S576" s="162"/>
      <c r="T576" s="162"/>
      <c r="U576" s="162"/>
      <c r="V576" s="162"/>
      <c r="W576" s="162"/>
      <c r="X576" s="162"/>
      <c r="Y576" s="162"/>
      <c r="Z576" s="162"/>
      <c r="AA576" s="162"/>
      <c r="AB576" s="162"/>
    </row>
    <row r="577" spans="1:28" ht="18" customHeight="1" x14ac:dyDescent="0.3">
      <c r="A577" s="162"/>
      <c r="B577" s="162"/>
      <c r="C577" s="162"/>
      <c r="D577" s="162"/>
      <c r="E577" s="176"/>
      <c r="F577" s="162"/>
      <c r="G577" s="177"/>
      <c r="H577" s="162"/>
      <c r="I577" s="178"/>
      <c r="J577" s="162"/>
      <c r="K577" s="176"/>
      <c r="L577" s="162"/>
      <c r="M577" s="162"/>
      <c r="N577" s="162"/>
      <c r="O577" s="162"/>
      <c r="P577" s="176"/>
      <c r="Q577" s="162"/>
      <c r="R577" s="162"/>
      <c r="S577" s="162"/>
      <c r="T577" s="162"/>
      <c r="U577" s="162"/>
      <c r="V577" s="162"/>
      <c r="W577" s="162"/>
      <c r="X577" s="162"/>
      <c r="Y577" s="162"/>
      <c r="Z577" s="162"/>
      <c r="AA577" s="162"/>
      <c r="AB577" s="162"/>
    </row>
    <row r="578" spans="1:28" ht="18" customHeight="1" x14ac:dyDescent="0.3">
      <c r="A578" s="162"/>
      <c r="B578" s="162"/>
      <c r="C578" s="162"/>
      <c r="D578" s="162"/>
      <c r="E578" s="176"/>
      <c r="F578" s="162"/>
      <c r="G578" s="177"/>
      <c r="H578" s="162"/>
      <c r="I578" s="178"/>
      <c r="J578" s="162"/>
      <c r="K578" s="176"/>
      <c r="L578" s="162"/>
      <c r="M578" s="162"/>
      <c r="N578" s="162"/>
      <c r="O578" s="162"/>
      <c r="P578" s="176"/>
      <c r="Q578" s="162"/>
      <c r="R578" s="162"/>
      <c r="S578" s="162"/>
      <c r="T578" s="162"/>
      <c r="U578" s="162"/>
      <c r="V578" s="162"/>
      <c r="W578" s="162"/>
      <c r="X578" s="162"/>
      <c r="Y578" s="162"/>
      <c r="Z578" s="162"/>
      <c r="AA578" s="162"/>
      <c r="AB578" s="162"/>
    </row>
    <row r="579" spans="1:28" ht="18" customHeight="1" x14ac:dyDescent="0.3">
      <c r="A579" s="162"/>
      <c r="B579" s="162"/>
      <c r="C579" s="162"/>
      <c r="D579" s="162"/>
      <c r="E579" s="176"/>
      <c r="F579" s="162"/>
      <c r="G579" s="177"/>
      <c r="H579" s="162"/>
      <c r="I579" s="178"/>
      <c r="J579" s="162"/>
      <c r="K579" s="176"/>
      <c r="L579" s="162"/>
      <c r="M579" s="162"/>
      <c r="N579" s="162"/>
      <c r="O579" s="162"/>
      <c r="P579" s="176"/>
      <c r="Q579" s="162"/>
      <c r="R579" s="162"/>
      <c r="S579" s="162"/>
      <c r="T579" s="162"/>
      <c r="U579" s="162"/>
      <c r="V579" s="162"/>
      <c r="W579" s="162"/>
      <c r="X579" s="162"/>
      <c r="Y579" s="162"/>
      <c r="Z579" s="162"/>
      <c r="AA579" s="162"/>
      <c r="AB579" s="162"/>
    </row>
    <row r="580" spans="1:28" ht="18" customHeight="1" x14ac:dyDescent="0.3">
      <c r="A580" s="162"/>
      <c r="B580" s="162"/>
      <c r="C580" s="162"/>
      <c r="D580" s="162"/>
      <c r="E580" s="176"/>
      <c r="F580" s="162"/>
      <c r="G580" s="177"/>
      <c r="H580" s="162"/>
      <c r="I580" s="178"/>
      <c r="J580" s="162"/>
      <c r="K580" s="176"/>
      <c r="L580" s="162"/>
      <c r="M580" s="162"/>
      <c r="N580" s="162"/>
      <c r="O580" s="162"/>
      <c r="P580" s="176"/>
      <c r="Q580" s="162"/>
      <c r="R580" s="162"/>
      <c r="S580" s="162"/>
      <c r="T580" s="162"/>
      <c r="U580" s="162"/>
      <c r="V580" s="162"/>
      <c r="W580" s="162"/>
      <c r="X580" s="162"/>
      <c r="Y580" s="162"/>
      <c r="Z580" s="162"/>
      <c r="AA580" s="162"/>
      <c r="AB580" s="162"/>
    </row>
    <row r="581" spans="1:28" ht="18" customHeight="1" x14ac:dyDescent="0.3">
      <c r="A581" s="162"/>
      <c r="B581" s="162"/>
      <c r="C581" s="162"/>
      <c r="D581" s="162"/>
      <c r="E581" s="176"/>
      <c r="F581" s="162"/>
      <c r="G581" s="177"/>
      <c r="H581" s="162"/>
      <c r="I581" s="178"/>
      <c r="J581" s="162"/>
      <c r="K581" s="176"/>
      <c r="L581" s="162"/>
      <c r="M581" s="162"/>
      <c r="N581" s="162"/>
      <c r="O581" s="162"/>
      <c r="P581" s="176"/>
      <c r="Q581" s="162"/>
      <c r="R581" s="162"/>
      <c r="S581" s="162"/>
      <c r="T581" s="162"/>
      <c r="U581" s="162"/>
      <c r="V581" s="162"/>
      <c r="W581" s="162"/>
      <c r="X581" s="162"/>
      <c r="Y581" s="162"/>
      <c r="Z581" s="162"/>
      <c r="AA581" s="162"/>
      <c r="AB581" s="162"/>
    </row>
    <row r="582" spans="1:28" ht="18" customHeight="1" x14ac:dyDescent="0.3">
      <c r="A582" s="162"/>
      <c r="B582" s="162"/>
      <c r="C582" s="162"/>
      <c r="D582" s="162"/>
      <c r="E582" s="176"/>
      <c r="F582" s="162"/>
      <c r="G582" s="177"/>
      <c r="H582" s="162"/>
      <c r="I582" s="178"/>
      <c r="J582" s="162"/>
      <c r="K582" s="176"/>
      <c r="L582" s="162"/>
      <c r="M582" s="162"/>
      <c r="N582" s="162"/>
      <c r="O582" s="162"/>
      <c r="P582" s="176"/>
      <c r="Q582" s="162"/>
      <c r="R582" s="162"/>
      <c r="S582" s="162"/>
      <c r="T582" s="162"/>
      <c r="U582" s="162"/>
      <c r="V582" s="162"/>
      <c r="W582" s="162"/>
      <c r="X582" s="162"/>
      <c r="Y582" s="162"/>
      <c r="Z582" s="162"/>
      <c r="AA582" s="162"/>
      <c r="AB582" s="162"/>
    </row>
    <row r="583" spans="1:28" ht="18" customHeight="1" x14ac:dyDescent="0.3">
      <c r="A583" s="162"/>
      <c r="B583" s="162"/>
      <c r="C583" s="162"/>
      <c r="D583" s="162"/>
      <c r="E583" s="176"/>
      <c r="F583" s="162"/>
      <c r="G583" s="177"/>
      <c r="H583" s="162"/>
      <c r="I583" s="178"/>
      <c r="J583" s="162"/>
      <c r="K583" s="176"/>
      <c r="L583" s="162"/>
      <c r="M583" s="162"/>
      <c r="N583" s="162"/>
      <c r="O583" s="162"/>
      <c r="P583" s="176"/>
      <c r="Q583" s="162"/>
      <c r="R583" s="162"/>
      <c r="S583" s="162"/>
      <c r="T583" s="162"/>
      <c r="U583" s="162"/>
      <c r="V583" s="162"/>
      <c r="W583" s="162"/>
      <c r="X583" s="162"/>
      <c r="Y583" s="162"/>
      <c r="Z583" s="162"/>
      <c r="AA583" s="162"/>
      <c r="AB583" s="162"/>
    </row>
    <row r="584" spans="1:28" ht="18" customHeight="1" x14ac:dyDescent="0.3">
      <c r="A584" s="162"/>
      <c r="B584" s="162"/>
      <c r="C584" s="162"/>
      <c r="D584" s="162"/>
      <c r="E584" s="176"/>
      <c r="F584" s="162"/>
      <c r="G584" s="177"/>
      <c r="H584" s="162"/>
      <c r="I584" s="178"/>
      <c r="J584" s="162"/>
      <c r="K584" s="176"/>
      <c r="L584" s="162"/>
      <c r="M584" s="162"/>
      <c r="N584" s="162"/>
      <c r="O584" s="162"/>
      <c r="P584" s="176"/>
      <c r="Q584" s="162"/>
      <c r="R584" s="162"/>
      <c r="S584" s="162"/>
      <c r="T584" s="162"/>
      <c r="U584" s="162"/>
      <c r="V584" s="162"/>
      <c r="W584" s="162"/>
      <c r="X584" s="162"/>
      <c r="Y584" s="162"/>
      <c r="Z584" s="162"/>
      <c r="AA584" s="162"/>
      <c r="AB584" s="162"/>
    </row>
    <row r="585" spans="1:28" ht="18" customHeight="1" x14ac:dyDescent="0.3">
      <c r="A585" s="162"/>
      <c r="B585" s="162"/>
      <c r="C585" s="162"/>
      <c r="D585" s="162"/>
      <c r="E585" s="176"/>
      <c r="F585" s="162"/>
      <c r="G585" s="177"/>
      <c r="H585" s="162"/>
      <c r="I585" s="178"/>
      <c r="J585" s="162"/>
      <c r="K585" s="176"/>
      <c r="L585" s="162"/>
      <c r="M585" s="162"/>
      <c r="N585" s="162"/>
      <c r="O585" s="162"/>
      <c r="P585" s="176"/>
      <c r="Q585" s="162"/>
      <c r="R585" s="162"/>
      <c r="S585" s="162"/>
      <c r="T585" s="162"/>
      <c r="U585" s="162"/>
      <c r="V585" s="162"/>
      <c r="W585" s="162"/>
      <c r="X585" s="162"/>
      <c r="Y585" s="162"/>
      <c r="Z585" s="162"/>
      <c r="AA585" s="162"/>
      <c r="AB585" s="162"/>
    </row>
    <row r="586" spans="1:28" ht="18" customHeight="1" x14ac:dyDescent="0.3">
      <c r="A586" s="162"/>
      <c r="B586" s="162"/>
      <c r="C586" s="162"/>
      <c r="D586" s="162"/>
      <c r="E586" s="176"/>
      <c r="F586" s="162"/>
      <c r="G586" s="177"/>
      <c r="H586" s="162"/>
      <c r="I586" s="178"/>
      <c r="J586" s="162"/>
      <c r="K586" s="176"/>
      <c r="L586" s="162"/>
      <c r="M586" s="162"/>
      <c r="N586" s="162"/>
      <c r="O586" s="162"/>
      <c r="P586" s="176"/>
      <c r="Q586" s="162"/>
      <c r="R586" s="162"/>
      <c r="S586" s="162"/>
      <c r="T586" s="162"/>
      <c r="U586" s="162"/>
      <c r="V586" s="162"/>
      <c r="W586" s="162"/>
      <c r="X586" s="162"/>
      <c r="Y586" s="162"/>
      <c r="Z586" s="162"/>
      <c r="AA586" s="162"/>
      <c r="AB586" s="162"/>
    </row>
    <row r="587" spans="1:28" ht="18" customHeight="1" x14ac:dyDescent="0.3">
      <c r="A587" s="162"/>
      <c r="B587" s="162"/>
      <c r="C587" s="162"/>
      <c r="D587" s="162"/>
      <c r="E587" s="176"/>
      <c r="F587" s="162"/>
      <c r="G587" s="177"/>
      <c r="H587" s="162"/>
      <c r="I587" s="178"/>
      <c r="J587" s="162"/>
      <c r="K587" s="176"/>
      <c r="L587" s="162"/>
      <c r="M587" s="162"/>
      <c r="N587" s="162"/>
      <c r="O587" s="162"/>
      <c r="P587" s="176"/>
      <c r="Q587" s="162"/>
      <c r="R587" s="162"/>
      <c r="S587" s="162"/>
      <c r="T587" s="162"/>
      <c r="U587" s="162"/>
      <c r="V587" s="162"/>
      <c r="W587" s="162"/>
      <c r="X587" s="162"/>
      <c r="Y587" s="162"/>
      <c r="Z587" s="162"/>
      <c r="AA587" s="162"/>
      <c r="AB587" s="162"/>
    </row>
    <row r="588" spans="1:28" ht="18" customHeight="1" x14ac:dyDescent="0.3">
      <c r="A588" s="162"/>
      <c r="B588" s="162"/>
      <c r="C588" s="162"/>
      <c r="D588" s="162"/>
      <c r="E588" s="176"/>
      <c r="F588" s="162"/>
      <c r="G588" s="177"/>
      <c r="H588" s="162"/>
      <c r="I588" s="178"/>
      <c r="J588" s="162"/>
      <c r="K588" s="176"/>
      <c r="L588" s="162"/>
      <c r="M588" s="162"/>
      <c r="N588" s="162"/>
      <c r="O588" s="162"/>
      <c r="P588" s="176"/>
      <c r="Q588" s="162"/>
      <c r="R588" s="162"/>
      <c r="S588" s="162"/>
      <c r="T588" s="162"/>
      <c r="U588" s="162"/>
      <c r="V588" s="162"/>
      <c r="W588" s="162"/>
      <c r="X588" s="162"/>
      <c r="Y588" s="162"/>
      <c r="Z588" s="162"/>
      <c r="AA588" s="162"/>
      <c r="AB588" s="162"/>
    </row>
    <row r="589" spans="1:28" ht="18" customHeight="1" x14ac:dyDescent="0.3">
      <c r="A589" s="162"/>
      <c r="B589" s="162"/>
      <c r="C589" s="162"/>
      <c r="D589" s="162"/>
      <c r="E589" s="176"/>
      <c r="F589" s="162"/>
      <c r="G589" s="177"/>
      <c r="H589" s="162"/>
      <c r="I589" s="178"/>
      <c r="J589" s="162"/>
      <c r="K589" s="176"/>
      <c r="L589" s="162"/>
      <c r="M589" s="162"/>
      <c r="N589" s="162"/>
      <c r="O589" s="162"/>
      <c r="P589" s="176"/>
      <c r="Q589" s="162"/>
      <c r="R589" s="162"/>
      <c r="S589" s="162"/>
      <c r="T589" s="162"/>
      <c r="U589" s="162"/>
      <c r="V589" s="162"/>
      <c r="W589" s="162"/>
      <c r="X589" s="162"/>
      <c r="Y589" s="162"/>
      <c r="Z589" s="162"/>
      <c r="AA589" s="162"/>
      <c r="AB589" s="162"/>
    </row>
    <row r="590" spans="1:28" ht="18" customHeight="1" x14ac:dyDescent="0.3">
      <c r="A590" s="162"/>
      <c r="B590" s="162"/>
      <c r="C590" s="162"/>
      <c r="D590" s="162"/>
      <c r="E590" s="176"/>
      <c r="F590" s="162"/>
      <c r="G590" s="177"/>
      <c r="H590" s="162"/>
      <c r="I590" s="178"/>
      <c r="J590" s="162"/>
      <c r="K590" s="176"/>
      <c r="L590" s="162"/>
      <c r="M590" s="162"/>
      <c r="N590" s="162"/>
      <c r="O590" s="162"/>
      <c r="P590" s="176"/>
      <c r="Q590" s="162"/>
      <c r="R590" s="162"/>
      <c r="S590" s="162"/>
      <c r="T590" s="162"/>
      <c r="U590" s="162"/>
      <c r="V590" s="162"/>
      <c r="W590" s="162"/>
      <c r="X590" s="162"/>
      <c r="Y590" s="162"/>
      <c r="Z590" s="162"/>
      <c r="AA590" s="162"/>
      <c r="AB590" s="162"/>
    </row>
    <row r="591" spans="1:28" ht="18" customHeight="1" x14ac:dyDescent="0.3">
      <c r="A591" s="162"/>
      <c r="B591" s="162"/>
      <c r="C591" s="162"/>
      <c r="D591" s="162"/>
      <c r="E591" s="176"/>
      <c r="F591" s="162"/>
      <c r="G591" s="177"/>
      <c r="H591" s="162"/>
      <c r="I591" s="178"/>
      <c r="J591" s="162"/>
      <c r="K591" s="176"/>
      <c r="L591" s="162"/>
      <c r="M591" s="162"/>
      <c r="N591" s="162"/>
      <c r="O591" s="162"/>
      <c r="P591" s="176"/>
      <c r="Q591" s="162"/>
      <c r="R591" s="162"/>
      <c r="S591" s="162"/>
      <c r="T591" s="162"/>
      <c r="U591" s="162"/>
      <c r="V591" s="162"/>
      <c r="W591" s="162"/>
      <c r="X591" s="162"/>
      <c r="Y591" s="162"/>
      <c r="Z591" s="162"/>
      <c r="AA591" s="162"/>
      <c r="AB591" s="162"/>
    </row>
    <row r="592" spans="1:28" ht="18" customHeight="1" x14ac:dyDescent="0.3">
      <c r="A592" s="162"/>
      <c r="B592" s="162"/>
      <c r="C592" s="162"/>
      <c r="D592" s="162"/>
      <c r="E592" s="176"/>
      <c r="F592" s="162"/>
      <c r="G592" s="177"/>
      <c r="H592" s="162"/>
      <c r="I592" s="178"/>
      <c r="J592" s="162"/>
      <c r="K592" s="176"/>
      <c r="L592" s="162"/>
      <c r="M592" s="162"/>
      <c r="N592" s="162"/>
      <c r="O592" s="162"/>
      <c r="P592" s="176"/>
      <c r="Q592" s="162"/>
      <c r="R592" s="162"/>
      <c r="S592" s="162"/>
      <c r="T592" s="162"/>
      <c r="U592" s="162"/>
      <c r="V592" s="162"/>
      <c r="W592" s="162"/>
      <c r="X592" s="162"/>
      <c r="Y592" s="162"/>
      <c r="Z592" s="162"/>
      <c r="AA592" s="162"/>
      <c r="AB592" s="162"/>
    </row>
    <row r="593" spans="1:28" ht="18" customHeight="1" x14ac:dyDescent="0.3">
      <c r="A593" s="162"/>
      <c r="B593" s="162"/>
      <c r="C593" s="162"/>
      <c r="D593" s="162"/>
      <c r="E593" s="176"/>
      <c r="F593" s="162"/>
      <c r="G593" s="177"/>
      <c r="H593" s="162"/>
      <c r="I593" s="178"/>
      <c r="J593" s="162"/>
      <c r="K593" s="176"/>
      <c r="L593" s="162"/>
      <c r="M593" s="162"/>
      <c r="N593" s="162"/>
      <c r="O593" s="162"/>
      <c r="P593" s="176"/>
      <c r="Q593" s="162"/>
      <c r="R593" s="162"/>
      <c r="S593" s="162"/>
      <c r="T593" s="162"/>
      <c r="U593" s="162"/>
      <c r="V593" s="162"/>
      <c r="W593" s="162"/>
      <c r="X593" s="162"/>
      <c r="Y593" s="162"/>
      <c r="Z593" s="162"/>
      <c r="AA593" s="162"/>
      <c r="AB593" s="162"/>
    </row>
    <row r="594" spans="1:28" ht="18" customHeight="1" x14ac:dyDescent="0.3">
      <c r="A594" s="162"/>
      <c r="B594" s="162"/>
      <c r="C594" s="162"/>
      <c r="D594" s="162"/>
      <c r="E594" s="176"/>
      <c r="F594" s="162"/>
      <c r="G594" s="177"/>
      <c r="H594" s="162"/>
      <c r="I594" s="178"/>
      <c r="J594" s="162"/>
      <c r="K594" s="176"/>
      <c r="L594" s="162"/>
      <c r="M594" s="162"/>
      <c r="N594" s="162"/>
      <c r="O594" s="162"/>
      <c r="P594" s="176"/>
      <c r="Q594" s="162"/>
      <c r="R594" s="162"/>
      <c r="S594" s="162"/>
      <c r="T594" s="162"/>
      <c r="U594" s="162"/>
      <c r="V594" s="162"/>
      <c r="W594" s="162"/>
      <c r="X594" s="162"/>
      <c r="Y594" s="162"/>
      <c r="Z594" s="162"/>
      <c r="AA594" s="162"/>
      <c r="AB594" s="162"/>
    </row>
    <row r="595" spans="1:28" ht="18" customHeight="1" x14ac:dyDescent="0.3">
      <c r="A595" s="162"/>
      <c r="B595" s="162"/>
      <c r="C595" s="162"/>
      <c r="D595" s="162"/>
      <c r="E595" s="176"/>
      <c r="F595" s="162"/>
      <c r="G595" s="177"/>
      <c r="H595" s="162"/>
      <c r="I595" s="178"/>
      <c r="J595" s="162"/>
      <c r="K595" s="176"/>
      <c r="L595" s="162"/>
      <c r="M595" s="162"/>
      <c r="N595" s="162"/>
      <c r="O595" s="162"/>
      <c r="P595" s="176"/>
      <c r="Q595" s="162"/>
      <c r="R595" s="162"/>
      <c r="S595" s="162"/>
      <c r="T595" s="162"/>
      <c r="U595" s="162"/>
      <c r="V595" s="162"/>
      <c r="W595" s="162"/>
      <c r="X595" s="162"/>
      <c r="Y595" s="162"/>
      <c r="Z595" s="162"/>
      <c r="AA595" s="162"/>
      <c r="AB595" s="162"/>
    </row>
    <row r="596" spans="1:28" ht="18" customHeight="1" x14ac:dyDescent="0.3">
      <c r="A596" s="162"/>
      <c r="B596" s="162"/>
      <c r="C596" s="162"/>
      <c r="D596" s="162"/>
      <c r="E596" s="176"/>
      <c r="F596" s="162"/>
      <c r="G596" s="177"/>
      <c r="H596" s="162"/>
      <c r="I596" s="178"/>
      <c r="J596" s="162"/>
      <c r="K596" s="176"/>
      <c r="L596" s="162"/>
      <c r="M596" s="162"/>
      <c r="N596" s="162"/>
      <c r="O596" s="162"/>
      <c r="P596" s="176"/>
      <c r="Q596" s="162"/>
      <c r="R596" s="162"/>
      <c r="S596" s="162"/>
      <c r="T596" s="162"/>
      <c r="U596" s="162"/>
      <c r="V596" s="162"/>
      <c r="W596" s="162"/>
      <c r="X596" s="162"/>
      <c r="Y596" s="162"/>
      <c r="Z596" s="162"/>
      <c r="AA596" s="162"/>
      <c r="AB596" s="162"/>
    </row>
    <row r="597" spans="1:28" ht="18" customHeight="1" x14ac:dyDescent="0.3">
      <c r="A597" s="162"/>
      <c r="B597" s="162"/>
      <c r="C597" s="162"/>
      <c r="D597" s="162"/>
      <c r="E597" s="176"/>
      <c r="F597" s="162"/>
      <c r="G597" s="177"/>
      <c r="H597" s="162"/>
      <c r="I597" s="178"/>
      <c r="J597" s="162"/>
      <c r="K597" s="176"/>
      <c r="L597" s="162"/>
      <c r="M597" s="162"/>
      <c r="N597" s="162"/>
      <c r="O597" s="162"/>
      <c r="P597" s="176"/>
      <c r="Q597" s="162"/>
      <c r="R597" s="162"/>
      <c r="S597" s="162"/>
      <c r="T597" s="162"/>
      <c r="U597" s="162"/>
      <c r="V597" s="162"/>
      <c r="W597" s="162"/>
      <c r="X597" s="162"/>
      <c r="Y597" s="162"/>
      <c r="Z597" s="162"/>
      <c r="AA597" s="162"/>
      <c r="AB597" s="162"/>
    </row>
    <row r="598" spans="1:28" ht="18" customHeight="1" x14ac:dyDescent="0.3">
      <c r="A598" s="162"/>
      <c r="B598" s="162"/>
      <c r="C598" s="162"/>
      <c r="D598" s="162"/>
      <c r="E598" s="176"/>
      <c r="F598" s="162"/>
      <c r="G598" s="177"/>
      <c r="H598" s="162"/>
      <c r="I598" s="178"/>
      <c r="J598" s="162"/>
      <c r="K598" s="176"/>
      <c r="L598" s="162"/>
      <c r="M598" s="162"/>
      <c r="N598" s="162"/>
      <c r="O598" s="162"/>
      <c r="P598" s="176"/>
      <c r="Q598" s="162"/>
      <c r="R598" s="162"/>
      <c r="S598" s="162"/>
      <c r="T598" s="162"/>
      <c r="U598" s="162"/>
      <c r="V598" s="162"/>
      <c r="W598" s="162"/>
      <c r="X598" s="162"/>
      <c r="Y598" s="162"/>
      <c r="Z598" s="162"/>
      <c r="AA598" s="162"/>
      <c r="AB598" s="162"/>
    </row>
    <row r="599" spans="1:28" ht="18" customHeight="1" x14ac:dyDescent="0.3">
      <c r="A599" s="162"/>
      <c r="B599" s="162"/>
      <c r="C599" s="162"/>
      <c r="D599" s="162"/>
      <c r="E599" s="176"/>
      <c r="F599" s="162"/>
      <c r="G599" s="177"/>
      <c r="H599" s="162"/>
      <c r="I599" s="178"/>
      <c r="J599" s="162"/>
      <c r="K599" s="176"/>
      <c r="L599" s="162"/>
      <c r="M599" s="162"/>
      <c r="N599" s="162"/>
      <c r="O599" s="162"/>
      <c r="P599" s="176"/>
      <c r="Q599" s="162"/>
      <c r="R599" s="162"/>
      <c r="S599" s="162"/>
      <c r="T599" s="162"/>
      <c r="U599" s="162"/>
      <c r="V599" s="162"/>
      <c r="W599" s="162"/>
      <c r="X599" s="162"/>
      <c r="Y599" s="162"/>
      <c r="Z599" s="162"/>
      <c r="AA599" s="162"/>
      <c r="AB599" s="162"/>
    </row>
    <row r="600" spans="1:28" ht="18" customHeight="1" x14ac:dyDescent="0.3">
      <c r="A600" s="162"/>
      <c r="B600" s="162"/>
      <c r="C600" s="162"/>
      <c r="D600" s="162"/>
      <c r="E600" s="176"/>
      <c r="F600" s="162"/>
      <c r="G600" s="177"/>
      <c r="H600" s="162"/>
      <c r="I600" s="178"/>
      <c r="J600" s="162"/>
      <c r="K600" s="176"/>
      <c r="L600" s="162"/>
      <c r="M600" s="162"/>
      <c r="N600" s="162"/>
      <c r="O600" s="162"/>
      <c r="P600" s="176"/>
      <c r="Q600" s="162"/>
      <c r="R600" s="162"/>
      <c r="S600" s="162"/>
      <c r="T600" s="162"/>
      <c r="U600" s="162"/>
      <c r="V600" s="162"/>
      <c r="W600" s="162"/>
      <c r="X600" s="162"/>
      <c r="Y600" s="162"/>
      <c r="Z600" s="162"/>
      <c r="AA600" s="162"/>
      <c r="AB600" s="162"/>
    </row>
    <row r="601" spans="1:28" ht="18" customHeight="1" x14ac:dyDescent="0.3">
      <c r="A601" s="162"/>
      <c r="B601" s="162"/>
      <c r="C601" s="162"/>
      <c r="D601" s="162"/>
      <c r="E601" s="176"/>
      <c r="F601" s="162"/>
      <c r="G601" s="177"/>
      <c r="H601" s="162"/>
      <c r="I601" s="178"/>
      <c r="J601" s="162"/>
      <c r="K601" s="176"/>
      <c r="L601" s="162"/>
      <c r="M601" s="162"/>
      <c r="N601" s="162"/>
      <c r="O601" s="162"/>
      <c r="P601" s="176"/>
      <c r="Q601" s="162"/>
      <c r="R601" s="162"/>
      <c r="S601" s="162"/>
      <c r="T601" s="162"/>
      <c r="U601" s="162"/>
      <c r="V601" s="162"/>
      <c r="W601" s="162"/>
      <c r="X601" s="162"/>
      <c r="Y601" s="162"/>
      <c r="Z601" s="162"/>
      <c r="AA601" s="162"/>
      <c r="AB601" s="162"/>
    </row>
    <row r="602" spans="1:28" ht="18" customHeight="1" x14ac:dyDescent="0.3">
      <c r="A602" s="162"/>
      <c r="B602" s="162"/>
      <c r="C602" s="162"/>
      <c r="D602" s="162"/>
      <c r="E602" s="176"/>
      <c r="F602" s="162"/>
      <c r="G602" s="177"/>
      <c r="H602" s="162"/>
      <c r="I602" s="178"/>
      <c r="J602" s="162"/>
      <c r="K602" s="176"/>
      <c r="L602" s="162"/>
      <c r="M602" s="162"/>
      <c r="N602" s="162"/>
      <c r="O602" s="162"/>
      <c r="P602" s="176"/>
      <c r="Q602" s="162"/>
      <c r="R602" s="162"/>
      <c r="S602" s="162"/>
      <c r="T602" s="162"/>
      <c r="U602" s="162"/>
      <c r="V602" s="162"/>
      <c r="W602" s="162"/>
      <c r="X602" s="162"/>
      <c r="Y602" s="162"/>
      <c r="Z602" s="162"/>
      <c r="AA602" s="162"/>
      <c r="AB602" s="162"/>
    </row>
    <row r="603" spans="1:28" ht="18" customHeight="1" x14ac:dyDescent="0.3">
      <c r="A603" s="162"/>
      <c r="B603" s="162"/>
      <c r="C603" s="162"/>
      <c r="D603" s="162"/>
      <c r="E603" s="176"/>
      <c r="F603" s="162"/>
      <c r="G603" s="177"/>
      <c r="H603" s="162"/>
      <c r="I603" s="178"/>
      <c r="J603" s="162"/>
      <c r="K603" s="176"/>
      <c r="L603" s="162"/>
      <c r="M603" s="162"/>
      <c r="N603" s="162"/>
      <c r="O603" s="162"/>
      <c r="P603" s="176"/>
      <c r="Q603" s="162"/>
      <c r="R603" s="162"/>
      <c r="S603" s="162"/>
      <c r="T603" s="162"/>
      <c r="U603" s="162"/>
      <c r="V603" s="162"/>
      <c r="W603" s="162"/>
      <c r="X603" s="162"/>
      <c r="Y603" s="162"/>
      <c r="Z603" s="162"/>
      <c r="AA603" s="162"/>
      <c r="AB603" s="162"/>
    </row>
    <row r="604" spans="1:28" ht="18" customHeight="1" x14ac:dyDescent="0.3">
      <c r="A604" s="162"/>
      <c r="B604" s="162"/>
      <c r="C604" s="162"/>
      <c r="D604" s="162"/>
      <c r="E604" s="176"/>
      <c r="F604" s="162"/>
      <c r="G604" s="177"/>
      <c r="H604" s="162"/>
      <c r="I604" s="178"/>
      <c r="J604" s="162"/>
      <c r="K604" s="176"/>
      <c r="L604" s="162"/>
      <c r="M604" s="162"/>
      <c r="N604" s="162"/>
      <c r="O604" s="162"/>
      <c r="P604" s="176"/>
      <c r="Q604" s="162"/>
      <c r="R604" s="162"/>
      <c r="S604" s="162"/>
      <c r="T604" s="162"/>
      <c r="U604" s="162"/>
      <c r="V604" s="162"/>
      <c r="W604" s="162"/>
      <c r="X604" s="162"/>
      <c r="Y604" s="162"/>
      <c r="Z604" s="162"/>
      <c r="AA604" s="162"/>
      <c r="AB604" s="162"/>
    </row>
    <row r="605" spans="1:28" ht="18" customHeight="1" x14ac:dyDescent="0.3">
      <c r="A605" s="162"/>
      <c r="B605" s="162"/>
      <c r="C605" s="162"/>
      <c r="D605" s="162"/>
      <c r="E605" s="176"/>
      <c r="F605" s="162"/>
      <c r="G605" s="177"/>
      <c r="H605" s="162"/>
      <c r="I605" s="178"/>
      <c r="J605" s="162"/>
      <c r="K605" s="176"/>
      <c r="L605" s="162"/>
      <c r="M605" s="162"/>
      <c r="N605" s="162"/>
      <c r="O605" s="162"/>
      <c r="P605" s="176"/>
      <c r="Q605" s="162"/>
      <c r="R605" s="162"/>
      <c r="S605" s="162"/>
      <c r="T605" s="162"/>
      <c r="U605" s="162"/>
      <c r="V605" s="162"/>
      <c r="W605" s="162"/>
      <c r="X605" s="162"/>
      <c r="Y605" s="162"/>
      <c r="Z605" s="162"/>
      <c r="AA605" s="162"/>
      <c r="AB605" s="162"/>
    </row>
    <row r="606" spans="1:28" ht="18" customHeight="1" x14ac:dyDescent="0.3">
      <c r="A606" s="162"/>
      <c r="B606" s="162"/>
      <c r="C606" s="162"/>
      <c r="D606" s="162"/>
      <c r="E606" s="176"/>
      <c r="F606" s="162"/>
      <c r="G606" s="177"/>
      <c r="H606" s="162"/>
      <c r="I606" s="178"/>
      <c r="J606" s="162"/>
      <c r="K606" s="176"/>
      <c r="L606" s="162"/>
      <c r="M606" s="162"/>
      <c r="N606" s="162"/>
      <c r="O606" s="162"/>
      <c r="P606" s="176"/>
      <c r="Q606" s="162"/>
      <c r="R606" s="162"/>
      <c r="S606" s="162"/>
      <c r="T606" s="162"/>
      <c r="U606" s="162"/>
      <c r="V606" s="162"/>
      <c r="W606" s="162"/>
      <c r="X606" s="162"/>
      <c r="Y606" s="162"/>
      <c r="Z606" s="162"/>
      <c r="AA606" s="162"/>
      <c r="AB606" s="162"/>
    </row>
    <row r="607" spans="1:28" ht="18" customHeight="1" x14ac:dyDescent="0.3">
      <c r="A607" s="162"/>
      <c r="B607" s="162"/>
      <c r="C607" s="162"/>
      <c r="D607" s="162"/>
      <c r="E607" s="176"/>
      <c r="F607" s="162"/>
      <c r="G607" s="177"/>
      <c r="H607" s="162"/>
      <c r="I607" s="178"/>
      <c r="J607" s="162"/>
      <c r="K607" s="176"/>
      <c r="L607" s="162"/>
      <c r="M607" s="162"/>
      <c r="N607" s="162"/>
      <c r="O607" s="162"/>
      <c r="P607" s="176"/>
      <c r="Q607" s="162"/>
      <c r="R607" s="162"/>
      <c r="S607" s="162"/>
      <c r="T607" s="162"/>
      <c r="U607" s="162"/>
      <c r="V607" s="162"/>
      <c r="W607" s="162"/>
      <c r="X607" s="162"/>
      <c r="Y607" s="162"/>
      <c r="Z607" s="162"/>
      <c r="AA607" s="162"/>
      <c r="AB607" s="162"/>
    </row>
    <row r="608" spans="1:28" ht="18" customHeight="1" x14ac:dyDescent="0.3">
      <c r="A608" s="162"/>
      <c r="B608" s="162"/>
      <c r="C608" s="162"/>
      <c r="D608" s="162"/>
      <c r="E608" s="176"/>
      <c r="F608" s="162"/>
      <c r="G608" s="177"/>
      <c r="H608" s="162"/>
      <c r="I608" s="178"/>
      <c r="J608" s="162"/>
      <c r="K608" s="176"/>
      <c r="L608" s="162"/>
      <c r="M608" s="162"/>
      <c r="N608" s="162"/>
      <c r="O608" s="162"/>
      <c r="P608" s="176"/>
      <c r="Q608" s="162"/>
      <c r="R608" s="162"/>
      <c r="S608" s="162"/>
      <c r="T608" s="162"/>
      <c r="U608" s="162"/>
      <c r="V608" s="162"/>
      <c r="W608" s="162"/>
      <c r="X608" s="162"/>
      <c r="Y608" s="162"/>
      <c r="Z608" s="162"/>
      <c r="AA608" s="162"/>
      <c r="AB608" s="162"/>
    </row>
    <row r="609" spans="1:28" ht="18" customHeight="1" x14ac:dyDescent="0.3">
      <c r="A609" s="162"/>
      <c r="B609" s="162"/>
      <c r="C609" s="162"/>
      <c r="D609" s="162"/>
      <c r="E609" s="176"/>
      <c r="F609" s="162"/>
      <c r="G609" s="177"/>
      <c r="H609" s="162"/>
      <c r="I609" s="178"/>
      <c r="J609" s="162"/>
      <c r="K609" s="176"/>
      <c r="L609" s="162"/>
      <c r="M609" s="162"/>
      <c r="N609" s="162"/>
      <c r="O609" s="162"/>
      <c r="P609" s="176"/>
      <c r="Q609" s="162"/>
      <c r="R609" s="162"/>
      <c r="S609" s="162"/>
      <c r="T609" s="162"/>
      <c r="U609" s="162"/>
      <c r="V609" s="162"/>
      <c r="W609" s="162"/>
      <c r="X609" s="162"/>
      <c r="Y609" s="162"/>
      <c r="Z609" s="162"/>
      <c r="AA609" s="162"/>
      <c r="AB609" s="162"/>
    </row>
    <row r="610" spans="1:28" ht="18" customHeight="1" x14ac:dyDescent="0.3">
      <c r="A610" s="162"/>
      <c r="B610" s="162"/>
      <c r="C610" s="162"/>
      <c r="D610" s="162"/>
      <c r="E610" s="176"/>
      <c r="F610" s="162"/>
      <c r="G610" s="177"/>
      <c r="H610" s="162"/>
      <c r="I610" s="178"/>
      <c r="J610" s="162"/>
      <c r="K610" s="176"/>
      <c r="L610" s="162"/>
      <c r="M610" s="162"/>
      <c r="N610" s="162"/>
      <c r="O610" s="162"/>
      <c r="P610" s="176"/>
      <c r="Q610" s="162"/>
      <c r="R610" s="162"/>
      <c r="S610" s="162"/>
      <c r="T610" s="162"/>
      <c r="U610" s="162"/>
      <c r="V610" s="162"/>
      <c r="W610" s="162"/>
      <c r="X610" s="162"/>
      <c r="Y610" s="162"/>
      <c r="Z610" s="162"/>
      <c r="AA610" s="162"/>
      <c r="AB610" s="162"/>
    </row>
    <row r="611" spans="1:28" ht="18" customHeight="1" x14ac:dyDescent="0.3">
      <c r="A611" s="162"/>
      <c r="B611" s="162"/>
      <c r="C611" s="162"/>
      <c r="D611" s="162"/>
      <c r="E611" s="176"/>
      <c r="F611" s="162"/>
      <c r="G611" s="177"/>
      <c r="H611" s="162"/>
      <c r="I611" s="178"/>
      <c r="J611" s="162"/>
      <c r="K611" s="176"/>
      <c r="L611" s="162"/>
      <c r="M611" s="162"/>
      <c r="N611" s="162"/>
      <c r="O611" s="162"/>
      <c r="P611" s="176"/>
      <c r="Q611" s="162"/>
      <c r="R611" s="162"/>
      <c r="S611" s="162"/>
      <c r="T611" s="162"/>
      <c r="U611" s="162"/>
      <c r="V611" s="162"/>
      <c r="W611" s="162"/>
      <c r="X611" s="162"/>
      <c r="Y611" s="162"/>
      <c r="Z611" s="162"/>
      <c r="AA611" s="162"/>
      <c r="AB611" s="162"/>
    </row>
    <row r="612" spans="1:28" ht="18" customHeight="1" x14ac:dyDescent="0.3">
      <c r="A612" s="162"/>
      <c r="B612" s="162"/>
      <c r="C612" s="162"/>
      <c r="D612" s="162"/>
      <c r="E612" s="176"/>
      <c r="F612" s="162"/>
      <c r="G612" s="177"/>
      <c r="H612" s="162"/>
      <c r="I612" s="178"/>
      <c r="J612" s="162"/>
      <c r="K612" s="176"/>
      <c r="L612" s="162"/>
      <c r="M612" s="162"/>
      <c r="N612" s="162"/>
      <c r="O612" s="162"/>
      <c r="P612" s="176"/>
      <c r="Q612" s="162"/>
      <c r="R612" s="162"/>
      <c r="S612" s="162"/>
      <c r="T612" s="162"/>
      <c r="U612" s="162"/>
      <c r="V612" s="162"/>
      <c r="W612" s="162"/>
      <c r="X612" s="162"/>
      <c r="Y612" s="162"/>
      <c r="Z612" s="162"/>
      <c r="AA612" s="162"/>
      <c r="AB612" s="162"/>
    </row>
    <row r="613" spans="1:28" ht="18" customHeight="1" x14ac:dyDescent="0.3">
      <c r="A613" s="162"/>
      <c r="B613" s="162"/>
      <c r="C613" s="162"/>
      <c r="D613" s="162"/>
      <c r="E613" s="176"/>
      <c r="F613" s="162"/>
      <c r="G613" s="177"/>
      <c r="H613" s="162"/>
      <c r="I613" s="178"/>
      <c r="J613" s="162"/>
      <c r="K613" s="176"/>
      <c r="L613" s="162"/>
      <c r="M613" s="162"/>
      <c r="N613" s="162"/>
      <c r="O613" s="162"/>
      <c r="P613" s="176"/>
      <c r="Q613" s="162"/>
      <c r="R613" s="162"/>
      <c r="S613" s="162"/>
      <c r="T613" s="162"/>
      <c r="U613" s="162"/>
      <c r="V613" s="162"/>
      <c r="W613" s="162"/>
      <c r="X613" s="162"/>
      <c r="Y613" s="162"/>
      <c r="Z613" s="162"/>
      <c r="AA613" s="162"/>
      <c r="AB613" s="162"/>
    </row>
    <row r="614" spans="1:28" ht="18" customHeight="1" x14ac:dyDescent="0.3">
      <c r="A614" s="162"/>
      <c r="B614" s="162"/>
      <c r="C614" s="162"/>
      <c r="D614" s="162"/>
      <c r="E614" s="176"/>
      <c r="F614" s="162"/>
      <c r="G614" s="177"/>
      <c r="H614" s="162"/>
      <c r="I614" s="178"/>
      <c r="J614" s="162"/>
      <c r="K614" s="176"/>
      <c r="L614" s="162"/>
      <c r="M614" s="162"/>
      <c r="N614" s="162"/>
      <c r="O614" s="162"/>
      <c r="P614" s="176"/>
      <c r="Q614" s="162"/>
      <c r="R614" s="162"/>
      <c r="S614" s="162"/>
      <c r="T614" s="162"/>
      <c r="U614" s="162"/>
      <c r="V614" s="162"/>
      <c r="W614" s="162"/>
      <c r="X614" s="162"/>
      <c r="Y614" s="162"/>
      <c r="Z614" s="162"/>
      <c r="AA614" s="162"/>
      <c r="AB614" s="162"/>
    </row>
    <row r="615" spans="1:28" ht="18" customHeight="1" x14ac:dyDescent="0.3">
      <c r="A615" s="162"/>
      <c r="B615" s="162"/>
      <c r="C615" s="162"/>
      <c r="D615" s="162"/>
      <c r="E615" s="176"/>
      <c r="F615" s="162"/>
      <c r="G615" s="177"/>
      <c r="H615" s="162"/>
      <c r="I615" s="178"/>
      <c r="J615" s="162"/>
      <c r="K615" s="176"/>
      <c r="L615" s="162"/>
      <c r="M615" s="162"/>
      <c r="N615" s="162"/>
      <c r="O615" s="162"/>
      <c r="P615" s="176"/>
      <c r="Q615" s="162"/>
      <c r="R615" s="162"/>
      <c r="S615" s="162"/>
      <c r="T615" s="162"/>
      <c r="U615" s="162"/>
      <c r="V615" s="162"/>
      <c r="W615" s="162"/>
      <c r="X615" s="162"/>
      <c r="Y615" s="162"/>
      <c r="Z615" s="162"/>
      <c r="AA615" s="162"/>
      <c r="AB615" s="162"/>
    </row>
    <row r="616" spans="1:28" ht="18" customHeight="1" x14ac:dyDescent="0.3">
      <c r="A616" s="162"/>
      <c r="B616" s="162"/>
      <c r="C616" s="162"/>
      <c r="D616" s="162"/>
      <c r="E616" s="176"/>
      <c r="F616" s="162"/>
      <c r="G616" s="177"/>
      <c r="H616" s="162"/>
      <c r="I616" s="178"/>
      <c r="J616" s="162"/>
      <c r="K616" s="176"/>
      <c r="L616" s="162"/>
      <c r="M616" s="162"/>
      <c r="N616" s="162"/>
      <c r="O616" s="162"/>
      <c r="P616" s="176"/>
      <c r="Q616" s="162"/>
      <c r="R616" s="162"/>
      <c r="S616" s="162"/>
      <c r="T616" s="162"/>
      <c r="U616" s="162"/>
      <c r="V616" s="162"/>
      <c r="W616" s="162"/>
      <c r="X616" s="162"/>
      <c r="Y616" s="162"/>
      <c r="Z616" s="162"/>
      <c r="AA616" s="162"/>
      <c r="AB616" s="162"/>
    </row>
    <row r="617" spans="1:28" ht="18" customHeight="1" x14ac:dyDescent="0.3">
      <c r="A617" s="162"/>
      <c r="B617" s="162"/>
      <c r="C617" s="162"/>
      <c r="D617" s="162"/>
      <c r="E617" s="176"/>
      <c r="F617" s="162"/>
      <c r="G617" s="177"/>
      <c r="H617" s="162"/>
      <c r="I617" s="178"/>
      <c r="J617" s="162"/>
      <c r="K617" s="176"/>
      <c r="L617" s="162"/>
      <c r="M617" s="162"/>
      <c r="N617" s="162"/>
      <c r="O617" s="162"/>
      <c r="P617" s="176"/>
      <c r="Q617" s="162"/>
      <c r="R617" s="162"/>
      <c r="S617" s="162"/>
      <c r="T617" s="162"/>
      <c r="U617" s="162"/>
      <c r="V617" s="162"/>
      <c r="W617" s="162"/>
      <c r="X617" s="162"/>
      <c r="Y617" s="162"/>
      <c r="Z617" s="162"/>
      <c r="AA617" s="162"/>
      <c r="AB617" s="162"/>
    </row>
    <row r="618" spans="1:28" ht="18" customHeight="1" x14ac:dyDescent="0.3">
      <c r="A618" s="162"/>
      <c r="B618" s="162"/>
      <c r="C618" s="162"/>
      <c r="D618" s="162"/>
      <c r="E618" s="176"/>
      <c r="F618" s="162"/>
      <c r="G618" s="177"/>
      <c r="H618" s="162"/>
      <c r="I618" s="178"/>
      <c r="J618" s="162"/>
      <c r="K618" s="176"/>
      <c r="L618" s="162"/>
      <c r="M618" s="162"/>
      <c r="N618" s="162"/>
      <c r="O618" s="162"/>
      <c r="P618" s="176"/>
      <c r="Q618" s="162"/>
      <c r="R618" s="162"/>
      <c r="S618" s="162"/>
      <c r="T618" s="162"/>
      <c r="U618" s="162"/>
      <c r="V618" s="162"/>
      <c r="W618" s="162"/>
      <c r="X618" s="162"/>
      <c r="Y618" s="162"/>
      <c r="Z618" s="162"/>
      <c r="AA618" s="162"/>
      <c r="AB618" s="162"/>
    </row>
    <row r="619" spans="1:28" ht="18" customHeight="1" x14ac:dyDescent="0.3">
      <c r="A619" s="162"/>
      <c r="B619" s="162"/>
      <c r="C619" s="162"/>
      <c r="D619" s="162"/>
      <c r="E619" s="176"/>
      <c r="F619" s="162"/>
      <c r="G619" s="177"/>
      <c r="H619" s="162"/>
      <c r="I619" s="178"/>
      <c r="J619" s="162"/>
      <c r="K619" s="176"/>
      <c r="L619" s="162"/>
      <c r="M619" s="162"/>
      <c r="N619" s="162"/>
      <c r="O619" s="162"/>
      <c r="P619" s="176"/>
      <c r="Q619" s="162"/>
      <c r="R619" s="162"/>
      <c r="S619" s="162"/>
      <c r="T619" s="162"/>
      <c r="U619" s="162"/>
      <c r="V619" s="162"/>
      <c r="W619" s="162"/>
      <c r="X619" s="162"/>
      <c r="Y619" s="162"/>
      <c r="Z619" s="162"/>
      <c r="AA619" s="162"/>
      <c r="AB619" s="162"/>
    </row>
    <row r="620" spans="1:28" ht="18" customHeight="1" x14ac:dyDescent="0.3">
      <c r="A620" s="162"/>
      <c r="B620" s="162"/>
      <c r="C620" s="162"/>
      <c r="D620" s="162"/>
      <c r="E620" s="176"/>
      <c r="F620" s="162"/>
      <c r="G620" s="177"/>
      <c r="H620" s="162"/>
      <c r="I620" s="178"/>
      <c r="J620" s="162"/>
      <c r="K620" s="176"/>
      <c r="L620" s="162"/>
      <c r="M620" s="162"/>
      <c r="N620" s="162"/>
      <c r="O620" s="162"/>
      <c r="P620" s="176"/>
      <c r="Q620" s="162"/>
      <c r="R620" s="162"/>
      <c r="S620" s="162"/>
      <c r="T620" s="162"/>
      <c r="U620" s="162"/>
      <c r="V620" s="162"/>
      <c r="W620" s="162"/>
      <c r="X620" s="162"/>
      <c r="Y620" s="162"/>
      <c r="Z620" s="162"/>
      <c r="AA620" s="162"/>
      <c r="AB620" s="162"/>
    </row>
    <row r="621" spans="1:28" ht="18" customHeight="1" x14ac:dyDescent="0.3">
      <c r="A621" s="162"/>
      <c r="B621" s="162"/>
      <c r="C621" s="162"/>
      <c r="D621" s="162"/>
      <c r="E621" s="176"/>
      <c r="F621" s="162"/>
      <c r="G621" s="177"/>
      <c r="H621" s="162"/>
      <c r="I621" s="178"/>
      <c r="J621" s="162"/>
      <c r="K621" s="176"/>
      <c r="L621" s="162"/>
      <c r="M621" s="162"/>
      <c r="N621" s="162"/>
      <c r="O621" s="162"/>
      <c r="P621" s="176"/>
      <c r="Q621" s="162"/>
      <c r="R621" s="162"/>
      <c r="S621" s="162"/>
      <c r="T621" s="162"/>
      <c r="U621" s="162"/>
      <c r="V621" s="162"/>
      <c r="W621" s="162"/>
      <c r="X621" s="162"/>
      <c r="Y621" s="162"/>
      <c r="Z621" s="162"/>
      <c r="AA621" s="162"/>
      <c r="AB621" s="162"/>
    </row>
    <row r="622" spans="1:28" ht="18" customHeight="1" x14ac:dyDescent="0.3">
      <c r="A622" s="162"/>
      <c r="B622" s="162"/>
      <c r="C622" s="162"/>
      <c r="D622" s="162"/>
      <c r="E622" s="176"/>
      <c r="F622" s="162"/>
      <c r="G622" s="177"/>
      <c r="H622" s="162"/>
      <c r="I622" s="178"/>
      <c r="J622" s="162"/>
      <c r="K622" s="176"/>
      <c r="L622" s="162"/>
      <c r="M622" s="162"/>
      <c r="N622" s="162"/>
      <c r="O622" s="162"/>
      <c r="P622" s="176"/>
      <c r="Q622" s="162"/>
      <c r="R622" s="162"/>
      <c r="S622" s="162"/>
      <c r="T622" s="162"/>
      <c r="U622" s="162"/>
      <c r="V622" s="162"/>
      <c r="W622" s="162"/>
      <c r="X622" s="162"/>
      <c r="Y622" s="162"/>
      <c r="Z622" s="162"/>
      <c r="AA622" s="162"/>
      <c r="AB622" s="162"/>
    </row>
    <row r="623" spans="1:28" ht="18" customHeight="1" x14ac:dyDescent="0.3">
      <c r="A623" s="162"/>
      <c r="B623" s="162"/>
      <c r="C623" s="162"/>
      <c r="D623" s="162"/>
      <c r="E623" s="176"/>
      <c r="F623" s="162"/>
      <c r="G623" s="177"/>
      <c r="H623" s="162"/>
      <c r="I623" s="178"/>
      <c r="J623" s="162"/>
      <c r="K623" s="176"/>
      <c r="L623" s="162"/>
      <c r="M623" s="162"/>
      <c r="N623" s="162"/>
      <c r="O623" s="162"/>
      <c r="P623" s="176"/>
      <c r="Q623" s="162"/>
      <c r="R623" s="162"/>
      <c r="S623" s="162"/>
      <c r="T623" s="162"/>
      <c r="U623" s="162"/>
      <c r="V623" s="162"/>
      <c r="W623" s="162"/>
      <c r="X623" s="162"/>
      <c r="Y623" s="162"/>
      <c r="Z623" s="162"/>
      <c r="AA623" s="162"/>
      <c r="AB623" s="162"/>
    </row>
    <row r="624" spans="1:28" ht="18" customHeight="1" x14ac:dyDescent="0.3">
      <c r="A624" s="162"/>
      <c r="B624" s="162"/>
      <c r="C624" s="162"/>
      <c r="D624" s="162"/>
      <c r="E624" s="176"/>
      <c r="F624" s="162"/>
      <c r="G624" s="177"/>
      <c r="H624" s="162"/>
      <c r="I624" s="178"/>
      <c r="J624" s="162"/>
      <c r="K624" s="176"/>
      <c r="L624" s="162"/>
      <c r="M624" s="162"/>
      <c r="N624" s="162"/>
      <c r="O624" s="162"/>
      <c r="P624" s="176"/>
      <c r="Q624" s="162"/>
      <c r="R624" s="162"/>
      <c r="S624" s="162"/>
      <c r="T624" s="162"/>
      <c r="U624" s="162"/>
      <c r="V624" s="162"/>
      <c r="W624" s="162"/>
      <c r="X624" s="162"/>
      <c r="Y624" s="162"/>
      <c r="Z624" s="162"/>
      <c r="AA624" s="162"/>
      <c r="AB624" s="162"/>
    </row>
    <row r="625" spans="1:28" ht="18" customHeight="1" x14ac:dyDescent="0.3">
      <c r="A625" s="162"/>
      <c r="B625" s="162"/>
      <c r="C625" s="162"/>
      <c r="D625" s="162"/>
      <c r="E625" s="176"/>
      <c r="F625" s="162"/>
      <c r="G625" s="177"/>
      <c r="H625" s="162"/>
      <c r="I625" s="178"/>
      <c r="J625" s="162"/>
      <c r="K625" s="176"/>
      <c r="L625" s="162"/>
      <c r="M625" s="162"/>
      <c r="N625" s="162"/>
      <c r="O625" s="162"/>
      <c r="P625" s="176"/>
      <c r="Q625" s="162"/>
      <c r="R625" s="162"/>
      <c r="S625" s="162"/>
      <c r="T625" s="162"/>
      <c r="U625" s="162"/>
      <c r="V625" s="162"/>
      <c r="W625" s="162"/>
      <c r="X625" s="162"/>
      <c r="Y625" s="162"/>
      <c r="Z625" s="162"/>
      <c r="AA625" s="162"/>
      <c r="AB625" s="162"/>
    </row>
    <row r="626" spans="1:28" ht="18" customHeight="1" x14ac:dyDescent="0.3">
      <c r="A626" s="162"/>
      <c r="B626" s="162"/>
      <c r="C626" s="162"/>
      <c r="D626" s="162"/>
      <c r="E626" s="176"/>
      <c r="F626" s="162"/>
      <c r="G626" s="177"/>
      <c r="H626" s="162"/>
      <c r="I626" s="178"/>
      <c r="J626" s="162"/>
      <c r="K626" s="176"/>
      <c r="L626" s="162"/>
      <c r="M626" s="162"/>
      <c r="N626" s="162"/>
      <c r="O626" s="162"/>
      <c r="P626" s="176"/>
      <c r="Q626" s="162"/>
      <c r="R626" s="162"/>
      <c r="S626" s="162"/>
      <c r="T626" s="162"/>
      <c r="U626" s="162"/>
      <c r="V626" s="162"/>
      <c r="W626" s="162"/>
      <c r="X626" s="162"/>
      <c r="Y626" s="162"/>
      <c r="Z626" s="162"/>
      <c r="AA626" s="162"/>
      <c r="AB626" s="162"/>
    </row>
    <row r="627" spans="1:28" ht="18" customHeight="1" x14ac:dyDescent="0.3">
      <c r="A627" s="162"/>
      <c r="B627" s="162"/>
      <c r="C627" s="162"/>
      <c r="D627" s="162"/>
      <c r="E627" s="176"/>
      <c r="F627" s="162"/>
      <c r="G627" s="177"/>
      <c r="H627" s="162"/>
      <c r="I627" s="178"/>
      <c r="J627" s="162"/>
      <c r="K627" s="176"/>
      <c r="L627" s="162"/>
      <c r="M627" s="162"/>
      <c r="N627" s="162"/>
      <c r="O627" s="162"/>
      <c r="P627" s="176"/>
      <c r="Q627" s="162"/>
      <c r="R627" s="162"/>
      <c r="S627" s="162"/>
      <c r="T627" s="162"/>
      <c r="U627" s="162"/>
      <c r="V627" s="162"/>
      <c r="W627" s="162"/>
      <c r="X627" s="162"/>
      <c r="Y627" s="162"/>
      <c r="Z627" s="162"/>
      <c r="AA627" s="162"/>
      <c r="AB627" s="162"/>
    </row>
    <row r="628" spans="1:28" ht="18" customHeight="1" x14ac:dyDescent="0.3">
      <c r="A628" s="162"/>
      <c r="B628" s="162"/>
      <c r="C628" s="162"/>
      <c r="D628" s="162"/>
      <c r="E628" s="176"/>
      <c r="F628" s="162"/>
      <c r="G628" s="177"/>
      <c r="H628" s="162"/>
      <c r="I628" s="178"/>
      <c r="J628" s="162"/>
      <c r="K628" s="176"/>
      <c r="L628" s="162"/>
      <c r="M628" s="162"/>
      <c r="N628" s="162"/>
      <c r="O628" s="162"/>
      <c r="P628" s="176"/>
      <c r="Q628" s="162"/>
      <c r="R628" s="162"/>
      <c r="S628" s="162"/>
      <c r="T628" s="162"/>
      <c r="U628" s="162"/>
      <c r="V628" s="162"/>
      <c r="W628" s="162"/>
      <c r="X628" s="162"/>
      <c r="Y628" s="162"/>
      <c r="Z628" s="162"/>
      <c r="AA628" s="162"/>
      <c r="AB628" s="162"/>
    </row>
    <row r="629" spans="1:28" ht="18" customHeight="1" x14ac:dyDescent="0.3">
      <c r="A629" s="162"/>
      <c r="B629" s="162"/>
      <c r="C629" s="162"/>
      <c r="D629" s="162"/>
      <c r="E629" s="176"/>
      <c r="F629" s="162"/>
      <c r="G629" s="177"/>
      <c r="H629" s="162"/>
      <c r="I629" s="178"/>
      <c r="J629" s="162"/>
      <c r="K629" s="176"/>
      <c r="L629" s="162"/>
      <c r="M629" s="162"/>
      <c r="N629" s="162"/>
      <c r="O629" s="162"/>
      <c r="P629" s="176"/>
      <c r="Q629" s="162"/>
      <c r="R629" s="162"/>
      <c r="S629" s="162"/>
      <c r="T629" s="162"/>
      <c r="U629" s="162"/>
      <c r="V629" s="162"/>
      <c r="W629" s="162"/>
      <c r="X629" s="162"/>
      <c r="Y629" s="162"/>
      <c r="Z629" s="162"/>
      <c r="AA629" s="162"/>
      <c r="AB629" s="162"/>
    </row>
    <row r="630" spans="1:28" ht="18" customHeight="1" x14ac:dyDescent="0.3">
      <c r="A630" s="162"/>
      <c r="B630" s="162"/>
      <c r="C630" s="162"/>
      <c r="D630" s="162"/>
      <c r="E630" s="176"/>
      <c r="F630" s="162"/>
      <c r="G630" s="177"/>
      <c r="H630" s="162"/>
      <c r="I630" s="178"/>
      <c r="J630" s="162"/>
      <c r="K630" s="176"/>
      <c r="L630" s="162"/>
      <c r="M630" s="162"/>
      <c r="N630" s="162"/>
      <c r="O630" s="162"/>
      <c r="P630" s="176"/>
      <c r="Q630" s="162"/>
      <c r="R630" s="162"/>
      <c r="S630" s="162"/>
      <c r="T630" s="162"/>
      <c r="U630" s="162"/>
      <c r="V630" s="162"/>
      <c r="W630" s="162"/>
      <c r="X630" s="162"/>
      <c r="Y630" s="162"/>
      <c r="Z630" s="162"/>
      <c r="AA630" s="162"/>
      <c r="AB630" s="162"/>
    </row>
    <row r="631" spans="1:28" ht="18" customHeight="1" x14ac:dyDescent="0.3">
      <c r="A631" s="162"/>
      <c r="B631" s="162"/>
      <c r="C631" s="162"/>
      <c r="D631" s="162"/>
      <c r="E631" s="176"/>
      <c r="F631" s="162"/>
      <c r="G631" s="177"/>
      <c r="H631" s="162"/>
      <c r="I631" s="178"/>
      <c r="J631" s="162"/>
      <c r="K631" s="176"/>
      <c r="L631" s="162"/>
      <c r="M631" s="162"/>
      <c r="N631" s="162"/>
      <c r="O631" s="162"/>
      <c r="P631" s="176"/>
      <c r="Q631" s="162"/>
      <c r="R631" s="162"/>
      <c r="S631" s="162"/>
      <c r="T631" s="162"/>
      <c r="U631" s="162"/>
      <c r="V631" s="162"/>
      <c r="W631" s="162"/>
      <c r="X631" s="162"/>
      <c r="Y631" s="162"/>
      <c r="Z631" s="162"/>
      <c r="AA631" s="162"/>
      <c r="AB631" s="162"/>
    </row>
    <row r="632" spans="1:28" ht="18" customHeight="1" x14ac:dyDescent="0.3">
      <c r="A632" s="162"/>
      <c r="B632" s="162"/>
      <c r="C632" s="162"/>
      <c r="D632" s="162"/>
      <c r="E632" s="176"/>
      <c r="F632" s="162"/>
      <c r="G632" s="177"/>
      <c r="H632" s="162"/>
      <c r="I632" s="178"/>
      <c r="J632" s="162"/>
      <c r="K632" s="176"/>
      <c r="L632" s="162"/>
      <c r="M632" s="162"/>
      <c r="N632" s="162"/>
      <c r="O632" s="162"/>
      <c r="P632" s="176"/>
      <c r="Q632" s="162"/>
      <c r="R632" s="162"/>
      <c r="S632" s="162"/>
      <c r="T632" s="162"/>
      <c r="U632" s="162"/>
      <c r="V632" s="162"/>
      <c r="W632" s="162"/>
      <c r="X632" s="162"/>
      <c r="Y632" s="162"/>
      <c r="Z632" s="162"/>
      <c r="AA632" s="162"/>
      <c r="AB632" s="162"/>
    </row>
    <row r="633" spans="1:28" ht="18" customHeight="1" x14ac:dyDescent="0.3">
      <c r="A633" s="162"/>
      <c r="B633" s="162"/>
      <c r="C633" s="162"/>
      <c r="D633" s="162"/>
      <c r="E633" s="176"/>
      <c r="F633" s="162"/>
      <c r="G633" s="177"/>
      <c r="H633" s="162"/>
      <c r="I633" s="178"/>
      <c r="J633" s="162"/>
      <c r="K633" s="176"/>
      <c r="L633" s="162"/>
      <c r="M633" s="162"/>
      <c r="N633" s="162"/>
      <c r="O633" s="162"/>
      <c r="P633" s="176"/>
      <c r="Q633" s="162"/>
      <c r="R633" s="162"/>
      <c r="S633" s="162"/>
      <c r="T633" s="162"/>
      <c r="U633" s="162"/>
      <c r="V633" s="162"/>
      <c r="W633" s="162"/>
      <c r="X633" s="162"/>
      <c r="Y633" s="162"/>
      <c r="Z633" s="162"/>
      <c r="AA633" s="162"/>
      <c r="AB633" s="162"/>
    </row>
    <row r="634" spans="1:28" ht="18" customHeight="1" x14ac:dyDescent="0.3">
      <c r="A634" s="162"/>
      <c r="B634" s="162"/>
      <c r="C634" s="162"/>
      <c r="D634" s="162"/>
      <c r="E634" s="176"/>
      <c r="F634" s="162"/>
      <c r="G634" s="177"/>
      <c r="H634" s="162"/>
      <c r="I634" s="178"/>
      <c r="J634" s="162"/>
      <c r="K634" s="176"/>
      <c r="L634" s="162"/>
      <c r="M634" s="162"/>
      <c r="N634" s="162"/>
      <c r="O634" s="162"/>
      <c r="P634" s="176"/>
      <c r="Q634" s="162"/>
      <c r="R634" s="162"/>
      <c r="S634" s="162"/>
      <c r="T634" s="162"/>
      <c r="U634" s="162"/>
      <c r="V634" s="162"/>
      <c r="W634" s="162"/>
      <c r="X634" s="162"/>
      <c r="Y634" s="162"/>
      <c r="Z634" s="162"/>
      <c r="AA634" s="162"/>
      <c r="AB634" s="162"/>
    </row>
    <row r="635" spans="1:28" ht="18" customHeight="1" x14ac:dyDescent="0.3">
      <c r="A635" s="162"/>
      <c r="B635" s="162"/>
      <c r="C635" s="162"/>
      <c r="D635" s="162"/>
      <c r="E635" s="176"/>
      <c r="F635" s="162"/>
      <c r="G635" s="177"/>
      <c r="H635" s="162"/>
      <c r="I635" s="178"/>
      <c r="J635" s="162"/>
      <c r="K635" s="176"/>
      <c r="L635" s="162"/>
      <c r="M635" s="162"/>
      <c r="N635" s="162"/>
      <c r="O635" s="162"/>
      <c r="P635" s="176"/>
      <c r="Q635" s="162"/>
      <c r="R635" s="162"/>
      <c r="S635" s="162"/>
      <c r="T635" s="162"/>
      <c r="U635" s="162"/>
      <c r="V635" s="162"/>
      <c r="W635" s="162"/>
      <c r="X635" s="162"/>
      <c r="Y635" s="162"/>
      <c r="Z635" s="162"/>
      <c r="AA635" s="162"/>
      <c r="AB635" s="162"/>
    </row>
    <row r="636" spans="1:28" ht="18" customHeight="1" x14ac:dyDescent="0.3">
      <c r="A636" s="162"/>
      <c r="B636" s="162"/>
      <c r="C636" s="162"/>
      <c r="D636" s="162"/>
      <c r="E636" s="176"/>
      <c r="F636" s="162"/>
      <c r="G636" s="177"/>
      <c r="H636" s="162"/>
      <c r="I636" s="178"/>
      <c r="J636" s="162"/>
      <c r="K636" s="176"/>
      <c r="L636" s="162"/>
      <c r="M636" s="162"/>
      <c r="N636" s="162"/>
      <c r="O636" s="162"/>
      <c r="P636" s="176"/>
      <c r="Q636" s="162"/>
      <c r="R636" s="162"/>
      <c r="S636" s="162"/>
      <c r="T636" s="162"/>
      <c r="U636" s="162"/>
      <c r="V636" s="162"/>
      <c r="W636" s="162"/>
      <c r="X636" s="162"/>
      <c r="Y636" s="162"/>
      <c r="Z636" s="162"/>
      <c r="AA636" s="162"/>
      <c r="AB636" s="162"/>
    </row>
    <row r="637" spans="1:28" ht="18" customHeight="1" x14ac:dyDescent="0.3">
      <c r="A637" s="162"/>
      <c r="B637" s="162"/>
      <c r="C637" s="162"/>
      <c r="D637" s="162"/>
      <c r="E637" s="176"/>
      <c r="F637" s="162"/>
      <c r="G637" s="177"/>
      <c r="H637" s="162"/>
      <c r="I637" s="178"/>
      <c r="J637" s="162"/>
      <c r="K637" s="176"/>
      <c r="L637" s="162"/>
      <c r="M637" s="162"/>
      <c r="N637" s="162"/>
      <c r="O637" s="162"/>
      <c r="P637" s="176"/>
      <c r="Q637" s="162"/>
      <c r="R637" s="162"/>
      <c r="S637" s="162"/>
      <c r="T637" s="162"/>
      <c r="U637" s="162"/>
      <c r="V637" s="162"/>
      <c r="W637" s="162"/>
      <c r="X637" s="162"/>
      <c r="Y637" s="162"/>
      <c r="Z637" s="162"/>
      <c r="AA637" s="162"/>
      <c r="AB637" s="162"/>
    </row>
    <row r="638" spans="1:28" ht="18" customHeight="1" x14ac:dyDescent="0.3">
      <c r="A638" s="162"/>
      <c r="B638" s="162"/>
      <c r="C638" s="162"/>
      <c r="D638" s="162"/>
      <c r="E638" s="176"/>
      <c r="F638" s="162"/>
      <c r="G638" s="177"/>
      <c r="H638" s="162"/>
      <c r="I638" s="178"/>
      <c r="J638" s="162"/>
      <c r="K638" s="176"/>
      <c r="L638" s="162"/>
      <c r="M638" s="162"/>
      <c r="N638" s="162"/>
      <c r="O638" s="162"/>
      <c r="P638" s="176"/>
      <c r="Q638" s="162"/>
      <c r="R638" s="162"/>
      <c r="S638" s="162"/>
      <c r="T638" s="162"/>
      <c r="U638" s="162"/>
      <c r="V638" s="162"/>
      <c r="W638" s="162"/>
      <c r="X638" s="162"/>
      <c r="Y638" s="162"/>
      <c r="Z638" s="162"/>
      <c r="AA638" s="162"/>
      <c r="AB638" s="162"/>
    </row>
    <row r="639" spans="1:28" ht="18" customHeight="1" x14ac:dyDescent="0.3">
      <c r="A639" s="162"/>
      <c r="B639" s="162"/>
      <c r="C639" s="162"/>
      <c r="D639" s="162"/>
      <c r="E639" s="176"/>
      <c r="F639" s="162"/>
      <c r="G639" s="177"/>
      <c r="H639" s="162"/>
      <c r="I639" s="178"/>
      <c r="J639" s="162"/>
      <c r="K639" s="176"/>
      <c r="L639" s="162"/>
      <c r="M639" s="162"/>
      <c r="N639" s="162"/>
      <c r="O639" s="162"/>
      <c r="P639" s="176"/>
      <c r="Q639" s="162"/>
      <c r="R639" s="162"/>
      <c r="S639" s="162"/>
      <c r="T639" s="162"/>
      <c r="U639" s="162"/>
      <c r="V639" s="162"/>
      <c r="W639" s="162"/>
      <c r="X639" s="162"/>
      <c r="Y639" s="162"/>
      <c r="Z639" s="162"/>
      <c r="AA639" s="162"/>
      <c r="AB639" s="162"/>
    </row>
    <row r="640" spans="1:28" ht="18" customHeight="1" x14ac:dyDescent="0.3">
      <c r="A640" s="162"/>
      <c r="B640" s="162"/>
      <c r="C640" s="162"/>
      <c r="D640" s="162"/>
      <c r="E640" s="176"/>
      <c r="F640" s="162"/>
      <c r="G640" s="177"/>
      <c r="H640" s="162"/>
      <c r="I640" s="178"/>
      <c r="J640" s="162"/>
      <c r="K640" s="176"/>
      <c r="L640" s="162"/>
      <c r="M640" s="162"/>
      <c r="N640" s="162"/>
      <c r="O640" s="162"/>
      <c r="P640" s="176"/>
      <c r="Q640" s="162"/>
      <c r="R640" s="162"/>
      <c r="S640" s="162"/>
      <c r="T640" s="162"/>
      <c r="U640" s="162"/>
      <c r="V640" s="162"/>
      <c r="W640" s="162"/>
      <c r="X640" s="162"/>
      <c r="Y640" s="162"/>
      <c r="Z640" s="162"/>
      <c r="AA640" s="162"/>
      <c r="AB640" s="162"/>
    </row>
    <row r="641" spans="1:28" ht="18" customHeight="1" x14ac:dyDescent="0.3">
      <c r="A641" s="162"/>
      <c r="B641" s="162"/>
      <c r="C641" s="162"/>
      <c r="D641" s="162"/>
      <c r="E641" s="176"/>
      <c r="F641" s="162"/>
      <c r="G641" s="177"/>
      <c r="H641" s="162"/>
      <c r="I641" s="178"/>
      <c r="J641" s="162"/>
      <c r="K641" s="176"/>
      <c r="L641" s="162"/>
      <c r="M641" s="162"/>
      <c r="N641" s="162"/>
      <c r="O641" s="162"/>
      <c r="P641" s="176"/>
      <c r="Q641" s="162"/>
      <c r="R641" s="162"/>
      <c r="S641" s="162"/>
      <c r="T641" s="162"/>
      <c r="U641" s="162"/>
      <c r="V641" s="162"/>
      <c r="W641" s="162"/>
      <c r="X641" s="162"/>
      <c r="Y641" s="162"/>
      <c r="Z641" s="162"/>
      <c r="AA641" s="162"/>
      <c r="AB641" s="162"/>
    </row>
    <row r="642" spans="1:28" ht="18" customHeight="1" x14ac:dyDescent="0.3">
      <c r="A642" s="162"/>
      <c r="B642" s="162"/>
      <c r="C642" s="162"/>
      <c r="D642" s="162"/>
      <c r="E642" s="176"/>
      <c r="F642" s="162"/>
      <c r="G642" s="177"/>
      <c r="H642" s="162"/>
      <c r="I642" s="178"/>
      <c r="J642" s="162"/>
      <c r="K642" s="176"/>
      <c r="L642" s="162"/>
      <c r="M642" s="162"/>
      <c r="N642" s="162"/>
      <c r="O642" s="162"/>
      <c r="P642" s="176"/>
      <c r="Q642" s="162"/>
      <c r="R642" s="162"/>
      <c r="S642" s="162"/>
      <c r="T642" s="162"/>
      <c r="U642" s="162"/>
      <c r="V642" s="162"/>
      <c r="W642" s="162"/>
      <c r="X642" s="162"/>
      <c r="Y642" s="162"/>
      <c r="Z642" s="162"/>
      <c r="AA642" s="162"/>
      <c r="AB642" s="162"/>
    </row>
    <row r="643" spans="1:28" ht="18" customHeight="1" x14ac:dyDescent="0.3">
      <c r="A643" s="162"/>
      <c r="B643" s="162"/>
      <c r="C643" s="162"/>
      <c r="D643" s="162"/>
      <c r="E643" s="176"/>
      <c r="F643" s="162"/>
      <c r="G643" s="177"/>
      <c r="H643" s="162"/>
      <c r="I643" s="178"/>
      <c r="J643" s="162"/>
      <c r="K643" s="176"/>
      <c r="L643" s="162"/>
      <c r="M643" s="162"/>
      <c r="N643" s="162"/>
      <c r="O643" s="162"/>
      <c r="P643" s="176"/>
      <c r="Q643" s="162"/>
      <c r="R643" s="162"/>
      <c r="S643" s="162"/>
      <c r="T643" s="162"/>
      <c r="U643" s="162"/>
      <c r="V643" s="162"/>
      <c r="W643" s="162"/>
      <c r="X643" s="162"/>
      <c r="Y643" s="162"/>
      <c r="Z643" s="162"/>
      <c r="AA643" s="162"/>
      <c r="AB643" s="162"/>
    </row>
    <row r="644" spans="1:28" ht="18" customHeight="1" x14ac:dyDescent="0.3">
      <c r="A644" s="162"/>
      <c r="B644" s="162"/>
      <c r="C644" s="162"/>
      <c r="D644" s="162"/>
      <c r="E644" s="176"/>
      <c r="F644" s="162"/>
      <c r="G644" s="177"/>
      <c r="H644" s="162"/>
      <c r="I644" s="178"/>
      <c r="J644" s="162"/>
      <c r="K644" s="176"/>
      <c r="L644" s="162"/>
      <c r="M644" s="162"/>
      <c r="N644" s="162"/>
      <c r="O644" s="162"/>
      <c r="P644" s="176"/>
      <c r="Q644" s="162"/>
      <c r="R644" s="162"/>
      <c r="S644" s="162"/>
      <c r="T644" s="162"/>
      <c r="U644" s="162"/>
      <c r="V644" s="162"/>
      <c r="W644" s="162"/>
      <c r="X644" s="162"/>
      <c r="Y644" s="162"/>
      <c r="Z644" s="162"/>
      <c r="AA644" s="162"/>
      <c r="AB644" s="162"/>
    </row>
    <row r="645" spans="1:28" ht="18" customHeight="1" x14ac:dyDescent="0.3">
      <c r="A645" s="162"/>
      <c r="B645" s="162"/>
      <c r="C645" s="162"/>
      <c r="D645" s="162"/>
      <c r="E645" s="176"/>
      <c r="F645" s="162"/>
      <c r="G645" s="177"/>
      <c r="H645" s="162"/>
      <c r="I645" s="178"/>
      <c r="J645" s="162"/>
      <c r="K645" s="176"/>
      <c r="L645" s="162"/>
      <c r="M645" s="162"/>
      <c r="N645" s="162"/>
      <c r="O645" s="162"/>
      <c r="P645" s="176"/>
      <c r="Q645" s="162"/>
      <c r="R645" s="162"/>
      <c r="S645" s="162"/>
      <c r="T645" s="162"/>
      <c r="U645" s="162"/>
      <c r="V645" s="162"/>
      <c r="W645" s="162"/>
      <c r="X645" s="162"/>
      <c r="Y645" s="162"/>
      <c r="Z645" s="162"/>
      <c r="AA645" s="162"/>
      <c r="AB645" s="162"/>
    </row>
    <row r="646" spans="1:28" ht="18" customHeight="1" x14ac:dyDescent="0.3">
      <c r="A646" s="162"/>
      <c r="B646" s="162"/>
      <c r="C646" s="162"/>
      <c r="D646" s="162"/>
      <c r="E646" s="176"/>
      <c r="F646" s="162"/>
      <c r="G646" s="177"/>
      <c r="H646" s="162"/>
      <c r="I646" s="178"/>
      <c r="J646" s="162"/>
      <c r="K646" s="176"/>
      <c r="L646" s="162"/>
      <c r="M646" s="162"/>
      <c r="N646" s="162"/>
      <c r="O646" s="162"/>
      <c r="P646" s="176"/>
      <c r="Q646" s="162"/>
      <c r="R646" s="162"/>
      <c r="S646" s="162"/>
      <c r="T646" s="162"/>
      <c r="U646" s="162"/>
      <c r="V646" s="162"/>
      <c r="W646" s="162"/>
      <c r="X646" s="162"/>
      <c r="Y646" s="162"/>
      <c r="Z646" s="162"/>
      <c r="AA646" s="162"/>
      <c r="AB646" s="162"/>
    </row>
    <row r="647" spans="1:28" ht="18" customHeight="1" x14ac:dyDescent="0.3">
      <c r="A647" s="162"/>
      <c r="B647" s="162"/>
      <c r="C647" s="162"/>
      <c r="D647" s="162"/>
      <c r="E647" s="176"/>
      <c r="F647" s="162"/>
      <c r="G647" s="177"/>
      <c r="H647" s="162"/>
      <c r="I647" s="178"/>
      <c r="J647" s="162"/>
      <c r="K647" s="176"/>
      <c r="L647" s="162"/>
      <c r="M647" s="162"/>
      <c r="N647" s="162"/>
      <c r="O647" s="162"/>
      <c r="P647" s="176"/>
      <c r="Q647" s="162"/>
      <c r="R647" s="162"/>
      <c r="S647" s="162"/>
      <c r="T647" s="162"/>
      <c r="U647" s="162"/>
      <c r="V647" s="162"/>
      <c r="W647" s="162"/>
      <c r="X647" s="162"/>
      <c r="Y647" s="162"/>
      <c r="Z647" s="162"/>
      <c r="AA647" s="162"/>
      <c r="AB647" s="162"/>
    </row>
    <row r="648" spans="1:28" ht="18" customHeight="1" x14ac:dyDescent="0.3">
      <c r="A648" s="162"/>
      <c r="B648" s="162"/>
      <c r="C648" s="162"/>
      <c r="D648" s="162"/>
      <c r="E648" s="176"/>
      <c r="F648" s="162"/>
      <c r="G648" s="177"/>
      <c r="H648" s="162"/>
      <c r="I648" s="178"/>
      <c r="J648" s="162"/>
      <c r="K648" s="176"/>
      <c r="L648" s="162"/>
      <c r="M648" s="162"/>
      <c r="N648" s="162"/>
      <c r="O648" s="162"/>
      <c r="P648" s="176"/>
      <c r="Q648" s="162"/>
      <c r="R648" s="162"/>
      <c r="S648" s="162"/>
      <c r="T648" s="162"/>
      <c r="U648" s="162"/>
      <c r="V648" s="162"/>
      <c r="W648" s="162"/>
      <c r="X648" s="162"/>
      <c r="Y648" s="162"/>
      <c r="Z648" s="162"/>
      <c r="AA648" s="162"/>
      <c r="AB648" s="162"/>
    </row>
    <row r="649" spans="1:28" ht="18" customHeight="1" x14ac:dyDescent="0.3">
      <c r="A649" s="162"/>
      <c r="B649" s="162"/>
      <c r="C649" s="162"/>
      <c r="D649" s="162"/>
      <c r="E649" s="176"/>
      <c r="F649" s="162"/>
      <c r="G649" s="177"/>
      <c r="H649" s="162"/>
      <c r="I649" s="178"/>
      <c r="J649" s="162"/>
      <c r="K649" s="176"/>
      <c r="L649" s="162"/>
      <c r="M649" s="162"/>
      <c r="N649" s="162"/>
      <c r="O649" s="162"/>
      <c r="P649" s="176"/>
      <c r="Q649" s="162"/>
      <c r="R649" s="162"/>
      <c r="S649" s="162"/>
      <c r="T649" s="162"/>
      <c r="U649" s="162"/>
      <c r="V649" s="162"/>
      <c r="W649" s="162"/>
      <c r="X649" s="162"/>
      <c r="Y649" s="162"/>
      <c r="Z649" s="162"/>
      <c r="AA649" s="162"/>
      <c r="AB649" s="162"/>
    </row>
    <row r="650" spans="1:28" ht="18" customHeight="1" x14ac:dyDescent="0.3">
      <c r="A650" s="162"/>
      <c r="B650" s="162"/>
      <c r="C650" s="162"/>
      <c r="D650" s="162"/>
      <c r="E650" s="176"/>
      <c r="F650" s="162"/>
      <c r="G650" s="177"/>
      <c r="H650" s="162"/>
      <c r="I650" s="178"/>
      <c r="J650" s="162"/>
      <c r="K650" s="176"/>
      <c r="L650" s="162"/>
      <c r="M650" s="162"/>
      <c r="N650" s="162"/>
      <c r="O650" s="162"/>
      <c r="P650" s="176"/>
      <c r="Q650" s="162"/>
      <c r="R650" s="162"/>
      <c r="S650" s="162"/>
      <c r="T650" s="162"/>
      <c r="U650" s="162"/>
      <c r="V650" s="162"/>
      <c r="W650" s="162"/>
      <c r="X650" s="162"/>
      <c r="Y650" s="162"/>
      <c r="Z650" s="162"/>
      <c r="AA650" s="162"/>
      <c r="AB650" s="162"/>
    </row>
    <row r="651" spans="1:28" ht="18" customHeight="1" x14ac:dyDescent="0.3">
      <c r="A651" s="162"/>
      <c r="B651" s="162"/>
      <c r="C651" s="162"/>
      <c r="D651" s="162"/>
      <c r="E651" s="176"/>
      <c r="F651" s="162"/>
      <c r="G651" s="177"/>
      <c r="H651" s="162"/>
      <c r="I651" s="178"/>
      <c r="J651" s="162"/>
      <c r="K651" s="176"/>
      <c r="L651" s="162"/>
      <c r="M651" s="162"/>
      <c r="N651" s="162"/>
      <c r="O651" s="162"/>
      <c r="P651" s="176"/>
      <c r="Q651" s="162"/>
      <c r="R651" s="162"/>
      <c r="S651" s="162"/>
      <c r="T651" s="162"/>
      <c r="U651" s="162"/>
      <c r="V651" s="162"/>
      <c r="W651" s="162"/>
      <c r="X651" s="162"/>
      <c r="Y651" s="162"/>
      <c r="Z651" s="162"/>
      <c r="AA651" s="162"/>
      <c r="AB651" s="162"/>
    </row>
    <row r="652" spans="1:28" ht="18" customHeight="1" x14ac:dyDescent="0.3">
      <c r="A652" s="162"/>
      <c r="B652" s="162"/>
      <c r="C652" s="162"/>
      <c r="D652" s="162"/>
      <c r="E652" s="176"/>
      <c r="F652" s="162"/>
      <c r="G652" s="177"/>
      <c r="H652" s="162"/>
      <c r="I652" s="178"/>
      <c r="J652" s="162"/>
      <c r="K652" s="176"/>
      <c r="L652" s="162"/>
      <c r="M652" s="162"/>
      <c r="N652" s="162"/>
      <c r="O652" s="162"/>
      <c r="P652" s="176"/>
      <c r="Q652" s="162"/>
      <c r="R652" s="162"/>
      <c r="S652" s="162"/>
      <c r="T652" s="162"/>
      <c r="U652" s="162"/>
      <c r="V652" s="162"/>
      <c r="W652" s="162"/>
      <c r="X652" s="162"/>
      <c r="Y652" s="162"/>
      <c r="Z652" s="162"/>
      <c r="AA652" s="162"/>
      <c r="AB652" s="162"/>
    </row>
    <row r="653" spans="1:28" ht="18" customHeight="1" x14ac:dyDescent="0.3">
      <c r="A653" s="162"/>
      <c r="B653" s="162"/>
      <c r="C653" s="162"/>
      <c r="D653" s="162"/>
      <c r="E653" s="176"/>
      <c r="F653" s="162"/>
      <c r="G653" s="177"/>
      <c r="H653" s="162"/>
      <c r="I653" s="178"/>
      <c r="J653" s="162"/>
      <c r="K653" s="176"/>
      <c r="L653" s="162"/>
      <c r="M653" s="162"/>
      <c r="N653" s="162"/>
      <c r="O653" s="162"/>
      <c r="P653" s="176"/>
      <c r="Q653" s="162"/>
      <c r="R653" s="162"/>
      <c r="S653" s="162"/>
      <c r="T653" s="162"/>
      <c r="U653" s="162"/>
      <c r="V653" s="162"/>
      <c r="W653" s="162"/>
      <c r="X653" s="162"/>
      <c r="Y653" s="162"/>
      <c r="Z653" s="162"/>
      <c r="AA653" s="162"/>
      <c r="AB653" s="162"/>
    </row>
    <row r="654" spans="1:28" ht="18" customHeight="1" x14ac:dyDescent="0.3">
      <c r="A654" s="162"/>
      <c r="B654" s="162"/>
      <c r="C654" s="162"/>
      <c r="D654" s="162"/>
      <c r="E654" s="176"/>
      <c r="F654" s="162"/>
      <c r="G654" s="177"/>
      <c r="H654" s="162"/>
      <c r="I654" s="178"/>
      <c r="J654" s="162"/>
      <c r="K654" s="176"/>
      <c r="L654" s="162"/>
      <c r="M654" s="162"/>
      <c r="N654" s="162"/>
      <c r="O654" s="162"/>
      <c r="P654" s="176"/>
      <c r="Q654" s="162"/>
      <c r="R654" s="162"/>
      <c r="S654" s="162"/>
      <c r="T654" s="162"/>
      <c r="U654" s="162"/>
      <c r="V654" s="162"/>
      <c r="W654" s="162"/>
      <c r="X654" s="162"/>
      <c r="Y654" s="162"/>
      <c r="Z654" s="162"/>
      <c r="AA654" s="162"/>
      <c r="AB654" s="162"/>
    </row>
    <row r="655" spans="1:28" ht="18" customHeight="1" x14ac:dyDescent="0.3">
      <c r="A655" s="162"/>
      <c r="B655" s="162"/>
      <c r="C655" s="162"/>
      <c r="D655" s="162"/>
      <c r="E655" s="176"/>
      <c r="F655" s="162"/>
      <c r="G655" s="177"/>
      <c r="H655" s="162"/>
      <c r="I655" s="178"/>
      <c r="J655" s="162"/>
      <c r="K655" s="176"/>
      <c r="L655" s="162"/>
      <c r="M655" s="162"/>
      <c r="N655" s="162"/>
      <c r="O655" s="162"/>
      <c r="P655" s="176"/>
      <c r="Q655" s="162"/>
      <c r="R655" s="162"/>
      <c r="S655" s="162"/>
      <c r="T655" s="162"/>
      <c r="U655" s="162"/>
      <c r="V655" s="162"/>
      <c r="W655" s="162"/>
      <c r="X655" s="162"/>
      <c r="Y655" s="162"/>
      <c r="Z655" s="162"/>
      <c r="AA655" s="162"/>
      <c r="AB655" s="162"/>
    </row>
    <row r="656" spans="1:28" ht="18" customHeight="1" x14ac:dyDescent="0.3">
      <c r="A656" s="162"/>
      <c r="B656" s="162"/>
      <c r="C656" s="162"/>
      <c r="D656" s="162"/>
      <c r="E656" s="176"/>
      <c r="F656" s="162"/>
      <c r="G656" s="177"/>
      <c r="H656" s="162"/>
      <c r="I656" s="178"/>
      <c r="J656" s="162"/>
      <c r="K656" s="176"/>
      <c r="L656" s="162"/>
      <c r="M656" s="162"/>
      <c r="N656" s="162"/>
      <c r="O656" s="162"/>
      <c r="P656" s="176"/>
      <c r="Q656" s="162"/>
      <c r="R656" s="162"/>
      <c r="S656" s="162"/>
      <c r="T656" s="162"/>
      <c r="U656" s="162"/>
      <c r="V656" s="162"/>
      <c r="W656" s="162"/>
      <c r="X656" s="162"/>
      <c r="Y656" s="162"/>
      <c r="Z656" s="162"/>
      <c r="AA656" s="162"/>
      <c r="AB656" s="162"/>
    </row>
    <row r="657" spans="1:28" ht="18" customHeight="1" x14ac:dyDescent="0.3">
      <c r="A657" s="162"/>
      <c r="B657" s="162"/>
      <c r="C657" s="162"/>
      <c r="D657" s="162"/>
      <c r="E657" s="176"/>
      <c r="F657" s="162"/>
      <c r="G657" s="177"/>
      <c r="H657" s="162"/>
      <c r="I657" s="178"/>
      <c r="J657" s="162"/>
      <c r="K657" s="176"/>
      <c r="L657" s="162"/>
      <c r="M657" s="162"/>
      <c r="N657" s="162"/>
      <c r="O657" s="162"/>
      <c r="P657" s="176"/>
      <c r="Q657" s="162"/>
      <c r="R657" s="162"/>
      <c r="S657" s="162"/>
      <c r="T657" s="162"/>
      <c r="U657" s="162"/>
      <c r="V657" s="162"/>
      <c r="W657" s="162"/>
      <c r="X657" s="162"/>
      <c r="Y657" s="162"/>
      <c r="Z657" s="162"/>
      <c r="AA657" s="162"/>
      <c r="AB657" s="162"/>
    </row>
    <row r="658" spans="1:28" ht="18" customHeight="1" x14ac:dyDescent="0.3">
      <c r="A658" s="162"/>
      <c r="B658" s="162"/>
      <c r="C658" s="162"/>
      <c r="D658" s="162"/>
      <c r="E658" s="176"/>
      <c r="F658" s="162"/>
      <c r="G658" s="177"/>
      <c r="H658" s="162"/>
      <c r="I658" s="178"/>
      <c r="J658" s="162"/>
      <c r="K658" s="176"/>
      <c r="L658" s="162"/>
      <c r="M658" s="162"/>
      <c r="N658" s="162"/>
      <c r="O658" s="162"/>
      <c r="P658" s="176"/>
      <c r="Q658" s="162"/>
      <c r="R658" s="162"/>
      <c r="S658" s="162"/>
      <c r="T658" s="162"/>
      <c r="U658" s="162"/>
      <c r="V658" s="162"/>
      <c r="W658" s="162"/>
      <c r="X658" s="162"/>
      <c r="Y658" s="162"/>
      <c r="Z658" s="162"/>
      <c r="AA658" s="162"/>
      <c r="AB658" s="162"/>
    </row>
    <row r="659" spans="1:28" ht="18" customHeight="1" x14ac:dyDescent="0.3">
      <c r="A659" s="162"/>
      <c r="B659" s="162"/>
      <c r="C659" s="162"/>
      <c r="D659" s="162"/>
      <c r="E659" s="176"/>
      <c r="F659" s="162"/>
      <c r="G659" s="177"/>
      <c r="H659" s="162"/>
      <c r="I659" s="178"/>
      <c r="J659" s="162"/>
      <c r="K659" s="176"/>
      <c r="L659" s="162"/>
      <c r="M659" s="162"/>
      <c r="N659" s="162"/>
      <c r="O659" s="162"/>
      <c r="P659" s="176"/>
      <c r="Q659" s="162"/>
      <c r="R659" s="162"/>
      <c r="S659" s="162"/>
      <c r="T659" s="162"/>
      <c r="U659" s="162"/>
      <c r="V659" s="162"/>
      <c r="W659" s="162"/>
      <c r="X659" s="162"/>
      <c r="Y659" s="162"/>
      <c r="Z659" s="162"/>
      <c r="AA659" s="162"/>
      <c r="AB659" s="162"/>
    </row>
    <row r="660" spans="1:28" ht="18" customHeight="1" x14ac:dyDescent="0.3">
      <c r="A660" s="162"/>
      <c r="B660" s="162"/>
      <c r="C660" s="162"/>
      <c r="D660" s="162"/>
      <c r="E660" s="176"/>
      <c r="F660" s="162"/>
      <c r="G660" s="177"/>
      <c r="H660" s="162"/>
      <c r="I660" s="178"/>
      <c r="J660" s="162"/>
      <c r="K660" s="176"/>
      <c r="L660" s="162"/>
      <c r="M660" s="162"/>
      <c r="N660" s="162"/>
      <c r="O660" s="162"/>
      <c r="P660" s="176"/>
      <c r="Q660" s="162"/>
      <c r="R660" s="162"/>
      <c r="S660" s="162"/>
      <c r="T660" s="162"/>
      <c r="U660" s="162"/>
      <c r="V660" s="162"/>
      <c r="W660" s="162"/>
      <c r="X660" s="162"/>
      <c r="Y660" s="162"/>
      <c r="Z660" s="162"/>
      <c r="AA660" s="162"/>
      <c r="AB660" s="162"/>
    </row>
    <row r="661" spans="1:28" ht="18" customHeight="1" x14ac:dyDescent="0.3">
      <c r="A661" s="162"/>
      <c r="B661" s="162"/>
      <c r="C661" s="162"/>
      <c r="D661" s="162"/>
      <c r="E661" s="176"/>
      <c r="F661" s="162"/>
      <c r="G661" s="177"/>
      <c r="H661" s="162"/>
      <c r="I661" s="178"/>
      <c r="J661" s="162"/>
      <c r="K661" s="176"/>
      <c r="L661" s="162"/>
      <c r="M661" s="162"/>
      <c r="N661" s="162"/>
      <c r="O661" s="162"/>
      <c r="P661" s="176"/>
      <c r="Q661" s="162"/>
      <c r="R661" s="162"/>
      <c r="S661" s="162"/>
      <c r="T661" s="162"/>
      <c r="U661" s="162"/>
      <c r="V661" s="162"/>
      <c r="W661" s="162"/>
      <c r="X661" s="162"/>
      <c r="Y661" s="162"/>
      <c r="Z661" s="162"/>
      <c r="AA661" s="162"/>
      <c r="AB661" s="162"/>
    </row>
    <row r="662" spans="1:28" ht="18" customHeight="1" x14ac:dyDescent="0.3">
      <c r="A662" s="162"/>
      <c r="B662" s="162"/>
      <c r="C662" s="162"/>
      <c r="D662" s="162"/>
      <c r="E662" s="176"/>
      <c r="F662" s="162"/>
      <c r="G662" s="177"/>
      <c r="H662" s="162"/>
      <c r="I662" s="178"/>
      <c r="J662" s="162"/>
      <c r="K662" s="176"/>
      <c r="L662" s="162"/>
      <c r="M662" s="162"/>
      <c r="N662" s="162"/>
      <c r="O662" s="162"/>
      <c r="P662" s="176"/>
      <c r="Q662" s="162"/>
      <c r="R662" s="162"/>
      <c r="S662" s="162"/>
      <c r="T662" s="162"/>
      <c r="U662" s="162"/>
      <c r="V662" s="162"/>
      <c r="W662" s="162"/>
      <c r="X662" s="162"/>
      <c r="Y662" s="162"/>
      <c r="Z662" s="162"/>
      <c r="AA662" s="162"/>
      <c r="AB662" s="162"/>
    </row>
    <row r="663" spans="1:28" ht="18" customHeight="1" x14ac:dyDescent="0.3">
      <c r="A663" s="162"/>
      <c r="B663" s="162"/>
      <c r="C663" s="162"/>
      <c r="D663" s="162"/>
      <c r="E663" s="176"/>
      <c r="F663" s="162"/>
      <c r="G663" s="177"/>
      <c r="H663" s="162"/>
      <c r="I663" s="178"/>
      <c r="J663" s="162"/>
      <c r="K663" s="176"/>
      <c r="L663" s="162"/>
      <c r="M663" s="162"/>
      <c r="N663" s="162"/>
      <c r="O663" s="162"/>
      <c r="P663" s="176"/>
      <c r="Q663" s="162"/>
      <c r="R663" s="162"/>
      <c r="S663" s="162"/>
      <c r="T663" s="162"/>
      <c r="U663" s="162"/>
      <c r="V663" s="162"/>
      <c r="W663" s="162"/>
      <c r="X663" s="162"/>
      <c r="Y663" s="162"/>
      <c r="Z663" s="162"/>
      <c r="AA663" s="162"/>
      <c r="AB663" s="162"/>
    </row>
    <row r="664" spans="1:28" ht="18" customHeight="1" x14ac:dyDescent="0.3">
      <c r="A664" s="162"/>
      <c r="B664" s="162"/>
      <c r="C664" s="162"/>
      <c r="D664" s="162"/>
      <c r="E664" s="176"/>
      <c r="F664" s="162"/>
      <c r="G664" s="177"/>
      <c r="H664" s="162"/>
      <c r="I664" s="178"/>
      <c r="J664" s="162"/>
      <c r="K664" s="176"/>
      <c r="L664" s="162"/>
      <c r="M664" s="162"/>
      <c r="N664" s="162"/>
      <c r="O664" s="162"/>
      <c r="P664" s="176"/>
      <c r="Q664" s="162"/>
      <c r="R664" s="162"/>
      <c r="S664" s="162"/>
      <c r="T664" s="162"/>
      <c r="U664" s="162"/>
      <c r="V664" s="162"/>
      <c r="W664" s="162"/>
      <c r="X664" s="162"/>
      <c r="Y664" s="162"/>
      <c r="Z664" s="162"/>
      <c r="AA664" s="162"/>
      <c r="AB664" s="162"/>
    </row>
    <row r="665" spans="1:28" ht="18" customHeight="1" x14ac:dyDescent="0.3">
      <c r="A665" s="162"/>
      <c r="B665" s="162"/>
      <c r="C665" s="162"/>
      <c r="D665" s="162"/>
      <c r="E665" s="176"/>
      <c r="F665" s="162"/>
      <c r="G665" s="177"/>
      <c r="H665" s="162"/>
      <c r="I665" s="178"/>
      <c r="J665" s="162"/>
      <c r="K665" s="176"/>
      <c r="L665" s="162"/>
      <c r="M665" s="162"/>
      <c r="N665" s="162"/>
      <c r="O665" s="162"/>
      <c r="P665" s="176"/>
      <c r="Q665" s="162"/>
      <c r="R665" s="162"/>
      <c r="S665" s="162"/>
      <c r="T665" s="162"/>
      <c r="U665" s="162"/>
      <c r="V665" s="162"/>
      <c r="W665" s="162"/>
      <c r="X665" s="162"/>
      <c r="Y665" s="162"/>
      <c r="Z665" s="162"/>
      <c r="AA665" s="162"/>
      <c r="AB665" s="162"/>
    </row>
    <row r="666" spans="1:28" ht="18" customHeight="1" x14ac:dyDescent="0.3">
      <c r="A666" s="162"/>
      <c r="B666" s="162"/>
      <c r="C666" s="162"/>
      <c r="D666" s="162"/>
      <c r="E666" s="176"/>
      <c r="F666" s="162"/>
      <c r="G666" s="177"/>
      <c r="H666" s="162"/>
      <c r="I666" s="178"/>
      <c r="J666" s="162"/>
      <c r="K666" s="176"/>
      <c r="L666" s="162"/>
      <c r="M666" s="162"/>
      <c r="N666" s="162"/>
      <c r="O666" s="162"/>
      <c r="P666" s="176"/>
      <c r="Q666" s="162"/>
      <c r="R666" s="162"/>
      <c r="S666" s="162"/>
      <c r="T666" s="162"/>
      <c r="U666" s="162"/>
      <c r="V666" s="162"/>
      <c r="W666" s="162"/>
      <c r="X666" s="162"/>
      <c r="Y666" s="162"/>
      <c r="Z666" s="162"/>
      <c r="AA666" s="162"/>
      <c r="AB666" s="162"/>
    </row>
    <row r="667" spans="1:28" ht="18" customHeight="1" x14ac:dyDescent="0.3">
      <c r="A667" s="162"/>
      <c r="B667" s="162"/>
      <c r="C667" s="162"/>
      <c r="D667" s="162"/>
      <c r="E667" s="176"/>
      <c r="F667" s="162"/>
      <c r="G667" s="177"/>
      <c r="H667" s="162"/>
      <c r="I667" s="178"/>
      <c r="J667" s="162"/>
      <c r="K667" s="176"/>
      <c r="L667" s="162"/>
      <c r="M667" s="162"/>
      <c r="N667" s="162"/>
      <c r="O667" s="162"/>
      <c r="P667" s="176"/>
      <c r="Q667" s="162"/>
      <c r="R667" s="162"/>
      <c r="S667" s="162"/>
      <c r="T667" s="162"/>
      <c r="U667" s="162"/>
      <c r="V667" s="162"/>
      <c r="W667" s="162"/>
      <c r="X667" s="162"/>
      <c r="Y667" s="162"/>
      <c r="Z667" s="162"/>
      <c r="AA667" s="162"/>
      <c r="AB667" s="162"/>
    </row>
    <row r="668" spans="1:28" ht="18" customHeight="1" x14ac:dyDescent="0.3">
      <c r="A668" s="162"/>
      <c r="B668" s="162"/>
      <c r="C668" s="162"/>
      <c r="D668" s="162"/>
      <c r="E668" s="176"/>
      <c r="F668" s="162"/>
      <c r="G668" s="177"/>
      <c r="H668" s="162"/>
      <c r="I668" s="178"/>
      <c r="J668" s="162"/>
      <c r="K668" s="176"/>
      <c r="L668" s="162"/>
      <c r="M668" s="162"/>
      <c r="N668" s="162"/>
      <c r="O668" s="162"/>
      <c r="P668" s="176"/>
      <c r="Q668" s="162"/>
      <c r="R668" s="162"/>
      <c r="S668" s="162"/>
      <c r="T668" s="162"/>
      <c r="U668" s="162"/>
      <c r="V668" s="162"/>
      <c r="W668" s="162"/>
      <c r="X668" s="162"/>
      <c r="Y668" s="162"/>
      <c r="Z668" s="162"/>
      <c r="AA668" s="162"/>
      <c r="AB668" s="162"/>
    </row>
    <row r="669" spans="1:28" ht="18" customHeight="1" x14ac:dyDescent="0.3">
      <c r="A669" s="162"/>
      <c r="B669" s="162"/>
      <c r="C669" s="162"/>
      <c r="D669" s="162"/>
      <c r="E669" s="176"/>
      <c r="F669" s="162"/>
      <c r="G669" s="177"/>
      <c r="H669" s="162"/>
      <c r="I669" s="178"/>
      <c r="J669" s="162"/>
      <c r="K669" s="176"/>
      <c r="L669" s="162"/>
      <c r="M669" s="162"/>
      <c r="N669" s="162"/>
      <c r="O669" s="162"/>
      <c r="P669" s="176"/>
      <c r="Q669" s="162"/>
      <c r="R669" s="162"/>
      <c r="S669" s="162"/>
      <c r="T669" s="162"/>
      <c r="U669" s="162"/>
      <c r="V669" s="162"/>
      <c r="W669" s="162"/>
      <c r="X669" s="162"/>
      <c r="Y669" s="162"/>
      <c r="Z669" s="162"/>
      <c r="AA669" s="162"/>
      <c r="AB669" s="162"/>
    </row>
    <row r="670" spans="1:28" ht="18" customHeight="1" x14ac:dyDescent="0.3">
      <c r="A670" s="162"/>
      <c r="B670" s="162"/>
      <c r="C670" s="162"/>
      <c r="D670" s="162"/>
      <c r="E670" s="176"/>
      <c r="F670" s="162"/>
      <c r="G670" s="177"/>
      <c r="H670" s="162"/>
      <c r="I670" s="178"/>
      <c r="J670" s="162"/>
      <c r="K670" s="176"/>
      <c r="L670" s="162"/>
      <c r="M670" s="162"/>
      <c r="N670" s="162"/>
      <c r="O670" s="162"/>
      <c r="P670" s="176"/>
      <c r="Q670" s="162"/>
      <c r="R670" s="162"/>
      <c r="S670" s="162"/>
      <c r="T670" s="162"/>
      <c r="U670" s="162"/>
      <c r="V670" s="162"/>
      <c r="W670" s="162"/>
      <c r="X670" s="162"/>
      <c r="Y670" s="162"/>
      <c r="Z670" s="162"/>
      <c r="AA670" s="162"/>
      <c r="AB670" s="162"/>
    </row>
    <row r="671" spans="1:28" ht="18" customHeight="1" x14ac:dyDescent="0.3">
      <c r="A671" s="162"/>
      <c r="B671" s="162"/>
      <c r="C671" s="162"/>
      <c r="D671" s="162"/>
      <c r="E671" s="176"/>
      <c r="F671" s="162"/>
      <c r="G671" s="177"/>
      <c r="H671" s="162"/>
      <c r="I671" s="178"/>
      <c r="J671" s="162"/>
      <c r="K671" s="176"/>
      <c r="L671" s="162"/>
      <c r="M671" s="162"/>
      <c r="N671" s="162"/>
      <c r="O671" s="162"/>
      <c r="P671" s="176"/>
      <c r="Q671" s="162"/>
      <c r="R671" s="162"/>
      <c r="S671" s="162"/>
      <c r="T671" s="162"/>
      <c r="U671" s="162"/>
      <c r="V671" s="162"/>
      <c r="W671" s="162"/>
      <c r="X671" s="162"/>
      <c r="Y671" s="162"/>
      <c r="Z671" s="162"/>
      <c r="AA671" s="162"/>
      <c r="AB671" s="162"/>
    </row>
    <row r="672" spans="1:28" ht="18" customHeight="1" x14ac:dyDescent="0.3">
      <c r="A672" s="162"/>
      <c r="B672" s="162"/>
      <c r="C672" s="162"/>
      <c r="D672" s="162"/>
      <c r="E672" s="176"/>
      <c r="F672" s="162"/>
      <c r="G672" s="177"/>
      <c r="H672" s="162"/>
      <c r="I672" s="178"/>
      <c r="J672" s="162"/>
      <c r="K672" s="176"/>
      <c r="L672" s="162"/>
      <c r="M672" s="162"/>
      <c r="N672" s="162"/>
      <c r="O672" s="162"/>
      <c r="P672" s="176"/>
      <c r="Q672" s="162"/>
      <c r="R672" s="162"/>
      <c r="S672" s="162"/>
      <c r="T672" s="162"/>
      <c r="U672" s="162"/>
      <c r="V672" s="162"/>
      <c r="W672" s="162"/>
      <c r="X672" s="162"/>
      <c r="Y672" s="162"/>
      <c r="Z672" s="162"/>
      <c r="AA672" s="162"/>
      <c r="AB672" s="162"/>
    </row>
    <row r="673" spans="1:28" ht="18" customHeight="1" x14ac:dyDescent="0.3">
      <c r="A673" s="162"/>
      <c r="B673" s="162"/>
      <c r="C673" s="162"/>
      <c r="D673" s="162"/>
      <c r="E673" s="176"/>
      <c r="F673" s="162"/>
      <c r="G673" s="177"/>
      <c r="H673" s="162"/>
      <c r="I673" s="178"/>
      <c r="J673" s="162"/>
      <c r="K673" s="176"/>
      <c r="L673" s="162"/>
      <c r="M673" s="162"/>
      <c r="N673" s="162"/>
      <c r="O673" s="162"/>
      <c r="P673" s="176"/>
      <c r="Q673" s="162"/>
      <c r="R673" s="162"/>
      <c r="S673" s="162"/>
      <c r="T673" s="162"/>
      <c r="U673" s="162"/>
      <c r="V673" s="162"/>
      <c r="W673" s="162"/>
      <c r="X673" s="162"/>
      <c r="Y673" s="162"/>
      <c r="Z673" s="162"/>
      <c r="AA673" s="162"/>
      <c r="AB673" s="162"/>
    </row>
    <row r="674" spans="1:28" ht="18" customHeight="1" x14ac:dyDescent="0.3">
      <c r="A674" s="162"/>
      <c r="B674" s="162"/>
      <c r="C674" s="162"/>
      <c r="D674" s="162"/>
      <c r="E674" s="176"/>
      <c r="F674" s="162"/>
      <c r="G674" s="177"/>
      <c r="H674" s="162"/>
      <c r="I674" s="178"/>
      <c r="J674" s="162"/>
      <c r="K674" s="176"/>
      <c r="L674" s="162"/>
      <c r="M674" s="162"/>
      <c r="N674" s="162"/>
      <c r="O674" s="162"/>
      <c r="P674" s="176"/>
      <c r="Q674" s="162"/>
      <c r="R674" s="162"/>
      <c r="S674" s="162"/>
      <c r="T674" s="162"/>
      <c r="U674" s="162"/>
      <c r="V674" s="162"/>
      <c r="W674" s="162"/>
      <c r="X674" s="162"/>
      <c r="Y674" s="162"/>
      <c r="Z674" s="162"/>
      <c r="AA674" s="162"/>
      <c r="AB674" s="162"/>
    </row>
    <row r="675" spans="1:28" ht="18" customHeight="1" x14ac:dyDescent="0.3">
      <c r="A675" s="162"/>
      <c r="B675" s="162"/>
      <c r="C675" s="162"/>
      <c r="D675" s="162"/>
      <c r="E675" s="176"/>
      <c r="F675" s="162"/>
      <c r="G675" s="177"/>
      <c r="H675" s="162"/>
      <c r="I675" s="178"/>
      <c r="J675" s="162"/>
      <c r="K675" s="176"/>
      <c r="L675" s="162"/>
      <c r="M675" s="162"/>
      <c r="N675" s="162"/>
      <c r="O675" s="162"/>
      <c r="P675" s="176"/>
      <c r="Q675" s="162"/>
      <c r="R675" s="162"/>
      <c r="S675" s="162"/>
      <c r="T675" s="162"/>
      <c r="U675" s="162"/>
      <c r="V675" s="162"/>
      <c r="W675" s="162"/>
      <c r="X675" s="162"/>
      <c r="Y675" s="162"/>
      <c r="Z675" s="162"/>
      <c r="AA675" s="162"/>
      <c r="AB675" s="162"/>
    </row>
    <row r="676" spans="1:28" ht="18" customHeight="1" x14ac:dyDescent="0.3">
      <c r="A676" s="162"/>
      <c r="B676" s="162"/>
      <c r="C676" s="162"/>
      <c r="D676" s="162"/>
      <c r="E676" s="176"/>
      <c r="F676" s="162"/>
      <c r="G676" s="177"/>
      <c r="H676" s="162"/>
      <c r="I676" s="178"/>
      <c r="J676" s="162"/>
      <c r="K676" s="176"/>
      <c r="L676" s="162"/>
      <c r="M676" s="162"/>
      <c r="N676" s="162"/>
      <c r="O676" s="162"/>
      <c r="P676" s="176"/>
      <c r="Q676" s="162"/>
      <c r="R676" s="162"/>
      <c r="S676" s="162"/>
      <c r="T676" s="162"/>
      <c r="U676" s="162"/>
      <c r="V676" s="162"/>
      <c r="W676" s="162"/>
      <c r="X676" s="162"/>
      <c r="Y676" s="162"/>
      <c r="Z676" s="162"/>
      <c r="AA676" s="162"/>
      <c r="AB676" s="162"/>
    </row>
    <row r="677" spans="1:28" ht="18" customHeight="1" x14ac:dyDescent="0.3">
      <c r="A677" s="162"/>
      <c r="B677" s="162"/>
      <c r="C677" s="162"/>
      <c r="D677" s="162"/>
      <c r="E677" s="176"/>
      <c r="F677" s="162"/>
      <c r="G677" s="177"/>
      <c r="H677" s="162"/>
      <c r="I677" s="178"/>
      <c r="J677" s="162"/>
      <c r="K677" s="176"/>
      <c r="L677" s="162"/>
      <c r="M677" s="162"/>
      <c r="N677" s="162"/>
      <c r="O677" s="162"/>
      <c r="P677" s="176"/>
      <c r="Q677" s="162"/>
      <c r="R677" s="162"/>
      <c r="S677" s="162"/>
      <c r="T677" s="162"/>
      <c r="U677" s="162"/>
      <c r="V677" s="162"/>
      <c r="W677" s="162"/>
      <c r="X677" s="162"/>
      <c r="Y677" s="162"/>
      <c r="Z677" s="162"/>
      <c r="AA677" s="162"/>
      <c r="AB677" s="162"/>
    </row>
    <row r="678" spans="1:28" ht="18" customHeight="1" x14ac:dyDescent="0.3">
      <c r="A678" s="162"/>
      <c r="B678" s="162"/>
      <c r="C678" s="162"/>
      <c r="D678" s="162"/>
      <c r="E678" s="176"/>
      <c r="F678" s="162"/>
      <c r="G678" s="177"/>
      <c r="H678" s="162"/>
      <c r="I678" s="178"/>
      <c r="J678" s="162"/>
      <c r="K678" s="176"/>
      <c r="L678" s="162"/>
      <c r="M678" s="162"/>
      <c r="N678" s="162"/>
      <c r="O678" s="162"/>
      <c r="P678" s="176"/>
      <c r="Q678" s="162"/>
      <c r="R678" s="162"/>
      <c r="S678" s="162"/>
      <c r="T678" s="162"/>
      <c r="U678" s="162"/>
      <c r="V678" s="162"/>
      <c r="W678" s="162"/>
      <c r="X678" s="162"/>
      <c r="Y678" s="162"/>
      <c r="Z678" s="162"/>
      <c r="AA678" s="162"/>
      <c r="AB678" s="162"/>
    </row>
    <row r="679" spans="1:28" ht="18" customHeight="1" x14ac:dyDescent="0.3">
      <c r="A679" s="162"/>
      <c r="B679" s="162"/>
      <c r="C679" s="162"/>
      <c r="D679" s="162"/>
      <c r="E679" s="176"/>
      <c r="F679" s="162"/>
      <c r="G679" s="177"/>
      <c r="H679" s="162"/>
      <c r="I679" s="178"/>
      <c r="J679" s="162"/>
      <c r="K679" s="176"/>
      <c r="L679" s="162"/>
      <c r="M679" s="162"/>
      <c r="N679" s="162"/>
      <c r="O679" s="162"/>
      <c r="P679" s="176"/>
      <c r="Q679" s="162"/>
      <c r="R679" s="162"/>
      <c r="S679" s="162"/>
      <c r="T679" s="162"/>
      <c r="U679" s="162"/>
      <c r="V679" s="162"/>
      <c r="W679" s="162"/>
      <c r="X679" s="162"/>
      <c r="Y679" s="162"/>
      <c r="Z679" s="162"/>
      <c r="AA679" s="162"/>
      <c r="AB679" s="162"/>
    </row>
    <row r="680" spans="1:28" ht="18" customHeight="1" x14ac:dyDescent="0.3">
      <c r="A680" s="162"/>
      <c r="B680" s="162"/>
      <c r="C680" s="162"/>
      <c r="D680" s="162"/>
      <c r="E680" s="176"/>
      <c r="F680" s="162"/>
      <c r="G680" s="177"/>
      <c r="H680" s="162"/>
      <c r="I680" s="178"/>
      <c r="J680" s="162"/>
      <c r="K680" s="176"/>
      <c r="L680" s="162"/>
      <c r="M680" s="162"/>
      <c r="N680" s="162"/>
      <c r="O680" s="162"/>
      <c r="P680" s="176"/>
      <c r="Q680" s="162"/>
      <c r="R680" s="162"/>
      <c r="S680" s="162"/>
      <c r="T680" s="162"/>
      <c r="U680" s="162"/>
      <c r="V680" s="162"/>
      <c r="W680" s="162"/>
      <c r="X680" s="162"/>
      <c r="Y680" s="162"/>
      <c r="Z680" s="162"/>
      <c r="AA680" s="162"/>
      <c r="AB680" s="162"/>
    </row>
    <row r="681" spans="1:28" ht="18" customHeight="1" x14ac:dyDescent="0.3">
      <c r="A681" s="162"/>
      <c r="B681" s="162"/>
      <c r="C681" s="162"/>
      <c r="D681" s="162"/>
      <c r="E681" s="176"/>
      <c r="F681" s="162"/>
      <c r="G681" s="177"/>
      <c r="H681" s="162"/>
      <c r="I681" s="178"/>
      <c r="J681" s="162"/>
      <c r="K681" s="176"/>
      <c r="L681" s="162"/>
      <c r="M681" s="162"/>
      <c r="N681" s="162"/>
      <c r="O681" s="162"/>
      <c r="P681" s="176"/>
      <c r="Q681" s="162"/>
      <c r="R681" s="162"/>
      <c r="S681" s="162"/>
      <c r="T681" s="162"/>
      <c r="U681" s="162"/>
      <c r="V681" s="162"/>
      <c r="W681" s="162"/>
      <c r="X681" s="162"/>
      <c r="Y681" s="162"/>
      <c r="Z681" s="162"/>
      <c r="AA681" s="162"/>
      <c r="AB681" s="162"/>
    </row>
    <row r="682" spans="1:28" ht="18" customHeight="1" x14ac:dyDescent="0.3">
      <c r="A682" s="162"/>
      <c r="B682" s="162"/>
      <c r="C682" s="162"/>
      <c r="D682" s="162"/>
      <c r="E682" s="176"/>
      <c r="F682" s="162"/>
      <c r="G682" s="177"/>
      <c r="H682" s="162"/>
      <c r="I682" s="178"/>
      <c r="J682" s="162"/>
      <c r="K682" s="176"/>
      <c r="L682" s="162"/>
      <c r="M682" s="162"/>
      <c r="N682" s="162"/>
      <c r="O682" s="162"/>
      <c r="P682" s="176"/>
      <c r="Q682" s="162"/>
      <c r="R682" s="162"/>
      <c r="S682" s="162"/>
      <c r="T682" s="162"/>
      <c r="U682" s="162"/>
      <c r="V682" s="162"/>
      <c r="W682" s="162"/>
      <c r="X682" s="162"/>
      <c r="Y682" s="162"/>
      <c r="Z682" s="162"/>
      <c r="AA682" s="162"/>
      <c r="AB682" s="162"/>
    </row>
    <row r="683" spans="1:28" ht="18" customHeight="1" x14ac:dyDescent="0.3">
      <c r="A683" s="162"/>
      <c r="B683" s="162"/>
      <c r="C683" s="162"/>
      <c r="D683" s="162"/>
      <c r="E683" s="176"/>
      <c r="F683" s="162"/>
      <c r="G683" s="177"/>
      <c r="H683" s="162"/>
      <c r="I683" s="178"/>
      <c r="J683" s="162"/>
      <c r="K683" s="176"/>
      <c r="L683" s="162"/>
      <c r="M683" s="162"/>
      <c r="N683" s="162"/>
      <c r="O683" s="162"/>
      <c r="P683" s="176"/>
      <c r="Q683" s="162"/>
      <c r="R683" s="162"/>
      <c r="S683" s="162"/>
      <c r="T683" s="162"/>
      <c r="U683" s="162"/>
      <c r="V683" s="162"/>
      <c r="W683" s="162"/>
      <c r="X683" s="162"/>
      <c r="Y683" s="162"/>
      <c r="Z683" s="162"/>
      <c r="AA683" s="162"/>
      <c r="AB683" s="162"/>
    </row>
    <row r="684" spans="1:28" ht="18" customHeight="1" x14ac:dyDescent="0.3">
      <c r="A684" s="162"/>
      <c r="B684" s="162"/>
      <c r="C684" s="162"/>
      <c r="D684" s="162"/>
      <c r="E684" s="176"/>
      <c r="F684" s="162"/>
      <c r="G684" s="177"/>
      <c r="H684" s="162"/>
      <c r="I684" s="178"/>
      <c r="J684" s="162"/>
      <c r="K684" s="176"/>
      <c r="L684" s="162"/>
      <c r="M684" s="162"/>
      <c r="N684" s="162"/>
      <c r="O684" s="162"/>
      <c r="P684" s="176"/>
      <c r="Q684" s="162"/>
      <c r="R684" s="162"/>
      <c r="S684" s="162"/>
      <c r="T684" s="162"/>
      <c r="U684" s="162"/>
      <c r="V684" s="162"/>
      <c r="W684" s="162"/>
      <c r="X684" s="162"/>
      <c r="Y684" s="162"/>
      <c r="Z684" s="162"/>
      <c r="AA684" s="162"/>
      <c r="AB684" s="162"/>
    </row>
    <row r="685" spans="1:28" ht="18" customHeight="1" x14ac:dyDescent="0.3">
      <c r="A685" s="162"/>
      <c r="B685" s="162"/>
      <c r="C685" s="162"/>
      <c r="D685" s="162"/>
      <c r="E685" s="176"/>
      <c r="F685" s="162"/>
      <c r="G685" s="177"/>
      <c r="H685" s="162"/>
      <c r="I685" s="178"/>
      <c r="J685" s="162"/>
      <c r="K685" s="176"/>
      <c r="L685" s="162"/>
      <c r="M685" s="162"/>
      <c r="N685" s="162"/>
      <c r="O685" s="162"/>
      <c r="P685" s="176"/>
      <c r="Q685" s="162"/>
      <c r="R685" s="162"/>
      <c r="S685" s="162"/>
      <c r="T685" s="162"/>
      <c r="U685" s="162"/>
      <c r="V685" s="162"/>
      <c r="W685" s="162"/>
      <c r="X685" s="162"/>
      <c r="Y685" s="162"/>
      <c r="Z685" s="162"/>
      <c r="AA685" s="162"/>
      <c r="AB685" s="162"/>
    </row>
    <row r="686" spans="1:28" ht="18" customHeight="1" x14ac:dyDescent="0.3">
      <c r="A686" s="162"/>
      <c r="B686" s="162"/>
      <c r="C686" s="162"/>
      <c r="D686" s="162"/>
      <c r="E686" s="176"/>
      <c r="F686" s="162"/>
      <c r="G686" s="177"/>
      <c r="H686" s="162"/>
      <c r="I686" s="178"/>
      <c r="J686" s="162"/>
      <c r="K686" s="176"/>
      <c r="L686" s="162"/>
      <c r="M686" s="162"/>
      <c r="N686" s="162"/>
      <c r="O686" s="162"/>
      <c r="P686" s="176"/>
      <c r="Q686" s="162"/>
      <c r="R686" s="162"/>
      <c r="S686" s="162"/>
      <c r="T686" s="162"/>
      <c r="U686" s="162"/>
      <c r="V686" s="162"/>
      <c r="W686" s="162"/>
      <c r="X686" s="162"/>
      <c r="Y686" s="162"/>
      <c r="Z686" s="162"/>
      <c r="AA686" s="162"/>
      <c r="AB686" s="162"/>
    </row>
    <row r="687" spans="1:28" ht="18" customHeight="1" x14ac:dyDescent="0.3">
      <c r="A687" s="162"/>
      <c r="B687" s="162"/>
      <c r="C687" s="162"/>
      <c r="D687" s="162"/>
      <c r="E687" s="176"/>
      <c r="F687" s="162"/>
      <c r="G687" s="177"/>
      <c r="H687" s="162"/>
      <c r="I687" s="178"/>
      <c r="J687" s="162"/>
      <c r="K687" s="176"/>
      <c r="L687" s="162"/>
      <c r="M687" s="162"/>
      <c r="N687" s="162"/>
      <c r="O687" s="162"/>
      <c r="P687" s="176"/>
      <c r="Q687" s="162"/>
      <c r="R687" s="162"/>
      <c r="S687" s="162"/>
      <c r="T687" s="162"/>
      <c r="U687" s="162"/>
      <c r="V687" s="162"/>
      <c r="W687" s="162"/>
      <c r="X687" s="162"/>
      <c r="Y687" s="162"/>
      <c r="Z687" s="162"/>
      <c r="AA687" s="162"/>
      <c r="AB687" s="162"/>
    </row>
    <row r="688" spans="1:28" ht="18" customHeight="1" x14ac:dyDescent="0.3">
      <c r="A688" s="162"/>
      <c r="B688" s="162"/>
      <c r="C688" s="162"/>
      <c r="D688" s="162"/>
      <c r="E688" s="176"/>
      <c r="F688" s="162"/>
      <c r="G688" s="177"/>
      <c r="H688" s="162"/>
      <c r="I688" s="178"/>
      <c r="J688" s="162"/>
      <c r="K688" s="176"/>
      <c r="L688" s="162"/>
      <c r="M688" s="162"/>
      <c r="N688" s="162"/>
      <c r="O688" s="162"/>
      <c r="P688" s="176"/>
      <c r="Q688" s="162"/>
      <c r="R688" s="162"/>
      <c r="S688" s="162"/>
      <c r="T688" s="162"/>
      <c r="U688" s="162"/>
      <c r="V688" s="162"/>
      <c r="W688" s="162"/>
      <c r="X688" s="162"/>
      <c r="Y688" s="162"/>
      <c r="Z688" s="162"/>
      <c r="AA688" s="162"/>
      <c r="AB688" s="162"/>
    </row>
    <row r="689" spans="1:28" ht="18" customHeight="1" x14ac:dyDescent="0.3">
      <c r="A689" s="162"/>
      <c r="B689" s="162"/>
      <c r="C689" s="162"/>
      <c r="D689" s="162"/>
      <c r="E689" s="176"/>
      <c r="F689" s="162"/>
      <c r="G689" s="177"/>
      <c r="H689" s="162"/>
      <c r="I689" s="178"/>
      <c r="J689" s="162"/>
      <c r="K689" s="176"/>
      <c r="L689" s="162"/>
      <c r="M689" s="162"/>
      <c r="N689" s="162"/>
      <c r="O689" s="162"/>
      <c r="P689" s="176"/>
      <c r="Q689" s="162"/>
      <c r="R689" s="162"/>
      <c r="S689" s="162"/>
      <c r="T689" s="162"/>
      <c r="U689" s="162"/>
      <c r="V689" s="162"/>
      <c r="W689" s="162"/>
      <c r="X689" s="162"/>
      <c r="Y689" s="162"/>
      <c r="Z689" s="162"/>
      <c r="AA689" s="162"/>
      <c r="AB689" s="162"/>
    </row>
    <row r="690" spans="1:28" ht="18" customHeight="1" x14ac:dyDescent="0.3">
      <c r="A690" s="162"/>
      <c r="B690" s="162"/>
      <c r="C690" s="162"/>
      <c r="D690" s="162"/>
      <c r="E690" s="176"/>
      <c r="F690" s="162"/>
      <c r="G690" s="177"/>
      <c r="H690" s="162"/>
      <c r="I690" s="178"/>
      <c r="J690" s="162"/>
      <c r="K690" s="176"/>
      <c r="L690" s="162"/>
      <c r="M690" s="162"/>
      <c r="N690" s="162"/>
      <c r="O690" s="162"/>
      <c r="P690" s="176"/>
      <c r="Q690" s="162"/>
      <c r="R690" s="162"/>
      <c r="S690" s="162"/>
      <c r="T690" s="162"/>
      <c r="U690" s="162"/>
      <c r="V690" s="162"/>
      <c r="W690" s="162"/>
      <c r="X690" s="162"/>
      <c r="Y690" s="162"/>
      <c r="Z690" s="162"/>
      <c r="AA690" s="162"/>
      <c r="AB690" s="162"/>
    </row>
    <row r="691" spans="1:28" ht="18" customHeight="1" x14ac:dyDescent="0.3">
      <c r="A691" s="162"/>
      <c r="B691" s="162"/>
      <c r="C691" s="162"/>
      <c r="D691" s="162"/>
      <c r="E691" s="176"/>
      <c r="F691" s="162"/>
      <c r="G691" s="177"/>
      <c r="H691" s="162"/>
      <c r="I691" s="178"/>
      <c r="J691" s="162"/>
      <c r="K691" s="176"/>
      <c r="L691" s="162"/>
      <c r="M691" s="162"/>
      <c r="N691" s="162"/>
      <c r="O691" s="162"/>
      <c r="P691" s="176"/>
      <c r="Q691" s="162"/>
      <c r="R691" s="162"/>
      <c r="S691" s="162"/>
      <c r="T691" s="162"/>
      <c r="U691" s="162"/>
      <c r="V691" s="162"/>
      <c r="W691" s="162"/>
      <c r="X691" s="162"/>
      <c r="Y691" s="162"/>
      <c r="Z691" s="162"/>
      <c r="AA691" s="162"/>
      <c r="AB691" s="162"/>
    </row>
    <row r="692" spans="1:28" ht="18" customHeight="1" x14ac:dyDescent="0.3">
      <c r="A692" s="162"/>
      <c r="B692" s="162"/>
      <c r="C692" s="162"/>
      <c r="D692" s="162"/>
      <c r="E692" s="176"/>
      <c r="F692" s="162"/>
      <c r="G692" s="177"/>
      <c r="H692" s="162"/>
      <c r="I692" s="178"/>
      <c r="J692" s="162"/>
      <c r="K692" s="176"/>
      <c r="L692" s="162"/>
      <c r="M692" s="162"/>
      <c r="N692" s="162"/>
      <c r="O692" s="162"/>
      <c r="P692" s="176"/>
      <c r="Q692" s="162"/>
      <c r="R692" s="162"/>
      <c r="S692" s="162"/>
      <c r="T692" s="162"/>
      <c r="U692" s="162"/>
      <c r="V692" s="162"/>
      <c r="W692" s="162"/>
      <c r="X692" s="162"/>
      <c r="Y692" s="162"/>
      <c r="Z692" s="162"/>
      <c r="AA692" s="162"/>
      <c r="AB692" s="162"/>
    </row>
    <row r="693" spans="1:28" ht="18" customHeight="1" x14ac:dyDescent="0.3">
      <c r="A693" s="162"/>
      <c r="B693" s="162"/>
      <c r="C693" s="162"/>
      <c r="D693" s="162"/>
      <c r="E693" s="176"/>
      <c r="F693" s="162"/>
      <c r="G693" s="177"/>
      <c r="H693" s="162"/>
      <c r="I693" s="178"/>
      <c r="J693" s="162"/>
      <c r="K693" s="176"/>
      <c r="L693" s="162"/>
      <c r="M693" s="162"/>
      <c r="N693" s="162"/>
      <c r="O693" s="162"/>
      <c r="P693" s="176"/>
      <c r="Q693" s="162"/>
      <c r="R693" s="162"/>
      <c r="S693" s="162"/>
      <c r="T693" s="162"/>
      <c r="U693" s="162"/>
      <c r="V693" s="162"/>
      <c r="W693" s="162"/>
      <c r="X693" s="162"/>
      <c r="Y693" s="162"/>
      <c r="Z693" s="162"/>
      <c r="AA693" s="162"/>
      <c r="AB693" s="162"/>
    </row>
    <row r="694" spans="1:28" ht="18" customHeight="1" x14ac:dyDescent="0.3">
      <c r="A694" s="162"/>
      <c r="B694" s="162"/>
      <c r="C694" s="162"/>
      <c r="D694" s="162"/>
      <c r="E694" s="176"/>
      <c r="F694" s="162"/>
      <c r="G694" s="177"/>
      <c r="H694" s="162"/>
      <c r="I694" s="178"/>
      <c r="J694" s="162"/>
      <c r="K694" s="176"/>
      <c r="L694" s="162"/>
      <c r="M694" s="162"/>
      <c r="N694" s="162"/>
      <c r="O694" s="162"/>
      <c r="P694" s="176"/>
      <c r="Q694" s="162"/>
      <c r="R694" s="162"/>
      <c r="S694" s="162"/>
      <c r="T694" s="162"/>
      <c r="U694" s="162"/>
      <c r="V694" s="162"/>
      <c r="W694" s="162"/>
      <c r="X694" s="162"/>
      <c r="Y694" s="162"/>
      <c r="Z694" s="162"/>
      <c r="AA694" s="162"/>
      <c r="AB694" s="162"/>
    </row>
    <row r="695" spans="1:28" ht="18" customHeight="1" x14ac:dyDescent="0.3">
      <c r="A695" s="162"/>
      <c r="B695" s="162"/>
      <c r="C695" s="162"/>
      <c r="D695" s="162"/>
      <c r="E695" s="176"/>
      <c r="F695" s="162"/>
      <c r="G695" s="177"/>
      <c r="H695" s="162"/>
      <c r="I695" s="178"/>
      <c r="J695" s="162"/>
      <c r="K695" s="176"/>
      <c r="L695" s="162"/>
      <c r="M695" s="162"/>
      <c r="N695" s="162"/>
      <c r="O695" s="162"/>
      <c r="P695" s="176"/>
      <c r="Q695" s="162"/>
      <c r="R695" s="162"/>
      <c r="S695" s="162"/>
      <c r="T695" s="162"/>
      <c r="U695" s="162"/>
      <c r="V695" s="162"/>
      <c r="W695" s="162"/>
      <c r="X695" s="162"/>
      <c r="Y695" s="162"/>
      <c r="Z695" s="162"/>
      <c r="AA695" s="162"/>
      <c r="AB695" s="162"/>
    </row>
    <row r="696" spans="1:28" ht="18" customHeight="1" x14ac:dyDescent="0.3">
      <c r="A696" s="162"/>
      <c r="B696" s="162"/>
      <c r="C696" s="162"/>
      <c r="D696" s="162"/>
      <c r="E696" s="176"/>
      <c r="F696" s="162"/>
      <c r="G696" s="177"/>
      <c r="H696" s="162"/>
      <c r="I696" s="178"/>
      <c r="J696" s="162"/>
      <c r="K696" s="176"/>
      <c r="L696" s="162"/>
      <c r="M696" s="162"/>
      <c r="N696" s="162"/>
      <c r="O696" s="162"/>
      <c r="P696" s="176"/>
      <c r="Q696" s="162"/>
      <c r="R696" s="162"/>
      <c r="S696" s="162"/>
      <c r="T696" s="162"/>
      <c r="U696" s="162"/>
      <c r="V696" s="162"/>
      <c r="W696" s="162"/>
      <c r="X696" s="162"/>
      <c r="Y696" s="162"/>
      <c r="Z696" s="162"/>
      <c r="AA696" s="162"/>
      <c r="AB696" s="162"/>
    </row>
    <row r="697" spans="1:28" ht="18" customHeight="1" x14ac:dyDescent="0.3">
      <c r="A697" s="162"/>
      <c r="B697" s="162"/>
      <c r="C697" s="162"/>
      <c r="D697" s="162"/>
      <c r="E697" s="176"/>
      <c r="F697" s="162"/>
      <c r="G697" s="177"/>
      <c r="H697" s="162"/>
      <c r="I697" s="178"/>
      <c r="J697" s="162"/>
      <c r="K697" s="176"/>
      <c r="L697" s="162"/>
      <c r="M697" s="162"/>
      <c r="N697" s="162"/>
      <c r="O697" s="162"/>
      <c r="P697" s="176"/>
      <c r="Q697" s="162"/>
      <c r="R697" s="162"/>
      <c r="S697" s="162"/>
      <c r="T697" s="162"/>
      <c r="U697" s="162"/>
      <c r="V697" s="162"/>
      <c r="W697" s="162"/>
      <c r="X697" s="162"/>
      <c r="Y697" s="162"/>
      <c r="Z697" s="162"/>
      <c r="AA697" s="162"/>
      <c r="AB697" s="162"/>
    </row>
    <row r="698" spans="1:28" ht="18" customHeight="1" x14ac:dyDescent="0.3">
      <c r="A698" s="162"/>
      <c r="B698" s="162"/>
      <c r="C698" s="162"/>
      <c r="D698" s="162"/>
      <c r="E698" s="176"/>
      <c r="F698" s="162"/>
      <c r="G698" s="177"/>
      <c r="H698" s="162"/>
      <c r="I698" s="178"/>
      <c r="J698" s="162"/>
      <c r="K698" s="176"/>
      <c r="L698" s="162"/>
      <c r="M698" s="162"/>
      <c r="N698" s="162"/>
      <c r="O698" s="162"/>
      <c r="P698" s="176"/>
      <c r="Q698" s="162"/>
      <c r="R698" s="162"/>
      <c r="S698" s="162"/>
      <c r="T698" s="162"/>
      <c r="U698" s="162"/>
      <c r="V698" s="162"/>
      <c r="W698" s="162"/>
      <c r="X698" s="162"/>
      <c r="Y698" s="162"/>
      <c r="Z698" s="162"/>
      <c r="AA698" s="162"/>
      <c r="AB698" s="162"/>
    </row>
    <row r="699" spans="1:28" ht="18" customHeight="1" x14ac:dyDescent="0.3">
      <c r="A699" s="162"/>
      <c r="B699" s="162"/>
      <c r="C699" s="162"/>
      <c r="D699" s="162"/>
      <c r="E699" s="176"/>
      <c r="F699" s="162"/>
      <c r="G699" s="177"/>
      <c r="H699" s="162"/>
      <c r="I699" s="178"/>
      <c r="J699" s="162"/>
      <c r="K699" s="176"/>
      <c r="L699" s="162"/>
      <c r="M699" s="162"/>
      <c r="N699" s="162"/>
      <c r="O699" s="162"/>
      <c r="P699" s="176"/>
      <c r="Q699" s="162"/>
      <c r="R699" s="162"/>
      <c r="S699" s="162"/>
      <c r="T699" s="162"/>
      <c r="U699" s="162"/>
      <c r="V699" s="162"/>
      <c r="W699" s="162"/>
      <c r="X699" s="162"/>
      <c r="Y699" s="162"/>
      <c r="Z699" s="162"/>
      <c r="AA699" s="162"/>
      <c r="AB699" s="162"/>
    </row>
    <row r="700" spans="1:28" ht="18" customHeight="1" x14ac:dyDescent="0.3">
      <c r="A700" s="162"/>
      <c r="B700" s="162"/>
      <c r="C700" s="162"/>
      <c r="D700" s="162"/>
      <c r="E700" s="176"/>
      <c r="F700" s="162"/>
      <c r="G700" s="177"/>
      <c r="H700" s="162"/>
      <c r="I700" s="178"/>
      <c r="J700" s="162"/>
      <c r="K700" s="176"/>
      <c r="L700" s="162"/>
      <c r="M700" s="162"/>
      <c r="N700" s="162"/>
      <c r="O700" s="162"/>
      <c r="P700" s="176"/>
      <c r="Q700" s="162"/>
      <c r="R700" s="162"/>
      <c r="S700" s="162"/>
      <c r="T700" s="162"/>
      <c r="U700" s="162"/>
      <c r="V700" s="162"/>
      <c r="W700" s="162"/>
      <c r="X700" s="162"/>
      <c r="Y700" s="162"/>
      <c r="Z700" s="162"/>
      <c r="AA700" s="162"/>
      <c r="AB700" s="162"/>
    </row>
    <row r="701" spans="1:28" ht="18" customHeight="1" x14ac:dyDescent="0.3">
      <c r="A701" s="162"/>
      <c r="B701" s="162"/>
      <c r="C701" s="162"/>
      <c r="D701" s="162"/>
      <c r="E701" s="176"/>
      <c r="F701" s="162"/>
      <c r="G701" s="177"/>
      <c r="H701" s="162"/>
      <c r="I701" s="178"/>
      <c r="J701" s="162"/>
      <c r="K701" s="176"/>
      <c r="L701" s="162"/>
      <c r="M701" s="162"/>
      <c r="N701" s="162"/>
      <c r="O701" s="162"/>
      <c r="P701" s="176"/>
      <c r="Q701" s="162"/>
      <c r="R701" s="162"/>
      <c r="S701" s="162"/>
      <c r="T701" s="162"/>
      <c r="U701" s="162"/>
      <c r="V701" s="162"/>
      <c r="W701" s="162"/>
      <c r="X701" s="162"/>
      <c r="Y701" s="162"/>
      <c r="Z701" s="162"/>
      <c r="AA701" s="162"/>
      <c r="AB701" s="162"/>
    </row>
    <row r="702" spans="1:28" ht="18" customHeight="1" x14ac:dyDescent="0.3">
      <c r="A702" s="162"/>
      <c r="B702" s="162"/>
      <c r="C702" s="162"/>
      <c r="D702" s="162"/>
      <c r="E702" s="176"/>
      <c r="F702" s="162"/>
      <c r="G702" s="177"/>
      <c r="H702" s="162"/>
      <c r="I702" s="178"/>
      <c r="J702" s="162"/>
      <c r="K702" s="176"/>
      <c r="L702" s="162"/>
      <c r="M702" s="162"/>
      <c r="N702" s="162"/>
      <c r="O702" s="162"/>
      <c r="P702" s="176"/>
      <c r="Q702" s="162"/>
      <c r="R702" s="162"/>
      <c r="S702" s="162"/>
      <c r="T702" s="162"/>
      <c r="U702" s="162"/>
      <c r="V702" s="162"/>
      <c r="W702" s="162"/>
      <c r="X702" s="162"/>
      <c r="Y702" s="162"/>
      <c r="Z702" s="162"/>
      <c r="AA702" s="162"/>
      <c r="AB702" s="162"/>
    </row>
    <row r="703" spans="1:28" ht="18" customHeight="1" x14ac:dyDescent="0.3">
      <c r="A703" s="162"/>
      <c r="B703" s="162"/>
      <c r="C703" s="162"/>
      <c r="D703" s="162"/>
      <c r="E703" s="176"/>
      <c r="F703" s="162"/>
      <c r="G703" s="177"/>
      <c r="H703" s="162"/>
      <c r="I703" s="178"/>
      <c r="J703" s="162"/>
      <c r="K703" s="176"/>
      <c r="L703" s="162"/>
      <c r="M703" s="162"/>
      <c r="N703" s="162"/>
      <c r="O703" s="162"/>
      <c r="P703" s="176"/>
      <c r="Q703" s="162"/>
      <c r="R703" s="162"/>
      <c r="S703" s="162"/>
      <c r="T703" s="162"/>
      <c r="U703" s="162"/>
      <c r="V703" s="162"/>
      <c r="W703" s="162"/>
      <c r="X703" s="162"/>
      <c r="Y703" s="162"/>
      <c r="Z703" s="162"/>
      <c r="AA703" s="162"/>
      <c r="AB703" s="162"/>
    </row>
    <row r="704" spans="1:28" ht="18" customHeight="1" x14ac:dyDescent="0.3">
      <c r="A704" s="162"/>
      <c r="B704" s="162"/>
      <c r="C704" s="162"/>
      <c r="D704" s="162"/>
      <c r="E704" s="176"/>
      <c r="F704" s="162"/>
      <c r="G704" s="177"/>
      <c r="H704" s="162"/>
      <c r="I704" s="178"/>
      <c r="J704" s="162"/>
      <c r="K704" s="176"/>
      <c r="L704" s="162"/>
      <c r="M704" s="162"/>
      <c r="N704" s="162"/>
      <c r="O704" s="162"/>
      <c r="P704" s="176"/>
      <c r="Q704" s="162"/>
      <c r="R704" s="162"/>
      <c r="S704" s="162"/>
      <c r="T704" s="162"/>
      <c r="U704" s="162"/>
      <c r="V704" s="162"/>
      <c r="W704" s="162"/>
      <c r="X704" s="162"/>
      <c r="Y704" s="162"/>
      <c r="Z704" s="162"/>
      <c r="AA704" s="162"/>
      <c r="AB704" s="162"/>
    </row>
    <row r="705" spans="1:28" ht="18" customHeight="1" x14ac:dyDescent="0.3">
      <c r="A705" s="162"/>
      <c r="B705" s="162"/>
      <c r="C705" s="162"/>
      <c r="D705" s="162"/>
      <c r="E705" s="176"/>
      <c r="F705" s="162"/>
      <c r="G705" s="177"/>
      <c r="H705" s="162"/>
      <c r="I705" s="178"/>
      <c r="J705" s="162"/>
      <c r="K705" s="176"/>
      <c r="L705" s="162"/>
      <c r="M705" s="162"/>
      <c r="N705" s="162"/>
      <c r="O705" s="162"/>
      <c r="P705" s="176"/>
      <c r="Q705" s="162"/>
      <c r="R705" s="162"/>
      <c r="S705" s="162"/>
      <c r="T705" s="162"/>
      <c r="U705" s="162"/>
      <c r="V705" s="162"/>
      <c r="W705" s="162"/>
      <c r="X705" s="162"/>
      <c r="Y705" s="162"/>
      <c r="Z705" s="162"/>
      <c r="AA705" s="162"/>
      <c r="AB705" s="162"/>
    </row>
    <row r="706" spans="1:28" ht="18" customHeight="1" x14ac:dyDescent="0.3">
      <c r="A706" s="162"/>
      <c r="B706" s="162"/>
      <c r="C706" s="162"/>
      <c r="D706" s="162"/>
      <c r="E706" s="176"/>
      <c r="F706" s="162"/>
      <c r="G706" s="177"/>
      <c r="H706" s="162"/>
      <c r="I706" s="178"/>
      <c r="J706" s="162"/>
      <c r="K706" s="176"/>
      <c r="L706" s="162"/>
      <c r="M706" s="162"/>
      <c r="N706" s="162"/>
      <c r="O706" s="162"/>
      <c r="P706" s="176"/>
      <c r="Q706" s="162"/>
      <c r="R706" s="162"/>
      <c r="S706" s="162"/>
      <c r="T706" s="162"/>
      <c r="U706" s="162"/>
      <c r="V706" s="162"/>
      <c r="W706" s="162"/>
      <c r="X706" s="162"/>
      <c r="Y706" s="162"/>
      <c r="Z706" s="162"/>
      <c r="AA706" s="162"/>
      <c r="AB706" s="162"/>
    </row>
    <row r="707" spans="1:28" ht="18" customHeight="1" x14ac:dyDescent="0.3">
      <c r="A707" s="162"/>
      <c r="B707" s="162"/>
      <c r="C707" s="162"/>
      <c r="D707" s="162"/>
      <c r="E707" s="176"/>
      <c r="F707" s="162"/>
      <c r="G707" s="177"/>
      <c r="H707" s="162"/>
      <c r="I707" s="178"/>
      <c r="J707" s="162"/>
      <c r="K707" s="176"/>
      <c r="L707" s="162"/>
      <c r="M707" s="162"/>
      <c r="N707" s="162"/>
      <c r="O707" s="162"/>
      <c r="P707" s="176"/>
      <c r="Q707" s="162"/>
      <c r="R707" s="162"/>
      <c r="S707" s="162"/>
      <c r="T707" s="162"/>
      <c r="U707" s="162"/>
      <c r="V707" s="162"/>
      <c r="W707" s="162"/>
      <c r="X707" s="162"/>
      <c r="Y707" s="162"/>
      <c r="Z707" s="162"/>
      <c r="AA707" s="162"/>
      <c r="AB707" s="162"/>
    </row>
    <row r="708" spans="1:28" ht="18" customHeight="1" x14ac:dyDescent="0.3">
      <c r="A708" s="162"/>
      <c r="B708" s="162"/>
      <c r="C708" s="162"/>
      <c r="D708" s="162"/>
      <c r="E708" s="176"/>
      <c r="F708" s="162"/>
      <c r="G708" s="177"/>
      <c r="H708" s="162"/>
      <c r="I708" s="178"/>
      <c r="J708" s="162"/>
      <c r="K708" s="176"/>
      <c r="L708" s="162"/>
      <c r="M708" s="162"/>
      <c r="N708" s="162"/>
      <c r="O708" s="162"/>
      <c r="P708" s="176"/>
      <c r="Q708" s="162"/>
      <c r="R708" s="162"/>
      <c r="S708" s="162"/>
      <c r="T708" s="162"/>
      <c r="U708" s="162"/>
      <c r="V708" s="162"/>
      <c r="W708" s="162"/>
      <c r="X708" s="162"/>
      <c r="Y708" s="162"/>
      <c r="Z708" s="162"/>
      <c r="AA708" s="162"/>
      <c r="AB708" s="162"/>
    </row>
    <row r="709" spans="1:28" ht="18" customHeight="1" x14ac:dyDescent="0.3">
      <c r="A709" s="162"/>
      <c r="B709" s="162"/>
      <c r="C709" s="162"/>
      <c r="D709" s="162"/>
      <c r="E709" s="176"/>
      <c r="F709" s="162"/>
      <c r="G709" s="177"/>
      <c r="H709" s="162"/>
      <c r="I709" s="178"/>
      <c r="J709" s="162"/>
      <c r="K709" s="176"/>
      <c r="L709" s="162"/>
      <c r="M709" s="162"/>
      <c r="N709" s="162"/>
      <c r="O709" s="162"/>
      <c r="P709" s="176"/>
      <c r="Q709" s="162"/>
      <c r="R709" s="162"/>
      <c r="S709" s="162"/>
      <c r="T709" s="162"/>
      <c r="U709" s="162"/>
      <c r="V709" s="162"/>
      <c r="W709" s="162"/>
      <c r="X709" s="162"/>
      <c r="Y709" s="162"/>
      <c r="Z709" s="162"/>
      <c r="AA709" s="162"/>
      <c r="AB709" s="162"/>
    </row>
    <row r="710" spans="1:28" ht="18" customHeight="1" x14ac:dyDescent="0.3">
      <c r="A710" s="162"/>
      <c r="B710" s="162"/>
      <c r="C710" s="162"/>
      <c r="D710" s="162"/>
      <c r="E710" s="176"/>
      <c r="F710" s="162"/>
      <c r="G710" s="177"/>
      <c r="H710" s="162"/>
      <c r="I710" s="178"/>
      <c r="J710" s="162"/>
      <c r="K710" s="176"/>
      <c r="L710" s="162"/>
      <c r="M710" s="162"/>
      <c r="N710" s="162"/>
      <c r="O710" s="162"/>
      <c r="P710" s="176"/>
      <c r="Q710" s="162"/>
      <c r="R710" s="162"/>
      <c r="S710" s="162"/>
      <c r="T710" s="162"/>
      <c r="U710" s="162"/>
      <c r="V710" s="162"/>
      <c r="W710" s="162"/>
      <c r="X710" s="162"/>
      <c r="Y710" s="162"/>
      <c r="Z710" s="162"/>
      <c r="AA710" s="162"/>
      <c r="AB710" s="162"/>
    </row>
    <row r="711" spans="1:28" ht="18" customHeight="1" x14ac:dyDescent="0.3">
      <c r="A711" s="162"/>
      <c r="B711" s="162"/>
      <c r="C711" s="162"/>
      <c r="D711" s="162"/>
      <c r="E711" s="176"/>
      <c r="F711" s="162"/>
      <c r="G711" s="177"/>
      <c r="H711" s="162"/>
      <c r="I711" s="178"/>
      <c r="J711" s="162"/>
      <c r="K711" s="176"/>
      <c r="L711" s="162"/>
      <c r="M711" s="162"/>
      <c r="N711" s="162"/>
      <c r="O711" s="162"/>
      <c r="P711" s="176"/>
      <c r="Q711" s="162"/>
      <c r="R711" s="162"/>
      <c r="S711" s="162"/>
      <c r="T711" s="162"/>
      <c r="U711" s="162"/>
      <c r="V711" s="162"/>
      <c r="W711" s="162"/>
      <c r="X711" s="162"/>
      <c r="Y711" s="162"/>
      <c r="Z711" s="162"/>
      <c r="AA711" s="162"/>
      <c r="AB711" s="162"/>
    </row>
    <row r="712" spans="1:28" ht="18" customHeight="1" x14ac:dyDescent="0.3">
      <c r="A712" s="162"/>
      <c r="B712" s="162"/>
      <c r="C712" s="162"/>
      <c r="D712" s="162"/>
      <c r="E712" s="176"/>
      <c r="F712" s="162"/>
      <c r="G712" s="177"/>
      <c r="H712" s="162"/>
      <c r="I712" s="178"/>
      <c r="J712" s="162"/>
      <c r="K712" s="176"/>
      <c r="L712" s="162"/>
      <c r="M712" s="162"/>
      <c r="N712" s="162"/>
      <c r="O712" s="162"/>
      <c r="P712" s="176"/>
      <c r="Q712" s="162"/>
      <c r="R712" s="162"/>
      <c r="S712" s="162"/>
      <c r="T712" s="162"/>
      <c r="U712" s="162"/>
      <c r="V712" s="162"/>
      <c r="W712" s="162"/>
      <c r="X712" s="162"/>
      <c r="Y712" s="162"/>
      <c r="Z712" s="162"/>
      <c r="AA712" s="162"/>
      <c r="AB712" s="162"/>
    </row>
    <row r="713" spans="1:28" ht="18" customHeight="1" x14ac:dyDescent="0.3">
      <c r="A713" s="162"/>
      <c r="B713" s="162"/>
      <c r="C713" s="162"/>
      <c r="D713" s="162"/>
      <c r="E713" s="176"/>
      <c r="F713" s="162"/>
      <c r="G713" s="177"/>
      <c r="H713" s="162"/>
      <c r="I713" s="178"/>
      <c r="J713" s="162"/>
      <c r="K713" s="176"/>
      <c r="L713" s="162"/>
      <c r="M713" s="162"/>
      <c r="N713" s="162"/>
      <c r="O713" s="162"/>
      <c r="P713" s="176"/>
      <c r="Q713" s="162"/>
      <c r="R713" s="162"/>
      <c r="S713" s="162"/>
      <c r="T713" s="162"/>
      <c r="U713" s="162"/>
      <c r="V713" s="162"/>
      <c r="W713" s="162"/>
      <c r="X713" s="162"/>
      <c r="Y713" s="162"/>
      <c r="Z713" s="162"/>
      <c r="AA713" s="162"/>
      <c r="AB713" s="162"/>
    </row>
    <row r="714" spans="1:28" ht="18" customHeight="1" x14ac:dyDescent="0.3">
      <c r="A714" s="162"/>
      <c r="B714" s="162"/>
      <c r="C714" s="162"/>
      <c r="D714" s="162"/>
      <c r="E714" s="176"/>
      <c r="F714" s="162"/>
      <c r="G714" s="177"/>
      <c r="H714" s="162"/>
      <c r="I714" s="178"/>
      <c r="J714" s="162"/>
      <c r="K714" s="176"/>
      <c r="L714" s="162"/>
      <c r="M714" s="162"/>
      <c r="N714" s="162"/>
      <c r="O714" s="162"/>
      <c r="P714" s="176"/>
      <c r="Q714" s="162"/>
      <c r="R714" s="162"/>
      <c r="S714" s="162"/>
      <c r="T714" s="162"/>
      <c r="U714" s="162"/>
      <c r="V714" s="162"/>
      <c r="W714" s="162"/>
      <c r="X714" s="162"/>
      <c r="Y714" s="162"/>
      <c r="Z714" s="162"/>
      <c r="AA714" s="162"/>
      <c r="AB714" s="162"/>
    </row>
    <row r="715" spans="1:28" ht="18" customHeight="1" x14ac:dyDescent="0.3">
      <c r="A715" s="162"/>
      <c r="B715" s="162"/>
      <c r="C715" s="162"/>
      <c r="D715" s="162"/>
      <c r="E715" s="176"/>
      <c r="F715" s="162"/>
      <c r="G715" s="177"/>
      <c r="H715" s="162"/>
      <c r="I715" s="178"/>
      <c r="J715" s="162"/>
      <c r="K715" s="176"/>
      <c r="L715" s="162"/>
      <c r="M715" s="162"/>
      <c r="N715" s="162"/>
      <c r="O715" s="162"/>
      <c r="P715" s="176"/>
      <c r="Q715" s="162"/>
      <c r="R715" s="162"/>
      <c r="S715" s="162"/>
      <c r="T715" s="162"/>
      <c r="U715" s="162"/>
      <c r="V715" s="162"/>
      <c r="W715" s="162"/>
      <c r="X715" s="162"/>
      <c r="Y715" s="162"/>
      <c r="Z715" s="162"/>
      <c r="AA715" s="162"/>
      <c r="AB715" s="162"/>
    </row>
    <row r="716" spans="1:28" ht="18" customHeight="1" x14ac:dyDescent="0.3">
      <c r="A716" s="162"/>
      <c r="B716" s="162"/>
      <c r="C716" s="162"/>
      <c r="D716" s="162"/>
      <c r="E716" s="176"/>
      <c r="F716" s="162"/>
      <c r="G716" s="177"/>
      <c r="H716" s="162"/>
      <c r="I716" s="178"/>
      <c r="J716" s="162"/>
      <c r="K716" s="176"/>
      <c r="L716" s="162"/>
      <c r="M716" s="162"/>
      <c r="N716" s="162"/>
      <c r="O716" s="162"/>
      <c r="P716" s="176"/>
      <c r="Q716" s="162"/>
      <c r="R716" s="162"/>
      <c r="S716" s="162"/>
      <c r="T716" s="162"/>
      <c r="U716" s="162"/>
      <c r="V716" s="162"/>
      <c r="W716" s="162"/>
      <c r="X716" s="162"/>
      <c r="Y716" s="162"/>
      <c r="Z716" s="162"/>
      <c r="AA716" s="162"/>
      <c r="AB716" s="162"/>
    </row>
    <row r="717" spans="1:28" ht="18" customHeight="1" x14ac:dyDescent="0.3">
      <c r="A717" s="162"/>
      <c r="B717" s="162"/>
      <c r="C717" s="162"/>
      <c r="D717" s="162"/>
      <c r="E717" s="176"/>
      <c r="F717" s="162"/>
      <c r="G717" s="177"/>
      <c r="H717" s="162"/>
      <c r="I717" s="178"/>
      <c r="J717" s="162"/>
      <c r="K717" s="176"/>
      <c r="L717" s="162"/>
      <c r="M717" s="162"/>
      <c r="N717" s="162"/>
      <c r="O717" s="162"/>
      <c r="P717" s="176"/>
      <c r="Q717" s="162"/>
      <c r="R717" s="162"/>
      <c r="S717" s="162"/>
      <c r="T717" s="162"/>
      <c r="U717" s="162"/>
      <c r="V717" s="162"/>
      <c r="W717" s="162"/>
      <c r="X717" s="162"/>
      <c r="Y717" s="162"/>
      <c r="Z717" s="162"/>
      <c r="AA717" s="162"/>
      <c r="AB717" s="162"/>
    </row>
    <row r="718" spans="1:28" ht="18" customHeight="1" x14ac:dyDescent="0.3">
      <c r="A718" s="162"/>
      <c r="B718" s="162"/>
      <c r="C718" s="162"/>
      <c r="D718" s="162"/>
      <c r="E718" s="176"/>
      <c r="F718" s="162"/>
      <c r="G718" s="177"/>
      <c r="H718" s="162"/>
      <c r="I718" s="178"/>
      <c r="J718" s="162"/>
      <c r="K718" s="176"/>
      <c r="L718" s="162"/>
      <c r="M718" s="162"/>
      <c r="N718" s="162"/>
      <c r="O718" s="162"/>
      <c r="P718" s="176"/>
      <c r="Q718" s="162"/>
      <c r="R718" s="162"/>
      <c r="S718" s="162"/>
      <c r="T718" s="162"/>
      <c r="U718" s="162"/>
      <c r="V718" s="162"/>
      <c r="W718" s="162"/>
      <c r="X718" s="162"/>
      <c r="Y718" s="162"/>
      <c r="Z718" s="162"/>
      <c r="AA718" s="162"/>
      <c r="AB718" s="162"/>
    </row>
    <row r="719" spans="1:28" ht="18" customHeight="1" x14ac:dyDescent="0.3">
      <c r="A719" s="162"/>
      <c r="B719" s="162"/>
      <c r="C719" s="162"/>
      <c r="D719" s="162"/>
      <c r="E719" s="176"/>
      <c r="F719" s="162"/>
      <c r="G719" s="177"/>
      <c r="H719" s="162"/>
      <c r="I719" s="178"/>
      <c r="J719" s="162"/>
      <c r="K719" s="176"/>
      <c r="L719" s="162"/>
      <c r="M719" s="162"/>
      <c r="N719" s="162"/>
      <c r="O719" s="162"/>
      <c r="P719" s="176"/>
      <c r="Q719" s="162"/>
      <c r="R719" s="162"/>
      <c r="S719" s="162"/>
      <c r="T719" s="162"/>
      <c r="U719" s="162"/>
      <c r="V719" s="162"/>
      <c r="W719" s="162"/>
      <c r="X719" s="162"/>
      <c r="Y719" s="162"/>
      <c r="Z719" s="162"/>
      <c r="AA719" s="162"/>
      <c r="AB719" s="162"/>
    </row>
    <row r="720" spans="1:28" ht="18" customHeight="1" x14ac:dyDescent="0.3">
      <c r="A720" s="162"/>
      <c r="B720" s="162"/>
      <c r="C720" s="162"/>
      <c r="D720" s="162"/>
      <c r="E720" s="176"/>
      <c r="F720" s="162"/>
      <c r="G720" s="177"/>
      <c r="H720" s="162"/>
      <c r="I720" s="178"/>
      <c r="J720" s="162"/>
      <c r="K720" s="176"/>
      <c r="L720" s="162"/>
      <c r="M720" s="162"/>
      <c r="N720" s="162"/>
      <c r="O720" s="162"/>
      <c r="P720" s="176"/>
      <c r="Q720" s="162"/>
      <c r="R720" s="162"/>
      <c r="S720" s="162"/>
      <c r="T720" s="162"/>
      <c r="U720" s="162"/>
      <c r="V720" s="162"/>
      <c r="W720" s="162"/>
      <c r="X720" s="162"/>
      <c r="Y720" s="162"/>
      <c r="Z720" s="162"/>
      <c r="AA720" s="162"/>
      <c r="AB720" s="162"/>
    </row>
    <row r="721" spans="1:28" ht="18" customHeight="1" x14ac:dyDescent="0.3">
      <c r="A721" s="162"/>
      <c r="B721" s="162"/>
      <c r="C721" s="162"/>
      <c r="D721" s="162"/>
      <c r="E721" s="176"/>
      <c r="F721" s="162"/>
      <c r="G721" s="177"/>
      <c r="H721" s="162"/>
      <c r="I721" s="178"/>
      <c r="J721" s="162"/>
      <c r="K721" s="176"/>
      <c r="L721" s="162"/>
      <c r="M721" s="162"/>
      <c r="N721" s="162"/>
      <c r="O721" s="162"/>
      <c r="P721" s="176"/>
      <c r="Q721" s="162"/>
      <c r="R721" s="162"/>
      <c r="S721" s="162"/>
      <c r="T721" s="162"/>
      <c r="U721" s="162"/>
      <c r="V721" s="162"/>
      <c r="W721" s="162"/>
      <c r="X721" s="162"/>
      <c r="Y721" s="162"/>
      <c r="Z721" s="162"/>
      <c r="AA721" s="162"/>
      <c r="AB721" s="162"/>
    </row>
    <row r="722" spans="1:28" ht="18" customHeight="1" x14ac:dyDescent="0.3">
      <c r="A722" s="162"/>
      <c r="B722" s="162"/>
      <c r="C722" s="162"/>
      <c r="D722" s="162"/>
      <c r="E722" s="176"/>
      <c r="F722" s="162"/>
      <c r="G722" s="177"/>
      <c r="H722" s="162"/>
      <c r="I722" s="178"/>
      <c r="J722" s="162"/>
      <c r="K722" s="176"/>
      <c r="L722" s="162"/>
      <c r="M722" s="162"/>
      <c r="N722" s="162"/>
      <c r="O722" s="162"/>
      <c r="P722" s="176"/>
      <c r="Q722" s="162"/>
      <c r="R722" s="162"/>
      <c r="S722" s="162"/>
      <c r="T722" s="162"/>
      <c r="U722" s="162"/>
      <c r="V722" s="162"/>
      <c r="W722" s="162"/>
      <c r="X722" s="162"/>
      <c r="Y722" s="162"/>
      <c r="Z722" s="162"/>
      <c r="AA722" s="162"/>
      <c r="AB722" s="162"/>
    </row>
    <row r="723" spans="1:28" ht="18" customHeight="1" x14ac:dyDescent="0.3">
      <c r="A723" s="162"/>
      <c r="B723" s="162"/>
      <c r="C723" s="162"/>
      <c r="D723" s="162"/>
      <c r="E723" s="176"/>
      <c r="F723" s="162"/>
      <c r="G723" s="177"/>
      <c r="H723" s="162"/>
      <c r="I723" s="178"/>
      <c r="J723" s="162"/>
      <c r="K723" s="176"/>
      <c r="L723" s="162"/>
      <c r="M723" s="162"/>
      <c r="N723" s="162"/>
      <c r="O723" s="162"/>
      <c r="P723" s="176"/>
      <c r="Q723" s="162"/>
      <c r="R723" s="162"/>
      <c r="S723" s="162"/>
      <c r="T723" s="162"/>
      <c r="U723" s="162"/>
      <c r="V723" s="162"/>
      <c r="W723" s="162"/>
      <c r="X723" s="162"/>
      <c r="Y723" s="162"/>
      <c r="Z723" s="162"/>
      <c r="AA723" s="162"/>
      <c r="AB723" s="162"/>
    </row>
    <row r="724" spans="1:28" ht="18" customHeight="1" x14ac:dyDescent="0.3">
      <c r="A724" s="162"/>
      <c r="B724" s="162"/>
      <c r="C724" s="162"/>
      <c r="D724" s="162"/>
      <c r="E724" s="176"/>
      <c r="F724" s="162"/>
      <c r="G724" s="177"/>
      <c r="H724" s="162"/>
      <c r="I724" s="178"/>
      <c r="J724" s="162"/>
      <c r="K724" s="176"/>
      <c r="L724" s="162"/>
      <c r="M724" s="162"/>
      <c r="N724" s="162"/>
      <c r="O724" s="162"/>
      <c r="P724" s="176"/>
      <c r="Q724" s="162"/>
      <c r="R724" s="162"/>
      <c r="S724" s="162"/>
      <c r="T724" s="162"/>
      <c r="U724" s="162"/>
      <c r="V724" s="162"/>
      <c r="W724" s="162"/>
      <c r="X724" s="162"/>
      <c r="Y724" s="162"/>
      <c r="Z724" s="162"/>
      <c r="AA724" s="162"/>
      <c r="AB724" s="162"/>
    </row>
    <row r="725" spans="1:28" ht="18" customHeight="1" x14ac:dyDescent="0.3">
      <c r="A725" s="162"/>
      <c r="B725" s="162"/>
      <c r="C725" s="162"/>
      <c r="D725" s="162"/>
      <c r="E725" s="176"/>
      <c r="F725" s="162"/>
      <c r="G725" s="177"/>
      <c r="H725" s="162"/>
      <c r="I725" s="178"/>
      <c r="J725" s="162"/>
      <c r="K725" s="176"/>
      <c r="L725" s="162"/>
      <c r="M725" s="162"/>
      <c r="N725" s="162"/>
      <c r="O725" s="162"/>
      <c r="P725" s="176"/>
      <c r="Q725" s="162"/>
      <c r="R725" s="162"/>
      <c r="S725" s="162"/>
      <c r="T725" s="162"/>
      <c r="U725" s="162"/>
      <c r="V725" s="162"/>
      <c r="W725" s="162"/>
      <c r="X725" s="162"/>
      <c r="Y725" s="162"/>
      <c r="Z725" s="162"/>
      <c r="AA725" s="162"/>
      <c r="AB725" s="162"/>
    </row>
    <row r="726" spans="1:28" ht="18" customHeight="1" x14ac:dyDescent="0.3">
      <c r="A726" s="162"/>
      <c r="B726" s="162"/>
      <c r="C726" s="162"/>
      <c r="D726" s="162"/>
      <c r="E726" s="176"/>
      <c r="F726" s="162"/>
      <c r="G726" s="177"/>
      <c r="H726" s="162"/>
      <c r="I726" s="178"/>
      <c r="J726" s="162"/>
      <c r="K726" s="176"/>
      <c r="L726" s="162"/>
      <c r="M726" s="162"/>
      <c r="N726" s="162"/>
      <c r="O726" s="162"/>
      <c r="P726" s="176"/>
      <c r="Q726" s="162"/>
      <c r="R726" s="162"/>
      <c r="S726" s="162"/>
      <c r="T726" s="162"/>
      <c r="U726" s="162"/>
      <c r="V726" s="162"/>
      <c r="W726" s="162"/>
      <c r="X726" s="162"/>
      <c r="Y726" s="162"/>
      <c r="Z726" s="162"/>
      <c r="AA726" s="162"/>
      <c r="AB726" s="162"/>
    </row>
    <row r="727" spans="1:28" ht="18" customHeight="1" x14ac:dyDescent="0.3">
      <c r="A727" s="162"/>
      <c r="B727" s="162"/>
      <c r="C727" s="162"/>
      <c r="D727" s="162"/>
      <c r="E727" s="176"/>
      <c r="F727" s="162"/>
      <c r="G727" s="177"/>
      <c r="H727" s="162"/>
      <c r="I727" s="178"/>
      <c r="J727" s="162"/>
      <c r="K727" s="176"/>
      <c r="L727" s="162"/>
      <c r="M727" s="162"/>
      <c r="N727" s="162"/>
      <c r="O727" s="162"/>
      <c r="P727" s="176"/>
      <c r="Q727" s="162"/>
      <c r="R727" s="162"/>
      <c r="S727" s="162"/>
      <c r="T727" s="162"/>
      <c r="U727" s="162"/>
      <c r="V727" s="162"/>
      <c r="W727" s="162"/>
      <c r="X727" s="162"/>
      <c r="Y727" s="162"/>
      <c r="Z727" s="162"/>
      <c r="AA727" s="162"/>
      <c r="AB727" s="162"/>
    </row>
    <row r="728" spans="1:28" ht="18" customHeight="1" x14ac:dyDescent="0.3">
      <c r="A728" s="162"/>
      <c r="B728" s="162"/>
      <c r="C728" s="162"/>
      <c r="D728" s="162"/>
      <c r="E728" s="176"/>
      <c r="F728" s="162"/>
      <c r="G728" s="177"/>
      <c r="H728" s="162"/>
      <c r="I728" s="178"/>
      <c r="J728" s="162"/>
      <c r="K728" s="176"/>
      <c r="L728" s="162"/>
      <c r="M728" s="162"/>
      <c r="N728" s="162"/>
      <c r="O728" s="162"/>
      <c r="P728" s="176"/>
      <c r="Q728" s="162"/>
      <c r="R728" s="162"/>
      <c r="S728" s="162"/>
      <c r="T728" s="162"/>
      <c r="U728" s="162"/>
      <c r="V728" s="162"/>
      <c r="W728" s="162"/>
      <c r="X728" s="162"/>
      <c r="Y728" s="162"/>
      <c r="Z728" s="162"/>
      <c r="AA728" s="162"/>
      <c r="AB728" s="162"/>
    </row>
    <row r="729" spans="1:28" ht="18" customHeight="1" x14ac:dyDescent="0.3">
      <c r="A729" s="162"/>
      <c r="B729" s="162"/>
      <c r="C729" s="162"/>
      <c r="D729" s="162"/>
      <c r="E729" s="176"/>
      <c r="F729" s="162"/>
      <c r="G729" s="177"/>
      <c r="H729" s="162"/>
      <c r="I729" s="178"/>
      <c r="J729" s="162"/>
      <c r="K729" s="176"/>
      <c r="L729" s="162"/>
      <c r="M729" s="162"/>
      <c r="N729" s="162"/>
      <c r="O729" s="162"/>
      <c r="P729" s="176"/>
      <c r="Q729" s="162"/>
      <c r="R729" s="162"/>
      <c r="S729" s="162"/>
      <c r="T729" s="162"/>
      <c r="U729" s="162"/>
      <c r="V729" s="162"/>
      <c r="W729" s="162"/>
      <c r="X729" s="162"/>
      <c r="Y729" s="162"/>
      <c r="Z729" s="162"/>
      <c r="AA729" s="162"/>
      <c r="AB729" s="162"/>
    </row>
    <row r="730" spans="1:28" ht="18" customHeight="1" x14ac:dyDescent="0.3">
      <c r="A730" s="162"/>
      <c r="B730" s="162"/>
      <c r="C730" s="162"/>
      <c r="D730" s="162"/>
      <c r="E730" s="176"/>
      <c r="F730" s="162"/>
      <c r="G730" s="177"/>
      <c r="H730" s="162"/>
      <c r="I730" s="178"/>
      <c r="J730" s="162"/>
      <c r="K730" s="176"/>
      <c r="L730" s="162"/>
      <c r="M730" s="162"/>
      <c r="N730" s="162"/>
      <c r="O730" s="162"/>
      <c r="P730" s="176"/>
      <c r="Q730" s="162"/>
      <c r="R730" s="162"/>
      <c r="S730" s="162"/>
      <c r="T730" s="162"/>
      <c r="U730" s="162"/>
      <c r="V730" s="162"/>
      <c r="W730" s="162"/>
      <c r="X730" s="162"/>
      <c r="Y730" s="162"/>
      <c r="Z730" s="162"/>
      <c r="AA730" s="162"/>
      <c r="AB730" s="162"/>
    </row>
    <row r="731" spans="1:28" ht="18" customHeight="1" x14ac:dyDescent="0.3">
      <c r="A731" s="162"/>
      <c r="B731" s="162"/>
      <c r="C731" s="162"/>
      <c r="D731" s="162"/>
      <c r="E731" s="176"/>
      <c r="F731" s="162"/>
      <c r="G731" s="177"/>
      <c r="H731" s="162"/>
      <c r="I731" s="178"/>
      <c r="J731" s="162"/>
      <c r="K731" s="176"/>
      <c r="L731" s="162"/>
      <c r="M731" s="162"/>
      <c r="N731" s="162"/>
      <c r="O731" s="162"/>
      <c r="P731" s="176"/>
      <c r="Q731" s="162"/>
      <c r="R731" s="162"/>
      <c r="S731" s="162"/>
      <c r="T731" s="162"/>
      <c r="U731" s="162"/>
      <c r="V731" s="162"/>
      <c r="W731" s="162"/>
      <c r="X731" s="162"/>
      <c r="Y731" s="162"/>
      <c r="Z731" s="162"/>
      <c r="AA731" s="162"/>
      <c r="AB731" s="162"/>
    </row>
    <row r="732" spans="1:28" ht="18" customHeight="1" x14ac:dyDescent="0.3">
      <c r="A732" s="162"/>
      <c r="B732" s="162"/>
      <c r="C732" s="162"/>
      <c r="D732" s="162"/>
      <c r="E732" s="176"/>
      <c r="F732" s="162"/>
      <c r="G732" s="177"/>
      <c r="H732" s="162"/>
      <c r="I732" s="178"/>
      <c r="J732" s="162"/>
      <c r="K732" s="176"/>
      <c r="L732" s="162"/>
      <c r="M732" s="162"/>
      <c r="N732" s="162"/>
      <c r="O732" s="162"/>
      <c r="P732" s="176"/>
      <c r="Q732" s="162"/>
      <c r="R732" s="162"/>
      <c r="S732" s="162"/>
      <c r="T732" s="162"/>
      <c r="U732" s="162"/>
      <c r="V732" s="162"/>
      <c r="W732" s="162"/>
      <c r="X732" s="162"/>
      <c r="Y732" s="162"/>
      <c r="Z732" s="162"/>
      <c r="AA732" s="162"/>
      <c r="AB732" s="162"/>
    </row>
    <row r="733" spans="1:28" ht="18" customHeight="1" x14ac:dyDescent="0.3">
      <c r="A733" s="162"/>
      <c r="B733" s="162"/>
      <c r="C733" s="162"/>
      <c r="D733" s="162"/>
      <c r="E733" s="176"/>
      <c r="F733" s="162"/>
      <c r="G733" s="177"/>
      <c r="H733" s="162"/>
      <c r="I733" s="178"/>
      <c r="J733" s="162"/>
      <c r="K733" s="176"/>
      <c r="L733" s="162"/>
      <c r="M733" s="162"/>
      <c r="N733" s="162"/>
      <c r="O733" s="162"/>
      <c r="P733" s="176"/>
      <c r="Q733" s="162"/>
      <c r="R733" s="162"/>
      <c r="S733" s="162"/>
      <c r="T733" s="162"/>
      <c r="U733" s="162"/>
      <c r="V733" s="162"/>
      <c r="W733" s="162"/>
      <c r="X733" s="162"/>
      <c r="Y733" s="162"/>
      <c r="Z733" s="162"/>
      <c r="AA733" s="162"/>
      <c r="AB733" s="162"/>
    </row>
    <row r="734" spans="1:28" ht="18" customHeight="1" x14ac:dyDescent="0.3">
      <c r="A734" s="162"/>
      <c r="B734" s="162"/>
      <c r="C734" s="162"/>
      <c r="D734" s="162"/>
      <c r="E734" s="176"/>
      <c r="F734" s="162"/>
      <c r="G734" s="177"/>
      <c r="H734" s="162"/>
      <c r="I734" s="178"/>
      <c r="J734" s="162"/>
      <c r="K734" s="176"/>
      <c r="L734" s="162"/>
      <c r="M734" s="162"/>
      <c r="N734" s="162"/>
      <c r="O734" s="162"/>
      <c r="P734" s="176"/>
      <c r="Q734" s="162"/>
      <c r="R734" s="162"/>
      <c r="S734" s="162"/>
      <c r="T734" s="162"/>
      <c r="U734" s="162"/>
      <c r="V734" s="162"/>
      <c r="W734" s="162"/>
      <c r="X734" s="162"/>
      <c r="Y734" s="162"/>
      <c r="Z734" s="162"/>
      <c r="AA734" s="162"/>
      <c r="AB734" s="162"/>
    </row>
    <row r="735" spans="1:28" ht="18" customHeight="1" x14ac:dyDescent="0.3">
      <c r="A735" s="162"/>
      <c r="B735" s="162"/>
      <c r="C735" s="162"/>
      <c r="D735" s="162"/>
      <c r="E735" s="176"/>
      <c r="F735" s="162"/>
      <c r="G735" s="177"/>
      <c r="H735" s="162"/>
      <c r="I735" s="178"/>
      <c r="J735" s="162"/>
      <c r="K735" s="176"/>
      <c r="L735" s="162"/>
      <c r="M735" s="162"/>
      <c r="N735" s="162"/>
      <c r="O735" s="162"/>
      <c r="P735" s="176"/>
      <c r="Q735" s="162"/>
      <c r="R735" s="162"/>
      <c r="S735" s="162"/>
      <c r="T735" s="162"/>
      <c r="U735" s="162"/>
      <c r="V735" s="162"/>
      <c r="W735" s="162"/>
      <c r="X735" s="162"/>
      <c r="Y735" s="162"/>
      <c r="Z735" s="162"/>
      <c r="AA735" s="162"/>
      <c r="AB735" s="162"/>
    </row>
    <row r="736" spans="1:28" ht="18" customHeight="1" x14ac:dyDescent="0.3">
      <c r="A736" s="162"/>
      <c r="B736" s="162"/>
      <c r="C736" s="162"/>
      <c r="D736" s="162"/>
      <c r="E736" s="176"/>
      <c r="F736" s="162"/>
      <c r="G736" s="177"/>
      <c r="H736" s="162"/>
      <c r="I736" s="178"/>
      <c r="J736" s="162"/>
      <c r="K736" s="176"/>
      <c r="L736" s="162"/>
      <c r="M736" s="162"/>
      <c r="N736" s="162"/>
      <c r="O736" s="162"/>
      <c r="P736" s="176"/>
      <c r="Q736" s="162"/>
      <c r="R736" s="162"/>
      <c r="S736" s="162"/>
      <c r="T736" s="162"/>
      <c r="U736" s="162"/>
      <c r="V736" s="162"/>
      <c r="W736" s="162"/>
      <c r="X736" s="162"/>
      <c r="Y736" s="162"/>
      <c r="Z736" s="162"/>
      <c r="AA736" s="162"/>
      <c r="AB736" s="162"/>
    </row>
    <row r="737" spans="1:28" ht="18" customHeight="1" x14ac:dyDescent="0.3">
      <c r="A737" s="162"/>
      <c r="B737" s="162"/>
      <c r="C737" s="162"/>
      <c r="D737" s="162"/>
      <c r="E737" s="176"/>
      <c r="F737" s="162"/>
      <c r="G737" s="177"/>
      <c r="H737" s="162"/>
      <c r="I737" s="178"/>
      <c r="J737" s="162"/>
      <c r="K737" s="176"/>
      <c r="L737" s="162"/>
      <c r="M737" s="162"/>
      <c r="N737" s="162"/>
      <c r="O737" s="162"/>
      <c r="P737" s="176"/>
      <c r="Q737" s="162"/>
      <c r="R737" s="162"/>
      <c r="S737" s="162"/>
      <c r="T737" s="162"/>
      <c r="U737" s="162"/>
      <c r="V737" s="162"/>
      <c r="W737" s="162"/>
      <c r="X737" s="162"/>
      <c r="Y737" s="162"/>
      <c r="Z737" s="162"/>
      <c r="AA737" s="162"/>
      <c r="AB737" s="162"/>
    </row>
    <row r="738" spans="1:28" ht="18" customHeight="1" x14ac:dyDescent="0.3">
      <c r="A738" s="162"/>
      <c r="B738" s="162"/>
      <c r="C738" s="162"/>
      <c r="D738" s="162"/>
      <c r="E738" s="176"/>
      <c r="F738" s="162"/>
      <c r="G738" s="177"/>
      <c r="H738" s="162"/>
      <c r="I738" s="178"/>
      <c r="J738" s="162"/>
      <c r="K738" s="176"/>
      <c r="L738" s="162"/>
      <c r="M738" s="162"/>
      <c r="N738" s="162"/>
      <c r="O738" s="162"/>
      <c r="P738" s="176"/>
      <c r="Q738" s="162"/>
      <c r="R738" s="162"/>
      <c r="S738" s="162"/>
      <c r="T738" s="162"/>
      <c r="U738" s="162"/>
      <c r="V738" s="162"/>
      <c r="W738" s="162"/>
      <c r="X738" s="162"/>
      <c r="Y738" s="162"/>
      <c r="Z738" s="162"/>
      <c r="AA738" s="162"/>
      <c r="AB738" s="162"/>
    </row>
    <row r="739" spans="1:28" ht="18" customHeight="1" x14ac:dyDescent="0.3">
      <c r="A739" s="162"/>
      <c r="B739" s="162"/>
      <c r="C739" s="162"/>
      <c r="D739" s="162"/>
      <c r="E739" s="176"/>
      <c r="F739" s="162"/>
      <c r="G739" s="177"/>
      <c r="H739" s="162"/>
      <c r="I739" s="178"/>
      <c r="J739" s="162"/>
      <c r="K739" s="176"/>
      <c r="L739" s="162"/>
      <c r="M739" s="162"/>
      <c r="N739" s="162"/>
      <c r="O739" s="162"/>
      <c r="P739" s="176"/>
      <c r="Q739" s="162"/>
      <c r="R739" s="162"/>
      <c r="S739" s="162"/>
      <c r="T739" s="162"/>
      <c r="U739" s="162"/>
      <c r="V739" s="162"/>
      <c r="W739" s="162"/>
      <c r="X739" s="162"/>
      <c r="Y739" s="162"/>
      <c r="Z739" s="162"/>
      <c r="AA739" s="162"/>
      <c r="AB739" s="162"/>
    </row>
    <row r="740" spans="1:28" ht="18" customHeight="1" x14ac:dyDescent="0.3">
      <c r="A740" s="162"/>
      <c r="B740" s="162"/>
      <c r="C740" s="162"/>
      <c r="D740" s="162"/>
      <c r="E740" s="176"/>
      <c r="F740" s="162"/>
      <c r="G740" s="177"/>
      <c r="H740" s="162"/>
      <c r="I740" s="178"/>
      <c r="J740" s="162"/>
      <c r="K740" s="176"/>
      <c r="L740" s="162"/>
      <c r="M740" s="162"/>
      <c r="N740" s="162"/>
      <c r="O740" s="162"/>
      <c r="P740" s="176"/>
      <c r="Q740" s="162"/>
      <c r="R740" s="162"/>
      <c r="S740" s="162"/>
      <c r="T740" s="162"/>
      <c r="U740" s="162"/>
      <c r="V740" s="162"/>
      <c r="W740" s="162"/>
      <c r="X740" s="162"/>
      <c r="Y740" s="162"/>
      <c r="Z740" s="162"/>
      <c r="AA740" s="162"/>
      <c r="AB740" s="162"/>
    </row>
    <row r="741" spans="1:28" ht="18" customHeight="1" x14ac:dyDescent="0.3">
      <c r="A741" s="162"/>
      <c r="B741" s="162"/>
      <c r="C741" s="162"/>
      <c r="D741" s="162"/>
      <c r="E741" s="176"/>
      <c r="F741" s="162"/>
      <c r="G741" s="177"/>
      <c r="H741" s="162"/>
      <c r="I741" s="178"/>
      <c r="J741" s="162"/>
      <c r="K741" s="176"/>
      <c r="L741" s="162"/>
      <c r="M741" s="162"/>
      <c r="N741" s="162"/>
      <c r="O741" s="162"/>
      <c r="P741" s="176"/>
      <c r="Q741" s="162"/>
      <c r="R741" s="162"/>
      <c r="S741" s="162"/>
      <c r="T741" s="162"/>
      <c r="U741" s="162"/>
      <c r="V741" s="162"/>
      <c r="W741" s="162"/>
      <c r="X741" s="162"/>
      <c r="Y741" s="162"/>
      <c r="Z741" s="162"/>
      <c r="AA741" s="162"/>
      <c r="AB741" s="162"/>
    </row>
    <row r="742" spans="1:28" ht="18" customHeight="1" x14ac:dyDescent="0.3">
      <c r="A742" s="162"/>
      <c r="B742" s="162"/>
      <c r="C742" s="162"/>
      <c r="D742" s="162"/>
      <c r="E742" s="176"/>
      <c r="F742" s="162"/>
      <c r="G742" s="177"/>
      <c r="H742" s="162"/>
      <c r="I742" s="178"/>
      <c r="J742" s="162"/>
      <c r="K742" s="176"/>
      <c r="L742" s="162"/>
      <c r="M742" s="162"/>
      <c r="N742" s="162"/>
      <c r="O742" s="162"/>
      <c r="P742" s="176"/>
      <c r="Q742" s="162"/>
      <c r="R742" s="162"/>
      <c r="S742" s="162"/>
      <c r="T742" s="162"/>
      <c r="U742" s="162"/>
      <c r="V742" s="162"/>
      <c r="W742" s="162"/>
      <c r="X742" s="162"/>
      <c r="Y742" s="162"/>
      <c r="Z742" s="162"/>
      <c r="AA742" s="162"/>
      <c r="AB742" s="162"/>
    </row>
    <row r="743" spans="1:28" ht="18" customHeight="1" x14ac:dyDescent="0.3">
      <c r="A743" s="162"/>
      <c r="B743" s="162"/>
      <c r="C743" s="162"/>
      <c r="D743" s="162"/>
      <c r="E743" s="176"/>
      <c r="F743" s="162"/>
      <c r="G743" s="177"/>
      <c r="H743" s="162"/>
      <c r="I743" s="178"/>
      <c r="J743" s="162"/>
      <c r="K743" s="176"/>
      <c r="L743" s="162"/>
      <c r="M743" s="162"/>
      <c r="N743" s="162"/>
      <c r="O743" s="162"/>
      <c r="P743" s="176"/>
      <c r="Q743" s="162"/>
      <c r="R743" s="162"/>
      <c r="S743" s="162"/>
      <c r="T743" s="162"/>
      <c r="U743" s="162"/>
      <c r="V743" s="162"/>
      <c r="W743" s="162"/>
      <c r="X743" s="162"/>
      <c r="Y743" s="162"/>
      <c r="Z743" s="162"/>
      <c r="AA743" s="162"/>
      <c r="AB743" s="162"/>
    </row>
    <row r="744" spans="1:28" ht="18" customHeight="1" x14ac:dyDescent="0.3">
      <c r="A744" s="162"/>
      <c r="B744" s="162"/>
      <c r="C744" s="162"/>
      <c r="D744" s="162"/>
      <c r="E744" s="176"/>
      <c r="F744" s="162"/>
      <c r="G744" s="177"/>
      <c r="H744" s="162"/>
      <c r="I744" s="178"/>
      <c r="J744" s="162"/>
      <c r="K744" s="176"/>
      <c r="L744" s="162"/>
      <c r="M744" s="162"/>
      <c r="N744" s="162"/>
      <c r="O744" s="162"/>
      <c r="P744" s="176"/>
      <c r="Q744" s="162"/>
      <c r="R744" s="162"/>
      <c r="S744" s="162"/>
      <c r="T744" s="162"/>
      <c r="U744" s="162"/>
      <c r="V744" s="162"/>
      <c r="W744" s="162"/>
      <c r="X744" s="162"/>
      <c r="Y744" s="162"/>
      <c r="Z744" s="162"/>
      <c r="AA744" s="162"/>
      <c r="AB744" s="162"/>
    </row>
    <row r="745" spans="1:28" ht="18" customHeight="1" x14ac:dyDescent="0.3">
      <c r="A745" s="162"/>
      <c r="B745" s="162"/>
      <c r="C745" s="162"/>
      <c r="D745" s="162"/>
      <c r="E745" s="176"/>
      <c r="F745" s="162"/>
      <c r="G745" s="177"/>
      <c r="H745" s="162"/>
      <c r="I745" s="178"/>
      <c r="J745" s="162"/>
      <c r="K745" s="176"/>
      <c r="L745" s="162"/>
      <c r="M745" s="162"/>
      <c r="N745" s="162"/>
      <c r="O745" s="162"/>
      <c r="P745" s="176"/>
      <c r="Q745" s="162"/>
      <c r="R745" s="162"/>
      <c r="S745" s="162"/>
      <c r="T745" s="162"/>
      <c r="U745" s="162"/>
      <c r="V745" s="162"/>
      <c r="W745" s="162"/>
      <c r="X745" s="162"/>
      <c r="Y745" s="162"/>
      <c r="Z745" s="162"/>
      <c r="AA745" s="162"/>
      <c r="AB745" s="162"/>
    </row>
    <row r="746" spans="1:28" ht="18" customHeight="1" x14ac:dyDescent="0.3">
      <c r="A746" s="162"/>
      <c r="B746" s="162"/>
      <c r="C746" s="162"/>
      <c r="D746" s="162"/>
      <c r="E746" s="176"/>
      <c r="F746" s="162"/>
      <c r="G746" s="177"/>
      <c r="H746" s="162"/>
      <c r="I746" s="178"/>
      <c r="J746" s="162"/>
      <c r="K746" s="176"/>
      <c r="L746" s="162"/>
      <c r="M746" s="162"/>
      <c r="N746" s="162"/>
      <c r="O746" s="162"/>
      <c r="P746" s="176"/>
      <c r="Q746" s="162"/>
      <c r="R746" s="162"/>
      <c r="S746" s="162"/>
      <c r="T746" s="162"/>
      <c r="U746" s="162"/>
      <c r="V746" s="162"/>
      <c r="W746" s="162"/>
      <c r="X746" s="162"/>
      <c r="Y746" s="162"/>
      <c r="Z746" s="162"/>
      <c r="AA746" s="162"/>
      <c r="AB746" s="162"/>
    </row>
    <row r="747" spans="1:28" ht="18" customHeight="1" x14ac:dyDescent="0.3">
      <c r="A747" s="162"/>
      <c r="B747" s="162"/>
      <c r="C747" s="162"/>
      <c r="D747" s="162"/>
      <c r="E747" s="176"/>
      <c r="F747" s="162"/>
      <c r="G747" s="177"/>
      <c r="H747" s="162"/>
      <c r="I747" s="178"/>
      <c r="J747" s="162"/>
      <c r="K747" s="176"/>
      <c r="L747" s="162"/>
      <c r="M747" s="162"/>
      <c r="N747" s="162"/>
      <c r="O747" s="162"/>
      <c r="P747" s="176"/>
      <c r="Q747" s="162"/>
      <c r="R747" s="162"/>
      <c r="S747" s="162"/>
      <c r="T747" s="162"/>
      <c r="U747" s="162"/>
      <c r="V747" s="162"/>
      <c r="W747" s="162"/>
      <c r="X747" s="162"/>
      <c r="Y747" s="162"/>
      <c r="Z747" s="162"/>
      <c r="AA747" s="162"/>
      <c r="AB747" s="162"/>
    </row>
    <row r="748" spans="1:28" ht="18" customHeight="1" x14ac:dyDescent="0.3">
      <c r="A748" s="162"/>
      <c r="B748" s="162"/>
      <c r="C748" s="162"/>
      <c r="D748" s="162"/>
      <c r="E748" s="176"/>
      <c r="F748" s="162"/>
      <c r="G748" s="177"/>
      <c r="H748" s="162"/>
      <c r="I748" s="178"/>
      <c r="J748" s="162"/>
      <c r="K748" s="176"/>
      <c r="L748" s="162"/>
      <c r="M748" s="162"/>
      <c r="N748" s="162"/>
      <c r="O748" s="162"/>
      <c r="P748" s="176"/>
      <c r="Q748" s="162"/>
      <c r="R748" s="162"/>
      <c r="S748" s="162"/>
      <c r="T748" s="162"/>
      <c r="U748" s="162"/>
      <c r="V748" s="162"/>
      <c r="W748" s="162"/>
      <c r="X748" s="162"/>
      <c r="Y748" s="162"/>
      <c r="Z748" s="162"/>
      <c r="AA748" s="162"/>
      <c r="AB748" s="162"/>
    </row>
    <row r="749" spans="1:28" ht="18" customHeight="1" x14ac:dyDescent="0.3">
      <c r="A749" s="162"/>
      <c r="B749" s="162"/>
      <c r="C749" s="162"/>
      <c r="D749" s="162"/>
      <c r="E749" s="176"/>
      <c r="F749" s="162"/>
      <c r="G749" s="177"/>
      <c r="H749" s="162"/>
      <c r="I749" s="178"/>
      <c r="J749" s="162"/>
      <c r="K749" s="176"/>
      <c r="L749" s="162"/>
      <c r="M749" s="162"/>
      <c r="N749" s="162"/>
      <c r="O749" s="162"/>
      <c r="P749" s="176"/>
      <c r="Q749" s="162"/>
      <c r="R749" s="162"/>
      <c r="S749" s="162"/>
      <c r="T749" s="162"/>
      <c r="U749" s="162"/>
      <c r="V749" s="162"/>
      <c r="W749" s="162"/>
      <c r="X749" s="162"/>
      <c r="Y749" s="162"/>
      <c r="Z749" s="162"/>
      <c r="AA749" s="162"/>
      <c r="AB749" s="162"/>
    </row>
    <row r="750" spans="1:28" ht="18" customHeight="1" x14ac:dyDescent="0.3">
      <c r="A750" s="162"/>
      <c r="B750" s="162"/>
      <c r="C750" s="162"/>
      <c r="D750" s="162"/>
      <c r="E750" s="176"/>
      <c r="F750" s="162"/>
      <c r="G750" s="177"/>
      <c r="H750" s="162"/>
      <c r="I750" s="178"/>
      <c r="J750" s="162"/>
      <c r="K750" s="176"/>
      <c r="L750" s="162"/>
      <c r="M750" s="162"/>
      <c r="N750" s="162"/>
      <c r="O750" s="162"/>
      <c r="P750" s="176"/>
      <c r="Q750" s="162"/>
      <c r="R750" s="162"/>
      <c r="S750" s="162"/>
      <c r="T750" s="162"/>
      <c r="U750" s="162"/>
      <c r="V750" s="162"/>
      <c r="W750" s="162"/>
      <c r="X750" s="162"/>
      <c r="Y750" s="162"/>
      <c r="Z750" s="162"/>
      <c r="AA750" s="162"/>
      <c r="AB750" s="162"/>
    </row>
    <row r="751" spans="1:28" ht="18" customHeight="1" x14ac:dyDescent="0.3">
      <c r="A751" s="162"/>
      <c r="B751" s="162"/>
      <c r="C751" s="162"/>
      <c r="D751" s="162"/>
      <c r="E751" s="176"/>
      <c r="F751" s="162"/>
      <c r="G751" s="177"/>
      <c r="H751" s="162"/>
      <c r="I751" s="178"/>
      <c r="J751" s="162"/>
      <c r="K751" s="176"/>
      <c r="L751" s="162"/>
      <c r="M751" s="162"/>
      <c r="N751" s="162"/>
      <c r="O751" s="162"/>
      <c r="P751" s="176"/>
      <c r="Q751" s="162"/>
      <c r="R751" s="162"/>
      <c r="S751" s="162"/>
      <c r="T751" s="162"/>
      <c r="U751" s="162"/>
      <c r="V751" s="162"/>
      <c r="W751" s="162"/>
      <c r="X751" s="162"/>
      <c r="Y751" s="162"/>
      <c r="Z751" s="162"/>
      <c r="AA751" s="162"/>
      <c r="AB751" s="162"/>
    </row>
    <row r="752" spans="1:28" ht="18" customHeight="1" x14ac:dyDescent="0.3">
      <c r="A752" s="162"/>
      <c r="B752" s="162"/>
      <c r="C752" s="162"/>
      <c r="D752" s="162"/>
      <c r="E752" s="176"/>
      <c r="F752" s="162"/>
      <c r="G752" s="177"/>
      <c r="H752" s="162"/>
      <c r="I752" s="178"/>
      <c r="J752" s="162"/>
      <c r="K752" s="176"/>
      <c r="L752" s="162"/>
      <c r="M752" s="162"/>
      <c r="N752" s="162"/>
      <c r="O752" s="162"/>
      <c r="P752" s="176"/>
      <c r="Q752" s="162"/>
      <c r="R752" s="162"/>
      <c r="S752" s="162"/>
      <c r="T752" s="162"/>
      <c r="U752" s="162"/>
      <c r="V752" s="162"/>
      <c r="W752" s="162"/>
      <c r="X752" s="162"/>
      <c r="Y752" s="162"/>
      <c r="Z752" s="162"/>
      <c r="AA752" s="162"/>
      <c r="AB752" s="162"/>
    </row>
    <row r="753" spans="1:28" ht="18" customHeight="1" x14ac:dyDescent="0.3">
      <c r="A753" s="162"/>
      <c r="B753" s="162"/>
      <c r="C753" s="162"/>
      <c r="D753" s="162"/>
      <c r="E753" s="176"/>
      <c r="F753" s="162"/>
      <c r="G753" s="177"/>
      <c r="H753" s="162"/>
      <c r="I753" s="178"/>
      <c r="J753" s="162"/>
      <c r="K753" s="176"/>
      <c r="L753" s="162"/>
      <c r="M753" s="162"/>
      <c r="N753" s="162"/>
      <c r="O753" s="162"/>
      <c r="P753" s="176"/>
      <c r="Q753" s="162"/>
      <c r="R753" s="162"/>
      <c r="S753" s="162"/>
      <c r="T753" s="162"/>
      <c r="U753" s="162"/>
      <c r="V753" s="162"/>
      <c r="W753" s="162"/>
      <c r="X753" s="162"/>
      <c r="Y753" s="162"/>
      <c r="Z753" s="162"/>
      <c r="AA753" s="162"/>
      <c r="AB753" s="162"/>
    </row>
    <row r="754" spans="1:28" ht="18" customHeight="1" x14ac:dyDescent="0.3">
      <c r="A754" s="162"/>
      <c r="B754" s="162"/>
      <c r="C754" s="162"/>
      <c r="D754" s="162"/>
      <c r="E754" s="176"/>
      <c r="F754" s="162"/>
      <c r="G754" s="177"/>
      <c r="H754" s="162"/>
      <c r="I754" s="178"/>
      <c r="J754" s="162"/>
      <c r="K754" s="176"/>
      <c r="L754" s="162"/>
      <c r="M754" s="162"/>
      <c r="N754" s="162"/>
      <c r="O754" s="162"/>
      <c r="P754" s="176"/>
      <c r="Q754" s="162"/>
      <c r="R754" s="162"/>
      <c r="S754" s="162"/>
      <c r="T754" s="162"/>
      <c r="U754" s="162"/>
      <c r="V754" s="162"/>
      <c r="W754" s="162"/>
      <c r="X754" s="162"/>
      <c r="Y754" s="162"/>
      <c r="Z754" s="162"/>
      <c r="AA754" s="162"/>
      <c r="AB754" s="162"/>
    </row>
    <row r="755" spans="1:28" ht="18" customHeight="1" x14ac:dyDescent="0.3">
      <c r="A755" s="162"/>
      <c r="B755" s="162"/>
      <c r="C755" s="162"/>
      <c r="D755" s="162"/>
      <c r="E755" s="176"/>
      <c r="F755" s="162"/>
      <c r="G755" s="177"/>
      <c r="H755" s="162"/>
      <c r="I755" s="178"/>
      <c r="J755" s="162"/>
      <c r="K755" s="176"/>
      <c r="L755" s="162"/>
      <c r="M755" s="162"/>
      <c r="N755" s="162"/>
      <c r="O755" s="162"/>
      <c r="P755" s="176"/>
      <c r="Q755" s="162"/>
      <c r="R755" s="162"/>
      <c r="S755" s="162"/>
      <c r="T755" s="162"/>
      <c r="U755" s="162"/>
      <c r="V755" s="162"/>
      <c r="W755" s="162"/>
      <c r="X755" s="162"/>
      <c r="Y755" s="162"/>
      <c r="Z755" s="162"/>
      <c r="AA755" s="162"/>
      <c r="AB755" s="162"/>
    </row>
    <row r="756" spans="1:28" ht="18" customHeight="1" x14ac:dyDescent="0.3">
      <c r="A756" s="162"/>
      <c r="B756" s="162"/>
      <c r="C756" s="162"/>
      <c r="D756" s="162"/>
      <c r="E756" s="176"/>
      <c r="F756" s="162"/>
      <c r="G756" s="177"/>
      <c r="H756" s="162"/>
      <c r="I756" s="178"/>
      <c r="J756" s="162"/>
      <c r="K756" s="176"/>
      <c r="L756" s="162"/>
      <c r="M756" s="162"/>
      <c r="N756" s="162"/>
      <c r="O756" s="162"/>
      <c r="P756" s="176"/>
      <c r="Q756" s="162"/>
      <c r="R756" s="162"/>
      <c r="S756" s="162"/>
      <c r="T756" s="162"/>
      <c r="U756" s="162"/>
      <c r="V756" s="162"/>
      <c r="W756" s="162"/>
      <c r="X756" s="162"/>
      <c r="Y756" s="162"/>
      <c r="Z756" s="162"/>
      <c r="AA756" s="162"/>
      <c r="AB756" s="162"/>
    </row>
    <row r="757" spans="1:28" ht="18" customHeight="1" x14ac:dyDescent="0.3">
      <c r="A757" s="162"/>
      <c r="B757" s="162"/>
      <c r="C757" s="162"/>
      <c r="D757" s="162"/>
      <c r="E757" s="176"/>
      <c r="F757" s="162"/>
      <c r="G757" s="177"/>
      <c r="H757" s="162"/>
      <c r="I757" s="178"/>
      <c r="J757" s="162"/>
      <c r="K757" s="176"/>
      <c r="L757" s="162"/>
      <c r="M757" s="162"/>
      <c r="N757" s="162"/>
      <c r="O757" s="162"/>
      <c r="P757" s="176"/>
      <c r="Q757" s="162"/>
      <c r="R757" s="162"/>
      <c r="S757" s="162"/>
      <c r="T757" s="162"/>
      <c r="U757" s="162"/>
      <c r="V757" s="162"/>
      <c r="W757" s="162"/>
      <c r="X757" s="162"/>
      <c r="Y757" s="162"/>
      <c r="Z757" s="162"/>
      <c r="AA757" s="162"/>
      <c r="AB757" s="162"/>
    </row>
    <row r="758" spans="1:28" ht="18" customHeight="1" x14ac:dyDescent="0.3">
      <c r="A758" s="162"/>
      <c r="B758" s="162"/>
      <c r="C758" s="162"/>
      <c r="D758" s="162"/>
      <c r="E758" s="176"/>
      <c r="F758" s="162"/>
      <c r="G758" s="177"/>
      <c r="H758" s="162"/>
      <c r="I758" s="178"/>
      <c r="J758" s="162"/>
      <c r="K758" s="176"/>
      <c r="L758" s="162"/>
      <c r="M758" s="162"/>
      <c r="N758" s="162"/>
      <c r="O758" s="162"/>
      <c r="P758" s="176"/>
      <c r="Q758" s="162"/>
      <c r="R758" s="162"/>
      <c r="S758" s="162"/>
      <c r="T758" s="162"/>
      <c r="U758" s="162"/>
      <c r="V758" s="162"/>
      <c r="W758" s="162"/>
      <c r="X758" s="162"/>
      <c r="Y758" s="162"/>
      <c r="Z758" s="162"/>
      <c r="AA758" s="162"/>
      <c r="AB758" s="162"/>
    </row>
    <row r="759" spans="1:28" ht="18" customHeight="1" x14ac:dyDescent="0.3">
      <c r="A759" s="162"/>
      <c r="B759" s="162"/>
      <c r="C759" s="162"/>
      <c r="D759" s="162"/>
      <c r="E759" s="176"/>
      <c r="F759" s="162"/>
      <c r="G759" s="177"/>
      <c r="H759" s="162"/>
      <c r="I759" s="178"/>
      <c r="J759" s="162"/>
      <c r="K759" s="176"/>
      <c r="L759" s="162"/>
      <c r="M759" s="162"/>
      <c r="N759" s="162"/>
      <c r="O759" s="162"/>
      <c r="P759" s="176"/>
      <c r="Q759" s="162"/>
      <c r="R759" s="162"/>
      <c r="S759" s="162"/>
      <c r="T759" s="162"/>
      <c r="U759" s="162"/>
      <c r="V759" s="162"/>
      <c r="W759" s="162"/>
      <c r="X759" s="162"/>
      <c r="Y759" s="162"/>
      <c r="Z759" s="162"/>
      <c r="AA759" s="162"/>
      <c r="AB759" s="162"/>
    </row>
    <row r="760" spans="1:28" ht="18" customHeight="1" x14ac:dyDescent="0.3">
      <c r="A760" s="162"/>
      <c r="B760" s="162"/>
      <c r="C760" s="162"/>
      <c r="D760" s="162"/>
      <c r="E760" s="176"/>
      <c r="F760" s="162"/>
      <c r="G760" s="177"/>
      <c r="H760" s="162"/>
      <c r="I760" s="178"/>
      <c r="J760" s="162"/>
      <c r="K760" s="176"/>
      <c r="L760" s="162"/>
      <c r="M760" s="162"/>
      <c r="N760" s="162"/>
      <c r="O760" s="162"/>
      <c r="P760" s="176"/>
      <c r="Q760" s="162"/>
      <c r="R760" s="162"/>
      <c r="S760" s="162"/>
      <c r="T760" s="162"/>
      <c r="U760" s="162"/>
      <c r="V760" s="162"/>
      <c r="W760" s="162"/>
      <c r="X760" s="162"/>
      <c r="Y760" s="162"/>
      <c r="Z760" s="162"/>
      <c r="AA760" s="162"/>
      <c r="AB760" s="162"/>
    </row>
    <row r="761" spans="1:28" ht="18" customHeight="1" x14ac:dyDescent="0.3">
      <c r="A761" s="162"/>
      <c r="B761" s="162"/>
      <c r="C761" s="162"/>
      <c r="D761" s="162"/>
      <c r="E761" s="176"/>
      <c r="F761" s="162"/>
      <c r="G761" s="177"/>
      <c r="H761" s="162"/>
      <c r="I761" s="178"/>
      <c r="J761" s="162"/>
      <c r="K761" s="176"/>
      <c r="L761" s="162"/>
      <c r="M761" s="162"/>
      <c r="N761" s="162"/>
      <c r="O761" s="162"/>
      <c r="P761" s="176"/>
      <c r="Q761" s="162"/>
      <c r="R761" s="162"/>
      <c r="S761" s="162"/>
      <c r="T761" s="162"/>
      <c r="U761" s="162"/>
      <c r="V761" s="162"/>
      <c r="W761" s="162"/>
      <c r="X761" s="162"/>
      <c r="Y761" s="162"/>
      <c r="Z761" s="162"/>
      <c r="AA761" s="162"/>
      <c r="AB761" s="162"/>
    </row>
    <row r="762" spans="1:28" ht="18" customHeight="1" x14ac:dyDescent="0.3">
      <c r="A762" s="162"/>
      <c r="B762" s="162"/>
      <c r="C762" s="162"/>
      <c r="D762" s="162"/>
      <c r="E762" s="176"/>
      <c r="F762" s="162"/>
      <c r="G762" s="177"/>
      <c r="H762" s="162"/>
      <c r="I762" s="178"/>
      <c r="J762" s="162"/>
      <c r="K762" s="176"/>
      <c r="L762" s="162"/>
      <c r="M762" s="162"/>
      <c r="N762" s="162"/>
      <c r="O762" s="162"/>
      <c r="P762" s="176"/>
      <c r="Q762" s="162"/>
      <c r="R762" s="162"/>
      <c r="S762" s="162"/>
      <c r="T762" s="162"/>
      <c r="U762" s="162"/>
      <c r="V762" s="162"/>
      <c r="W762" s="162"/>
      <c r="X762" s="162"/>
      <c r="Y762" s="162"/>
      <c r="Z762" s="162"/>
      <c r="AA762" s="162"/>
      <c r="AB762" s="162"/>
    </row>
    <row r="763" spans="1:28" ht="18" customHeight="1" x14ac:dyDescent="0.3">
      <c r="A763" s="162"/>
      <c r="B763" s="162"/>
      <c r="C763" s="162"/>
      <c r="D763" s="162"/>
      <c r="E763" s="176"/>
      <c r="F763" s="162"/>
      <c r="G763" s="177"/>
      <c r="H763" s="162"/>
      <c r="I763" s="178"/>
      <c r="J763" s="162"/>
      <c r="K763" s="176"/>
      <c r="L763" s="162"/>
      <c r="M763" s="162"/>
      <c r="N763" s="162"/>
      <c r="O763" s="162"/>
      <c r="P763" s="176"/>
      <c r="Q763" s="162"/>
      <c r="R763" s="162"/>
      <c r="S763" s="162"/>
      <c r="T763" s="162"/>
      <c r="U763" s="162"/>
      <c r="V763" s="162"/>
      <c r="W763" s="162"/>
      <c r="X763" s="162"/>
      <c r="Y763" s="162"/>
      <c r="Z763" s="162"/>
      <c r="AA763" s="162"/>
      <c r="AB763" s="162"/>
    </row>
    <row r="764" spans="1:28" ht="18" customHeight="1" x14ac:dyDescent="0.3">
      <c r="A764" s="162"/>
      <c r="B764" s="162"/>
      <c r="C764" s="162"/>
      <c r="D764" s="162"/>
      <c r="E764" s="176"/>
      <c r="F764" s="162"/>
      <c r="G764" s="177"/>
      <c r="H764" s="162"/>
      <c r="I764" s="178"/>
      <c r="J764" s="162"/>
      <c r="K764" s="176"/>
      <c r="L764" s="162"/>
      <c r="M764" s="162"/>
      <c r="N764" s="162"/>
      <c r="O764" s="162"/>
      <c r="P764" s="176"/>
      <c r="Q764" s="162"/>
      <c r="R764" s="162"/>
      <c r="S764" s="162"/>
      <c r="T764" s="162"/>
      <c r="U764" s="162"/>
      <c r="V764" s="162"/>
      <c r="W764" s="162"/>
      <c r="X764" s="162"/>
      <c r="Y764" s="162"/>
      <c r="Z764" s="162"/>
      <c r="AA764" s="162"/>
      <c r="AB764" s="162"/>
    </row>
    <row r="765" spans="1:28" ht="18" customHeight="1" x14ac:dyDescent="0.3">
      <c r="A765" s="162"/>
      <c r="B765" s="162"/>
      <c r="C765" s="162"/>
      <c r="D765" s="162"/>
      <c r="E765" s="176"/>
      <c r="F765" s="162"/>
      <c r="G765" s="177"/>
      <c r="H765" s="162"/>
      <c r="I765" s="178"/>
      <c r="J765" s="162"/>
      <c r="K765" s="176"/>
      <c r="L765" s="162"/>
      <c r="M765" s="162"/>
      <c r="N765" s="162"/>
      <c r="O765" s="162"/>
      <c r="P765" s="176"/>
      <c r="Q765" s="162"/>
      <c r="R765" s="162"/>
      <c r="S765" s="162"/>
      <c r="T765" s="162"/>
      <c r="U765" s="162"/>
      <c r="V765" s="162"/>
      <c r="W765" s="162"/>
      <c r="X765" s="162"/>
      <c r="Y765" s="162"/>
      <c r="Z765" s="162"/>
      <c r="AA765" s="162"/>
      <c r="AB765" s="162"/>
    </row>
    <row r="766" spans="1:28" ht="18" customHeight="1" x14ac:dyDescent="0.3">
      <c r="A766" s="162"/>
      <c r="B766" s="162"/>
      <c r="C766" s="162"/>
      <c r="D766" s="162"/>
      <c r="E766" s="176"/>
      <c r="F766" s="162"/>
      <c r="G766" s="177"/>
      <c r="H766" s="162"/>
      <c r="I766" s="178"/>
      <c r="J766" s="162"/>
      <c r="K766" s="176"/>
      <c r="L766" s="162"/>
      <c r="M766" s="162"/>
      <c r="N766" s="162"/>
      <c r="O766" s="162"/>
      <c r="P766" s="176"/>
      <c r="Q766" s="162"/>
      <c r="R766" s="162"/>
      <c r="S766" s="162"/>
      <c r="T766" s="162"/>
      <c r="U766" s="162"/>
      <c r="V766" s="162"/>
      <c r="W766" s="162"/>
      <c r="X766" s="162"/>
      <c r="Y766" s="162"/>
      <c r="Z766" s="162"/>
      <c r="AA766" s="162"/>
      <c r="AB766" s="162"/>
    </row>
    <row r="767" spans="1:28" ht="18" customHeight="1" x14ac:dyDescent="0.3">
      <c r="A767" s="162"/>
      <c r="B767" s="162"/>
      <c r="C767" s="162"/>
      <c r="D767" s="162"/>
      <c r="E767" s="176"/>
      <c r="F767" s="162"/>
      <c r="G767" s="177"/>
      <c r="H767" s="162"/>
      <c r="I767" s="178"/>
      <c r="J767" s="162"/>
      <c r="K767" s="176"/>
      <c r="L767" s="162"/>
      <c r="M767" s="162"/>
      <c r="N767" s="162"/>
      <c r="O767" s="162"/>
      <c r="P767" s="176"/>
      <c r="Q767" s="162"/>
      <c r="R767" s="162"/>
      <c r="S767" s="162"/>
      <c r="T767" s="162"/>
      <c r="U767" s="162"/>
      <c r="V767" s="162"/>
      <c r="W767" s="162"/>
      <c r="X767" s="162"/>
      <c r="Y767" s="162"/>
      <c r="Z767" s="162"/>
      <c r="AA767" s="162"/>
      <c r="AB767" s="162"/>
    </row>
    <row r="768" spans="1:28" ht="18" customHeight="1" x14ac:dyDescent="0.3">
      <c r="A768" s="162"/>
      <c r="B768" s="162"/>
      <c r="C768" s="162"/>
      <c r="D768" s="162"/>
      <c r="E768" s="176"/>
      <c r="F768" s="162"/>
      <c r="G768" s="177"/>
      <c r="H768" s="162"/>
      <c r="I768" s="178"/>
      <c r="J768" s="162"/>
      <c r="K768" s="176"/>
      <c r="L768" s="162"/>
      <c r="M768" s="162"/>
      <c r="N768" s="162"/>
      <c r="O768" s="162"/>
      <c r="P768" s="176"/>
      <c r="Q768" s="162"/>
      <c r="R768" s="162"/>
      <c r="S768" s="162"/>
      <c r="T768" s="162"/>
      <c r="U768" s="162"/>
      <c r="V768" s="162"/>
      <c r="W768" s="162"/>
      <c r="X768" s="162"/>
      <c r="Y768" s="162"/>
      <c r="Z768" s="162"/>
      <c r="AA768" s="162"/>
      <c r="AB768" s="162"/>
    </row>
    <row r="769" spans="1:28" ht="18" customHeight="1" x14ac:dyDescent="0.3">
      <c r="A769" s="162"/>
      <c r="B769" s="162"/>
      <c r="C769" s="162"/>
      <c r="D769" s="162"/>
      <c r="E769" s="176"/>
      <c r="F769" s="162"/>
      <c r="G769" s="177"/>
      <c r="H769" s="162"/>
      <c r="I769" s="178"/>
      <c r="J769" s="162"/>
      <c r="K769" s="176"/>
      <c r="L769" s="162"/>
      <c r="M769" s="162"/>
      <c r="N769" s="162"/>
      <c r="O769" s="162"/>
      <c r="P769" s="176"/>
      <c r="Q769" s="162"/>
      <c r="R769" s="162"/>
      <c r="S769" s="162"/>
      <c r="T769" s="162"/>
      <c r="U769" s="162"/>
      <c r="V769" s="162"/>
      <c r="W769" s="162"/>
      <c r="X769" s="162"/>
      <c r="Y769" s="162"/>
      <c r="Z769" s="162"/>
      <c r="AA769" s="162"/>
      <c r="AB769" s="162"/>
    </row>
    <row r="770" spans="1:28" ht="18" customHeight="1" x14ac:dyDescent="0.3">
      <c r="A770" s="162"/>
      <c r="B770" s="162"/>
      <c r="C770" s="162"/>
      <c r="D770" s="162"/>
      <c r="E770" s="176"/>
      <c r="F770" s="162"/>
      <c r="G770" s="177"/>
      <c r="H770" s="162"/>
      <c r="I770" s="178"/>
      <c r="J770" s="162"/>
      <c r="K770" s="176"/>
      <c r="L770" s="162"/>
      <c r="M770" s="162"/>
      <c r="N770" s="162"/>
      <c r="O770" s="162"/>
      <c r="P770" s="176"/>
      <c r="Q770" s="162"/>
      <c r="R770" s="162"/>
      <c r="S770" s="162"/>
      <c r="T770" s="162"/>
      <c r="U770" s="162"/>
      <c r="V770" s="162"/>
      <c r="W770" s="162"/>
      <c r="X770" s="162"/>
      <c r="Y770" s="162"/>
      <c r="Z770" s="162"/>
      <c r="AA770" s="162"/>
      <c r="AB770" s="162"/>
    </row>
    <row r="771" spans="1:28" ht="18" customHeight="1" x14ac:dyDescent="0.3">
      <c r="A771" s="162"/>
      <c r="B771" s="162"/>
      <c r="C771" s="162"/>
      <c r="D771" s="162"/>
      <c r="E771" s="176"/>
      <c r="F771" s="162"/>
      <c r="G771" s="177"/>
      <c r="H771" s="162"/>
      <c r="I771" s="178"/>
      <c r="J771" s="162"/>
      <c r="K771" s="176"/>
      <c r="L771" s="162"/>
      <c r="M771" s="162"/>
      <c r="N771" s="162"/>
      <c r="O771" s="162"/>
      <c r="P771" s="176"/>
      <c r="Q771" s="162"/>
      <c r="R771" s="162"/>
      <c r="S771" s="162"/>
      <c r="T771" s="162"/>
      <c r="U771" s="162"/>
      <c r="V771" s="162"/>
      <c r="W771" s="162"/>
      <c r="X771" s="162"/>
      <c r="Y771" s="162"/>
      <c r="Z771" s="162"/>
      <c r="AA771" s="162"/>
      <c r="AB771" s="162"/>
    </row>
    <row r="772" spans="1:28" ht="18" customHeight="1" x14ac:dyDescent="0.3">
      <c r="A772" s="162"/>
      <c r="B772" s="162"/>
      <c r="C772" s="162"/>
      <c r="D772" s="162"/>
      <c r="E772" s="176"/>
      <c r="F772" s="162"/>
      <c r="G772" s="177"/>
      <c r="H772" s="162"/>
      <c r="I772" s="178"/>
      <c r="J772" s="162"/>
      <c r="K772" s="176"/>
      <c r="L772" s="162"/>
      <c r="M772" s="162"/>
      <c r="N772" s="162"/>
      <c r="O772" s="162"/>
      <c r="P772" s="176"/>
      <c r="Q772" s="162"/>
      <c r="R772" s="162"/>
      <c r="S772" s="162"/>
      <c r="T772" s="162"/>
      <c r="U772" s="162"/>
      <c r="V772" s="162"/>
      <c r="W772" s="162"/>
      <c r="X772" s="162"/>
      <c r="Y772" s="162"/>
      <c r="Z772" s="162"/>
      <c r="AA772" s="162"/>
      <c r="AB772" s="162"/>
    </row>
    <row r="773" spans="1:28" ht="18" customHeight="1" x14ac:dyDescent="0.3">
      <c r="A773" s="162"/>
      <c r="B773" s="162"/>
      <c r="C773" s="162"/>
      <c r="D773" s="162"/>
      <c r="E773" s="176"/>
      <c r="F773" s="162"/>
      <c r="G773" s="177"/>
      <c r="H773" s="162"/>
      <c r="I773" s="178"/>
      <c r="J773" s="162"/>
      <c r="K773" s="176"/>
      <c r="L773" s="162"/>
      <c r="M773" s="162"/>
      <c r="N773" s="162"/>
      <c r="O773" s="162"/>
      <c r="P773" s="176"/>
      <c r="Q773" s="162"/>
      <c r="R773" s="162"/>
      <c r="S773" s="162"/>
      <c r="T773" s="162"/>
      <c r="U773" s="162"/>
      <c r="V773" s="162"/>
      <c r="W773" s="162"/>
      <c r="X773" s="162"/>
      <c r="Y773" s="162"/>
      <c r="Z773" s="162"/>
      <c r="AA773" s="162"/>
      <c r="AB773" s="162"/>
    </row>
    <row r="774" spans="1:28" ht="18" customHeight="1" x14ac:dyDescent="0.3">
      <c r="A774" s="162"/>
      <c r="B774" s="162"/>
      <c r="C774" s="162"/>
      <c r="D774" s="162"/>
      <c r="E774" s="176"/>
      <c r="F774" s="162"/>
      <c r="G774" s="177"/>
      <c r="H774" s="162"/>
      <c r="I774" s="178"/>
      <c r="J774" s="162"/>
      <c r="K774" s="176"/>
      <c r="L774" s="162"/>
      <c r="M774" s="162"/>
      <c r="N774" s="162"/>
      <c r="O774" s="162"/>
      <c r="P774" s="176"/>
      <c r="Q774" s="162"/>
      <c r="R774" s="162"/>
      <c r="S774" s="162"/>
      <c r="T774" s="162"/>
      <c r="U774" s="162"/>
      <c r="V774" s="162"/>
      <c r="W774" s="162"/>
      <c r="X774" s="162"/>
      <c r="Y774" s="162"/>
      <c r="Z774" s="162"/>
      <c r="AA774" s="162"/>
      <c r="AB774" s="162"/>
    </row>
    <row r="775" spans="1:28" ht="18" customHeight="1" x14ac:dyDescent="0.3">
      <c r="A775" s="162"/>
      <c r="B775" s="162"/>
      <c r="C775" s="162"/>
      <c r="D775" s="162"/>
      <c r="E775" s="176"/>
      <c r="F775" s="162"/>
      <c r="G775" s="177"/>
      <c r="H775" s="162"/>
      <c r="I775" s="178"/>
      <c r="J775" s="162"/>
      <c r="K775" s="176"/>
      <c r="L775" s="162"/>
      <c r="M775" s="162"/>
      <c r="N775" s="162"/>
      <c r="O775" s="162"/>
      <c r="P775" s="176"/>
      <c r="Q775" s="162"/>
      <c r="R775" s="162"/>
      <c r="S775" s="162"/>
      <c r="T775" s="162"/>
      <c r="U775" s="162"/>
      <c r="V775" s="162"/>
      <c r="W775" s="162"/>
      <c r="X775" s="162"/>
      <c r="Y775" s="162"/>
      <c r="Z775" s="162"/>
      <c r="AA775" s="162"/>
      <c r="AB775" s="162"/>
    </row>
    <row r="776" spans="1:28" ht="18" customHeight="1" x14ac:dyDescent="0.3">
      <c r="A776" s="162"/>
      <c r="B776" s="162"/>
      <c r="C776" s="162"/>
      <c r="D776" s="162"/>
      <c r="E776" s="176"/>
      <c r="F776" s="162"/>
      <c r="G776" s="177"/>
      <c r="H776" s="162"/>
      <c r="I776" s="178"/>
      <c r="J776" s="162"/>
      <c r="K776" s="176"/>
      <c r="L776" s="162"/>
      <c r="M776" s="162"/>
      <c r="N776" s="162"/>
      <c r="O776" s="162"/>
      <c r="P776" s="176"/>
      <c r="Q776" s="162"/>
      <c r="R776" s="162"/>
      <c r="S776" s="162"/>
      <c r="T776" s="162"/>
      <c r="U776" s="162"/>
      <c r="V776" s="162"/>
      <c r="W776" s="162"/>
      <c r="X776" s="162"/>
      <c r="Y776" s="162"/>
      <c r="Z776" s="162"/>
      <c r="AA776" s="162"/>
      <c r="AB776" s="162"/>
    </row>
    <row r="777" spans="1:28" ht="18" customHeight="1" x14ac:dyDescent="0.3">
      <c r="A777" s="162"/>
      <c r="B777" s="162"/>
      <c r="C777" s="162"/>
      <c r="D777" s="162"/>
      <c r="E777" s="176"/>
      <c r="F777" s="162"/>
      <c r="G777" s="177"/>
      <c r="H777" s="162"/>
      <c r="I777" s="178"/>
      <c r="J777" s="162"/>
      <c r="K777" s="176"/>
      <c r="L777" s="162"/>
      <c r="M777" s="162"/>
      <c r="N777" s="162"/>
      <c r="O777" s="162"/>
      <c r="P777" s="176"/>
      <c r="Q777" s="162"/>
      <c r="R777" s="162"/>
      <c r="S777" s="162"/>
      <c r="T777" s="162"/>
      <c r="U777" s="162"/>
      <c r="V777" s="162"/>
      <c r="W777" s="162"/>
      <c r="X777" s="162"/>
      <c r="Y777" s="162"/>
      <c r="Z777" s="162"/>
      <c r="AA777" s="162"/>
      <c r="AB777" s="162"/>
    </row>
    <row r="778" spans="1:28" ht="18" customHeight="1" x14ac:dyDescent="0.3">
      <c r="A778" s="162"/>
      <c r="B778" s="162"/>
      <c r="C778" s="162"/>
      <c r="D778" s="162"/>
      <c r="E778" s="176"/>
      <c r="F778" s="162"/>
      <c r="G778" s="177"/>
      <c r="H778" s="162"/>
      <c r="I778" s="178"/>
      <c r="J778" s="162"/>
      <c r="K778" s="176"/>
      <c r="L778" s="162"/>
      <c r="M778" s="162"/>
      <c r="N778" s="162"/>
      <c r="O778" s="162"/>
      <c r="P778" s="176"/>
      <c r="Q778" s="162"/>
      <c r="R778" s="162"/>
      <c r="S778" s="162"/>
      <c r="T778" s="162"/>
      <c r="U778" s="162"/>
      <c r="V778" s="162"/>
      <c r="W778" s="162"/>
      <c r="X778" s="162"/>
      <c r="Y778" s="162"/>
      <c r="Z778" s="162"/>
      <c r="AA778" s="162"/>
      <c r="AB778" s="162"/>
    </row>
    <row r="779" spans="1:28" ht="18" customHeight="1" x14ac:dyDescent="0.3">
      <c r="A779" s="162"/>
      <c r="B779" s="162"/>
      <c r="C779" s="162"/>
      <c r="D779" s="162"/>
      <c r="E779" s="176"/>
      <c r="F779" s="162"/>
      <c r="G779" s="177"/>
      <c r="H779" s="162"/>
      <c r="I779" s="178"/>
      <c r="J779" s="162"/>
      <c r="K779" s="176"/>
      <c r="L779" s="162"/>
      <c r="M779" s="162"/>
      <c r="N779" s="162"/>
      <c r="O779" s="162"/>
      <c r="P779" s="176"/>
      <c r="Q779" s="162"/>
      <c r="R779" s="162"/>
      <c r="S779" s="162"/>
      <c r="T779" s="162"/>
      <c r="U779" s="162"/>
      <c r="V779" s="162"/>
      <c r="W779" s="162"/>
      <c r="X779" s="162"/>
      <c r="Y779" s="162"/>
      <c r="Z779" s="162"/>
      <c r="AA779" s="162"/>
      <c r="AB779" s="162"/>
    </row>
    <row r="780" spans="1:28" ht="18" customHeight="1" x14ac:dyDescent="0.3">
      <c r="A780" s="162"/>
      <c r="B780" s="162"/>
      <c r="C780" s="162"/>
      <c r="D780" s="162"/>
      <c r="E780" s="176"/>
      <c r="F780" s="162"/>
      <c r="G780" s="177"/>
      <c r="H780" s="162"/>
      <c r="I780" s="178"/>
      <c r="J780" s="162"/>
      <c r="K780" s="176"/>
      <c r="L780" s="162"/>
      <c r="M780" s="162"/>
      <c r="N780" s="162"/>
      <c r="O780" s="162"/>
      <c r="P780" s="176"/>
      <c r="Q780" s="162"/>
      <c r="R780" s="162"/>
      <c r="S780" s="162"/>
      <c r="T780" s="162"/>
      <c r="U780" s="162"/>
      <c r="V780" s="162"/>
      <c r="W780" s="162"/>
      <c r="X780" s="162"/>
      <c r="Y780" s="162"/>
      <c r="Z780" s="162"/>
      <c r="AA780" s="162"/>
      <c r="AB780" s="162"/>
    </row>
    <row r="781" spans="1:28" ht="18" customHeight="1" x14ac:dyDescent="0.3">
      <c r="A781" s="162"/>
      <c r="B781" s="162"/>
      <c r="C781" s="162"/>
      <c r="D781" s="162"/>
      <c r="E781" s="176"/>
      <c r="F781" s="162"/>
      <c r="G781" s="177"/>
      <c r="H781" s="162"/>
      <c r="I781" s="178"/>
      <c r="J781" s="162"/>
      <c r="K781" s="176"/>
      <c r="L781" s="162"/>
      <c r="M781" s="162"/>
      <c r="N781" s="162"/>
      <c r="O781" s="162"/>
      <c r="P781" s="176"/>
      <c r="Q781" s="162"/>
      <c r="R781" s="162"/>
      <c r="S781" s="162"/>
      <c r="T781" s="162"/>
      <c r="U781" s="162"/>
      <c r="V781" s="162"/>
      <c r="W781" s="162"/>
      <c r="X781" s="162"/>
      <c r="Y781" s="162"/>
      <c r="Z781" s="162"/>
      <c r="AA781" s="162"/>
      <c r="AB781" s="162"/>
    </row>
    <row r="782" spans="1:28" ht="18" customHeight="1" x14ac:dyDescent="0.3">
      <c r="A782" s="162"/>
      <c r="B782" s="162"/>
      <c r="C782" s="162"/>
      <c r="D782" s="162"/>
      <c r="E782" s="176"/>
      <c r="F782" s="162"/>
      <c r="G782" s="177"/>
      <c r="H782" s="162"/>
      <c r="I782" s="178"/>
      <c r="J782" s="162"/>
      <c r="K782" s="176"/>
      <c r="L782" s="162"/>
      <c r="M782" s="162"/>
      <c r="N782" s="162"/>
      <c r="O782" s="162"/>
      <c r="P782" s="176"/>
      <c r="Q782" s="162"/>
      <c r="R782" s="162"/>
      <c r="S782" s="162"/>
      <c r="T782" s="162"/>
      <c r="U782" s="162"/>
      <c r="V782" s="162"/>
      <c r="W782" s="162"/>
      <c r="X782" s="162"/>
      <c r="Y782" s="162"/>
      <c r="Z782" s="162"/>
      <c r="AA782" s="162"/>
      <c r="AB782" s="162"/>
    </row>
    <row r="783" spans="1:28" ht="18" customHeight="1" x14ac:dyDescent="0.3">
      <c r="A783" s="162"/>
      <c r="B783" s="162"/>
      <c r="C783" s="162"/>
      <c r="D783" s="162"/>
      <c r="E783" s="176"/>
      <c r="F783" s="162"/>
      <c r="G783" s="177"/>
      <c r="H783" s="162"/>
      <c r="I783" s="178"/>
      <c r="J783" s="162"/>
      <c r="K783" s="176"/>
      <c r="L783" s="162"/>
      <c r="M783" s="162"/>
      <c r="N783" s="162"/>
      <c r="O783" s="162"/>
      <c r="P783" s="176"/>
      <c r="Q783" s="162"/>
      <c r="R783" s="162"/>
      <c r="S783" s="162"/>
      <c r="T783" s="162"/>
      <c r="U783" s="162"/>
      <c r="V783" s="162"/>
      <c r="W783" s="162"/>
      <c r="X783" s="162"/>
      <c r="Y783" s="162"/>
      <c r="Z783" s="162"/>
      <c r="AA783" s="162"/>
      <c r="AB783" s="162"/>
    </row>
    <row r="784" spans="1:28" ht="18" customHeight="1" x14ac:dyDescent="0.3">
      <c r="A784" s="162"/>
      <c r="B784" s="162"/>
      <c r="C784" s="162"/>
      <c r="D784" s="162"/>
      <c r="E784" s="176"/>
      <c r="F784" s="162"/>
      <c r="G784" s="177"/>
      <c r="H784" s="162"/>
      <c r="I784" s="178"/>
      <c r="J784" s="162"/>
      <c r="K784" s="176"/>
      <c r="L784" s="162"/>
      <c r="M784" s="162"/>
      <c r="N784" s="162"/>
      <c r="O784" s="162"/>
      <c r="P784" s="176"/>
      <c r="Q784" s="162"/>
      <c r="R784" s="162"/>
      <c r="S784" s="162"/>
      <c r="T784" s="162"/>
      <c r="U784" s="162"/>
      <c r="V784" s="162"/>
      <c r="W784" s="162"/>
      <c r="X784" s="162"/>
      <c r="Y784" s="162"/>
      <c r="Z784" s="162"/>
      <c r="AA784" s="162"/>
      <c r="AB784" s="162"/>
    </row>
    <row r="785" spans="1:28" ht="18" customHeight="1" x14ac:dyDescent="0.3">
      <c r="A785" s="162"/>
      <c r="B785" s="162"/>
      <c r="C785" s="162"/>
      <c r="D785" s="162"/>
      <c r="E785" s="176"/>
      <c r="F785" s="162"/>
      <c r="G785" s="177"/>
      <c r="H785" s="162"/>
      <c r="I785" s="178"/>
      <c r="J785" s="162"/>
      <c r="K785" s="176"/>
      <c r="L785" s="162"/>
      <c r="M785" s="162"/>
      <c r="N785" s="162"/>
      <c r="O785" s="162"/>
      <c r="P785" s="176"/>
      <c r="Q785" s="162"/>
      <c r="R785" s="162"/>
      <c r="S785" s="162"/>
      <c r="T785" s="162"/>
      <c r="U785" s="162"/>
      <c r="V785" s="162"/>
      <c r="W785" s="162"/>
      <c r="X785" s="162"/>
      <c r="Y785" s="162"/>
      <c r="Z785" s="162"/>
      <c r="AA785" s="162"/>
      <c r="AB785" s="162"/>
    </row>
    <row r="786" spans="1:28" ht="18" customHeight="1" x14ac:dyDescent="0.3">
      <c r="A786" s="162"/>
      <c r="B786" s="162"/>
      <c r="C786" s="162"/>
      <c r="D786" s="162"/>
      <c r="E786" s="176"/>
      <c r="F786" s="162"/>
      <c r="G786" s="177"/>
      <c r="H786" s="162"/>
      <c r="I786" s="178"/>
      <c r="J786" s="162"/>
      <c r="K786" s="176"/>
      <c r="L786" s="162"/>
      <c r="M786" s="162"/>
      <c r="N786" s="162"/>
      <c r="O786" s="162"/>
      <c r="P786" s="176"/>
      <c r="Q786" s="162"/>
      <c r="R786" s="162"/>
      <c r="S786" s="162"/>
      <c r="T786" s="162"/>
      <c r="U786" s="162"/>
      <c r="V786" s="162"/>
      <c r="W786" s="162"/>
      <c r="X786" s="162"/>
      <c r="Y786" s="162"/>
      <c r="Z786" s="162"/>
      <c r="AA786" s="162"/>
      <c r="AB786" s="162"/>
    </row>
    <row r="787" spans="1:28" ht="18" customHeight="1" x14ac:dyDescent="0.3">
      <c r="A787" s="162"/>
      <c r="B787" s="162"/>
      <c r="C787" s="162"/>
      <c r="D787" s="162"/>
      <c r="E787" s="176"/>
      <c r="F787" s="162"/>
      <c r="G787" s="177"/>
      <c r="H787" s="162"/>
      <c r="I787" s="178"/>
      <c r="J787" s="162"/>
      <c r="K787" s="176"/>
      <c r="L787" s="162"/>
      <c r="M787" s="162"/>
      <c r="N787" s="162"/>
      <c r="O787" s="162"/>
      <c r="P787" s="176"/>
      <c r="Q787" s="162"/>
      <c r="R787" s="162"/>
      <c r="S787" s="162"/>
      <c r="T787" s="162"/>
      <c r="U787" s="162"/>
      <c r="V787" s="162"/>
      <c r="W787" s="162"/>
      <c r="X787" s="162"/>
      <c r="Y787" s="162"/>
      <c r="Z787" s="162"/>
      <c r="AA787" s="162"/>
      <c r="AB787" s="162"/>
    </row>
    <row r="788" spans="1:28" ht="18" customHeight="1" x14ac:dyDescent="0.3">
      <c r="A788" s="162"/>
      <c r="B788" s="162"/>
      <c r="C788" s="162"/>
      <c r="D788" s="162"/>
      <c r="E788" s="176"/>
      <c r="F788" s="162"/>
      <c r="G788" s="177"/>
      <c r="H788" s="162"/>
      <c r="I788" s="178"/>
      <c r="J788" s="162"/>
      <c r="K788" s="176"/>
      <c r="L788" s="162"/>
      <c r="M788" s="162"/>
      <c r="N788" s="162"/>
      <c r="O788" s="162"/>
      <c r="P788" s="176"/>
      <c r="Q788" s="162"/>
      <c r="R788" s="162"/>
      <c r="S788" s="162"/>
      <c r="T788" s="162"/>
      <c r="U788" s="162"/>
      <c r="V788" s="162"/>
      <c r="W788" s="162"/>
      <c r="X788" s="162"/>
      <c r="Y788" s="162"/>
      <c r="Z788" s="162"/>
      <c r="AA788" s="162"/>
      <c r="AB788" s="162"/>
    </row>
    <row r="789" spans="1:28" ht="18" customHeight="1" x14ac:dyDescent="0.3">
      <c r="A789" s="162"/>
      <c r="B789" s="162"/>
      <c r="C789" s="162"/>
      <c r="D789" s="162"/>
      <c r="E789" s="176"/>
      <c r="F789" s="162"/>
      <c r="G789" s="177"/>
      <c r="H789" s="162"/>
      <c r="I789" s="178"/>
      <c r="J789" s="162"/>
      <c r="K789" s="176"/>
      <c r="L789" s="162"/>
      <c r="M789" s="162"/>
      <c r="N789" s="162"/>
      <c r="O789" s="162"/>
      <c r="P789" s="176"/>
      <c r="Q789" s="162"/>
      <c r="R789" s="162"/>
      <c r="S789" s="162"/>
      <c r="T789" s="162"/>
      <c r="U789" s="162"/>
      <c r="V789" s="162"/>
      <c r="W789" s="162"/>
      <c r="X789" s="162"/>
      <c r="Y789" s="162"/>
      <c r="Z789" s="162"/>
      <c r="AA789" s="162"/>
      <c r="AB789" s="162"/>
    </row>
    <row r="790" spans="1:28" ht="18" customHeight="1" x14ac:dyDescent="0.3">
      <c r="A790" s="162"/>
      <c r="B790" s="162"/>
      <c r="C790" s="162"/>
      <c r="D790" s="162"/>
      <c r="E790" s="176"/>
      <c r="F790" s="162"/>
      <c r="G790" s="177"/>
      <c r="H790" s="162"/>
      <c r="I790" s="178"/>
      <c r="J790" s="162"/>
      <c r="K790" s="176"/>
      <c r="L790" s="162"/>
      <c r="M790" s="162"/>
      <c r="N790" s="162"/>
      <c r="O790" s="162"/>
      <c r="P790" s="176"/>
      <c r="Q790" s="162"/>
      <c r="R790" s="162"/>
      <c r="S790" s="162"/>
      <c r="T790" s="162"/>
      <c r="U790" s="162"/>
      <c r="V790" s="162"/>
      <c r="W790" s="162"/>
      <c r="X790" s="162"/>
      <c r="Y790" s="162"/>
      <c r="Z790" s="162"/>
      <c r="AA790" s="162"/>
      <c r="AB790" s="162"/>
    </row>
    <row r="791" spans="1:28" ht="18" customHeight="1" x14ac:dyDescent="0.3">
      <c r="A791" s="162"/>
      <c r="B791" s="162"/>
      <c r="C791" s="162"/>
      <c r="D791" s="162"/>
      <c r="E791" s="176"/>
      <c r="F791" s="162"/>
      <c r="G791" s="177"/>
      <c r="H791" s="162"/>
      <c r="I791" s="178"/>
      <c r="J791" s="162"/>
      <c r="K791" s="176"/>
      <c r="L791" s="162"/>
      <c r="M791" s="162"/>
      <c r="N791" s="162"/>
      <c r="O791" s="162"/>
      <c r="P791" s="176"/>
      <c r="Q791" s="162"/>
      <c r="R791" s="162"/>
      <c r="S791" s="162"/>
      <c r="T791" s="162"/>
      <c r="U791" s="162"/>
      <c r="V791" s="162"/>
      <c r="W791" s="162"/>
      <c r="X791" s="162"/>
      <c r="Y791" s="162"/>
      <c r="Z791" s="162"/>
      <c r="AA791" s="162"/>
      <c r="AB791" s="162"/>
    </row>
    <row r="792" spans="1:28" ht="18" customHeight="1" x14ac:dyDescent="0.3">
      <c r="A792" s="162"/>
      <c r="B792" s="162"/>
      <c r="C792" s="162"/>
      <c r="D792" s="162"/>
      <c r="E792" s="176"/>
      <c r="F792" s="162"/>
      <c r="G792" s="177"/>
      <c r="H792" s="162"/>
      <c r="I792" s="178"/>
      <c r="J792" s="162"/>
      <c r="K792" s="176"/>
      <c r="L792" s="162"/>
      <c r="M792" s="162"/>
      <c r="N792" s="162"/>
      <c r="O792" s="162"/>
      <c r="P792" s="176"/>
      <c r="Q792" s="162"/>
      <c r="R792" s="162"/>
      <c r="S792" s="162"/>
      <c r="T792" s="162"/>
      <c r="U792" s="162"/>
      <c r="V792" s="162"/>
      <c r="W792" s="162"/>
      <c r="X792" s="162"/>
      <c r="Y792" s="162"/>
      <c r="Z792" s="162"/>
      <c r="AA792" s="162"/>
      <c r="AB792" s="162"/>
    </row>
    <row r="793" spans="1:28" ht="18" customHeight="1" x14ac:dyDescent="0.3">
      <c r="A793" s="162"/>
      <c r="B793" s="162"/>
      <c r="C793" s="162"/>
      <c r="D793" s="162"/>
      <c r="E793" s="176"/>
      <c r="F793" s="162"/>
      <c r="G793" s="177"/>
      <c r="H793" s="162"/>
      <c r="I793" s="178"/>
      <c r="J793" s="162"/>
      <c r="K793" s="176"/>
      <c r="L793" s="162"/>
      <c r="M793" s="162"/>
      <c r="N793" s="162"/>
      <c r="O793" s="162"/>
      <c r="P793" s="176"/>
      <c r="Q793" s="162"/>
      <c r="R793" s="162"/>
      <c r="S793" s="162"/>
      <c r="T793" s="162"/>
      <c r="U793" s="162"/>
      <c r="V793" s="162"/>
      <c r="W793" s="162"/>
      <c r="X793" s="162"/>
      <c r="Y793" s="162"/>
      <c r="Z793" s="162"/>
      <c r="AA793" s="162"/>
      <c r="AB793" s="162"/>
    </row>
    <row r="794" spans="1:28" ht="18" customHeight="1" x14ac:dyDescent="0.3">
      <c r="A794" s="162"/>
      <c r="B794" s="162"/>
      <c r="C794" s="162"/>
      <c r="D794" s="162"/>
      <c r="E794" s="176"/>
      <c r="F794" s="162"/>
      <c r="G794" s="177"/>
      <c r="H794" s="162"/>
      <c r="I794" s="178"/>
      <c r="J794" s="162"/>
      <c r="K794" s="176"/>
      <c r="L794" s="162"/>
      <c r="M794" s="162"/>
      <c r="N794" s="162"/>
      <c r="O794" s="162"/>
      <c r="P794" s="176"/>
      <c r="Q794" s="162"/>
      <c r="R794" s="162"/>
      <c r="S794" s="162"/>
      <c r="T794" s="162"/>
      <c r="U794" s="162"/>
      <c r="V794" s="162"/>
      <c r="W794" s="162"/>
      <c r="X794" s="162"/>
      <c r="Y794" s="162"/>
      <c r="Z794" s="162"/>
      <c r="AA794" s="162"/>
      <c r="AB794" s="162"/>
    </row>
    <row r="795" spans="1:28" ht="18" customHeight="1" x14ac:dyDescent="0.3">
      <c r="A795" s="162"/>
      <c r="B795" s="162"/>
      <c r="C795" s="162"/>
      <c r="D795" s="162"/>
      <c r="E795" s="176"/>
      <c r="F795" s="162"/>
      <c r="G795" s="177"/>
      <c r="H795" s="162"/>
      <c r="I795" s="178"/>
      <c r="J795" s="162"/>
      <c r="K795" s="176"/>
      <c r="L795" s="162"/>
      <c r="M795" s="162"/>
      <c r="N795" s="162"/>
      <c r="O795" s="162"/>
      <c r="P795" s="176"/>
      <c r="Q795" s="162"/>
      <c r="R795" s="162"/>
      <c r="S795" s="162"/>
      <c r="T795" s="162"/>
      <c r="U795" s="162"/>
      <c r="V795" s="162"/>
      <c r="W795" s="162"/>
      <c r="X795" s="162"/>
      <c r="Y795" s="162"/>
      <c r="Z795" s="162"/>
      <c r="AA795" s="162"/>
      <c r="AB795" s="162"/>
    </row>
    <row r="796" spans="1:28" ht="18" customHeight="1" x14ac:dyDescent="0.3">
      <c r="A796" s="162"/>
      <c r="B796" s="162"/>
      <c r="C796" s="162"/>
      <c r="D796" s="162"/>
      <c r="E796" s="176"/>
      <c r="F796" s="162"/>
      <c r="G796" s="177"/>
      <c r="H796" s="162"/>
      <c r="I796" s="178"/>
      <c r="J796" s="162"/>
      <c r="K796" s="176"/>
      <c r="L796" s="162"/>
      <c r="M796" s="162"/>
      <c r="N796" s="162"/>
      <c r="O796" s="162"/>
      <c r="P796" s="176"/>
      <c r="Q796" s="162"/>
      <c r="R796" s="162"/>
      <c r="S796" s="162"/>
      <c r="T796" s="162"/>
      <c r="U796" s="162"/>
      <c r="V796" s="162"/>
      <c r="W796" s="162"/>
      <c r="X796" s="162"/>
      <c r="Y796" s="162"/>
      <c r="Z796" s="162"/>
      <c r="AA796" s="162"/>
      <c r="AB796" s="162"/>
    </row>
    <row r="797" spans="1:28" ht="18" customHeight="1" x14ac:dyDescent="0.3">
      <c r="A797" s="162"/>
      <c r="B797" s="162"/>
      <c r="C797" s="162"/>
      <c r="D797" s="162"/>
      <c r="E797" s="176"/>
      <c r="F797" s="162"/>
      <c r="G797" s="177"/>
      <c r="H797" s="162"/>
      <c r="I797" s="178"/>
      <c r="J797" s="162"/>
      <c r="K797" s="176"/>
      <c r="L797" s="162"/>
      <c r="M797" s="162"/>
      <c r="N797" s="162"/>
      <c r="O797" s="162"/>
      <c r="P797" s="176"/>
      <c r="Q797" s="162"/>
      <c r="R797" s="162"/>
      <c r="S797" s="162"/>
      <c r="T797" s="162"/>
      <c r="U797" s="162"/>
      <c r="V797" s="162"/>
      <c r="W797" s="162"/>
      <c r="X797" s="162"/>
      <c r="Y797" s="162"/>
      <c r="Z797" s="162"/>
      <c r="AA797" s="162"/>
      <c r="AB797" s="162"/>
    </row>
    <row r="798" spans="1:28" ht="18" customHeight="1" x14ac:dyDescent="0.3">
      <c r="A798" s="162"/>
      <c r="B798" s="162"/>
      <c r="C798" s="162"/>
      <c r="D798" s="162"/>
      <c r="E798" s="176"/>
      <c r="F798" s="162"/>
      <c r="G798" s="177"/>
      <c r="H798" s="162"/>
      <c r="I798" s="178"/>
      <c r="J798" s="162"/>
      <c r="K798" s="176"/>
      <c r="L798" s="162"/>
      <c r="M798" s="162"/>
      <c r="N798" s="162"/>
      <c r="O798" s="162"/>
      <c r="P798" s="176"/>
      <c r="Q798" s="162"/>
      <c r="R798" s="162"/>
      <c r="S798" s="162"/>
      <c r="T798" s="162"/>
      <c r="U798" s="162"/>
      <c r="V798" s="162"/>
      <c r="W798" s="162"/>
      <c r="X798" s="162"/>
      <c r="Y798" s="162"/>
      <c r="Z798" s="162"/>
      <c r="AA798" s="162"/>
      <c r="AB798" s="162"/>
    </row>
    <row r="799" spans="1:28" ht="18" customHeight="1" x14ac:dyDescent="0.3">
      <c r="A799" s="162"/>
      <c r="B799" s="162"/>
      <c r="C799" s="162"/>
      <c r="D799" s="162"/>
      <c r="E799" s="176"/>
      <c r="F799" s="162"/>
      <c r="G799" s="177"/>
      <c r="H799" s="162"/>
      <c r="I799" s="178"/>
      <c r="J799" s="162"/>
      <c r="K799" s="176"/>
      <c r="L799" s="162"/>
      <c r="M799" s="162"/>
      <c r="N799" s="162"/>
      <c r="O799" s="162"/>
      <c r="P799" s="176"/>
      <c r="Q799" s="162"/>
      <c r="R799" s="162"/>
      <c r="S799" s="162"/>
      <c r="T799" s="162"/>
      <c r="U799" s="162"/>
      <c r="V799" s="162"/>
      <c r="W799" s="162"/>
      <c r="X799" s="162"/>
      <c r="Y799" s="162"/>
      <c r="Z799" s="162"/>
      <c r="AA799" s="162"/>
      <c r="AB799" s="162"/>
    </row>
    <row r="800" spans="1:28" ht="18" customHeight="1" x14ac:dyDescent="0.3">
      <c r="A800" s="162"/>
      <c r="B800" s="162"/>
      <c r="C800" s="162"/>
      <c r="D800" s="162"/>
      <c r="E800" s="176"/>
      <c r="F800" s="162"/>
      <c r="G800" s="177"/>
      <c r="H800" s="162"/>
      <c r="I800" s="178"/>
      <c r="J800" s="162"/>
      <c r="K800" s="176"/>
      <c r="L800" s="162"/>
      <c r="M800" s="162"/>
      <c r="N800" s="162"/>
      <c r="O800" s="162"/>
      <c r="P800" s="176"/>
      <c r="Q800" s="162"/>
      <c r="R800" s="162"/>
      <c r="S800" s="162"/>
      <c r="T800" s="162"/>
      <c r="U800" s="162"/>
      <c r="V800" s="162"/>
      <c r="W800" s="162"/>
      <c r="X800" s="162"/>
      <c r="Y800" s="162"/>
      <c r="Z800" s="162"/>
      <c r="AA800" s="162"/>
      <c r="AB800" s="162"/>
    </row>
    <row r="801" spans="1:28" ht="18" customHeight="1" x14ac:dyDescent="0.3">
      <c r="A801" s="162"/>
      <c r="B801" s="162"/>
      <c r="C801" s="162"/>
      <c r="D801" s="162"/>
      <c r="E801" s="176"/>
      <c r="F801" s="162"/>
      <c r="G801" s="177"/>
      <c r="H801" s="162"/>
      <c r="I801" s="178"/>
      <c r="J801" s="162"/>
      <c r="K801" s="176"/>
      <c r="L801" s="162"/>
      <c r="M801" s="162"/>
      <c r="N801" s="162"/>
      <c r="O801" s="162"/>
      <c r="P801" s="176"/>
      <c r="Q801" s="162"/>
      <c r="R801" s="162"/>
      <c r="S801" s="162"/>
      <c r="T801" s="162"/>
      <c r="U801" s="162"/>
      <c r="V801" s="162"/>
      <c r="W801" s="162"/>
      <c r="X801" s="162"/>
      <c r="Y801" s="162"/>
      <c r="Z801" s="162"/>
      <c r="AA801" s="162"/>
      <c r="AB801" s="162"/>
    </row>
    <row r="802" spans="1:28" ht="18" customHeight="1" x14ac:dyDescent="0.3">
      <c r="A802" s="162"/>
      <c r="B802" s="162"/>
      <c r="C802" s="162"/>
      <c r="D802" s="162"/>
      <c r="E802" s="176"/>
      <c r="F802" s="162"/>
      <c r="G802" s="177"/>
      <c r="H802" s="162"/>
      <c r="I802" s="178"/>
      <c r="J802" s="162"/>
      <c r="K802" s="176"/>
      <c r="L802" s="162"/>
      <c r="M802" s="162"/>
      <c r="N802" s="162"/>
      <c r="O802" s="162"/>
      <c r="P802" s="176"/>
      <c r="Q802" s="162"/>
      <c r="R802" s="162"/>
      <c r="S802" s="162"/>
      <c r="T802" s="162"/>
      <c r="U802" s="162"/>
      <c r="V802" s="162"/>
      <c r="W802" s="162"/>
      <c r="X802" s="162"/>
      <c r="Y802" s="162"/>
      <c r="Z802" s="162"/>
      <c r="AA802" s="162"/>
      <c r="AB802" s="162"/>
    </row>
    <row r="803" spans="1:28" ht="18" customHeight="1" x14ac:dyDescent="0.3">
      <c r="A803" s="162"/>
      <c r="B803" s="162"/>
      <c r="C803" s="162"/>
      <c r="D803" s="162"/>
      <c r="E803" s="176"/>
      <c r="F803" s="162"/>
      <c r="G803" s="177"/>
      <c r="H803" s="162"/>
      <c r="I803" s="178"/>
      <c r="J803" s="162"/>
      <c r="K803" s="176"/>
      <c r="L803" s="162"/>
      <c r="M803" s="162"/>
      <c r="N803" s="162"/>
      <c r="O803" s="162"/>
      <c r="P803" s="176"/>
      <c r="Q803" s="162"/>
      <c r="R803" s="162"/>
      <c r="S803" s="162"/>
      <c r="T803" s="162"/>
      <c r="U803" s="162"/>
      <c r="V803" s="162"/>
      <c r="W803" s="162"/>
      <c r="X803" s="162"/>
      <c r="Y803" s="162"/>
      <c r="Z803" s="162"/>
      <c r="AA803" s="162"/>
      <c r="AB803" s="162"/>
    </row>
    <row r="804" spans="1:28" ht="18" customHeight="1" x14ac:dyDescent="0.3">
      <c r="A804" s="162"/>
      <c r="B804" s="162"/>
      <c r="C804" s="162"/>
      <c r="D804" s="162"/>
      <c r="E804" s="176"/>
      <c r="F804" s="162"/>
      <c r="G804" s="177"/>
      <c r="H804" s="162"/>
      <c r="I804" s="178"/>
      <c r="J804" s="162"/>
      <c r="K804" s="176"/>
      <c r="L804" s="162"/>
      <c r="M804" s="162"/>
      <c r="N804" s="162"/>
      <c r="O804" s="162"/>
      <c r="P804" s="176"/>
      <c r="Q804" s="162"/>
      <c r="R804" s="162"/>
      <c r="S804" s="162"/>
      <c r="T804" s="162"/>
      <c r="U804" s="162"/>
      <c r="V804" s="162"/>
      <c r="W804" s="162"/>
      <c r="X804" s="162"/>
      <c r="Y804" s="162"/>
      <c r="Z804" s="162"/>
      <c r="AA804" s="162"/>
      <c r="AB804" s="162"/>
    </row>
    <row r="805" spans="1:28" ht="18" customHeight="1" x14ac:dyDescent="0.3">
      <c r="A805" s="162"/>
      <c r="B805" s="162"/>
      <c r="C805" s="162"/>
      <c r="D805" s="162"/>
      <c r="E805" s="176"/>
      <c r="F805" s="162"/>
      <c r="G805" s="177"/>
      <c r="H805" s="162"/>
      <c r="I805" s="178"/>
      <c r="J805" s="162"/>
      <c r="K805" s="176"/>
      <c r="L805" s="162"/>
      <c r="M805" s="162"/>
      <c r="N805" s="162"/>
      <c r="O805" s="162"/>
      <c r="P805" s="176"/>
      <c r="Q805" s="162"/>
      <c r="R805" s="162"/>
      <c r="S805" s="162"/>
      <c r="T805" s="162"/>
      <c r="U805" s="162"/>
      <c r="V805" s="162"/>
      <c r="W805" s="162"/>
      <c r="X805" s="162"/>
      <c r="Y805" s="162"/>
      <c r="Z805" s="162"/>
      <c r="AA805" s="162"/>
      <c r="AB805" s="162"/>
    </row>
    <row r="806" spans="1:28" ht="18" customHeight="1" x14ac:dyDescent="0.3">
      <c r="A806" s="162"/>
      <c r="B806" s="162"/>
      <c r="C806" s="162"/>
      <c r="D806" s="162"/>
      <c r="E806" s="176"/>
      <c r="F806" s="162"/>
      <c r="G806" s="177"/>
      <c r="H806" s="162"/>
      <c r="I806" s="178"/>
      <c r="J806" s="162"/>
      <c r="K806" s="176"/>
      <c r="L806" s="162"/>
      <c r="M806" s="162"/>
      <c r="N806" s="162"/>
      <c r="O806" s="162"/>
      <c r="P806" s="176"/>
      <c r="Q806" s="162"/>
      <c r="R806" s="162"/>
      <c r="S806" s="162"/>
      <c r="T806" s="162"/>
      <c r="U806" s="162"/>
      <c r="V806" s="162"/>
      <c r="W806" s="162"/>
      <c r="X806" s="162"/>
      <c r="Y806" s="162"/>
      <c r="Z806" s="162"/>
      <c r="AA806" s="162"/>
      <c r="AB806" s="162"/>
    </row>
    <row r="807" spans="1:28" ht="18" customHeight="1" x14ac:dyDescent="0.3">
      <c r="A807" s="162"/>
      <c r="B807" s="162"/>
      <c r="C807" s="162"/>
      <c r="D807" s="162"/>
      <c r="E807" s="176"/>
      <c r="F807" s="162"/>
      <c r="G807" s="177"/>
      <c r="H807" s="162"/>
      <c r="I807" s="178"/>
      <c r="J807" s="162"/>
      <c r="K807" s="176"/>
      <c r="L807" s="162"/>
      <c r="M807" s="162"/>
      <c r="N807" s="162"/>
      <c r="O807" s="162"/>
      <c r="P807" s="176"/>
      <c r="Q807" s="162"/>
      <c r="R807" s="162"/>
      <c r="S807" s="162"/>
      <c r="T807" s="162"/>
      <c r="U807" s="162"/>
      <c r="V807" s="162"/>
      <c r="W807" s="162"/>
      <c r="X807" s="162"/>
      <c r="Y807" s="162"/>
      <c r="Z807" s="162"/>
      <c r="AA807" s="162"/>
      <c r="AB807" s="162"/>
    </row>
    <row r="808" spans="1:28" ht="18" customHeight="1" x14ac:dyDescent="0.3">
      <c r="A808" s="162"/>
      <c r="B808" s="162"/>
      <c r="C808" s="162"/>
      <c r="D808" s="162"/>
      <c r="E808" s="176"/>
      <c r="F808" s="162"/>
      <c r="G808" s="177"/>
      <c r="H808" s="162"/>
      <c r="I808" s="178"/>
      <c r="J808" s="162"/>
      <c r="K808" s="176"/>
      <c r="L808" s="162"/>
      <c r="M808" s="162"/>
      <c r="N808" s="162"/>
      <c r="O808" s="162"/>
      <c r="P808" s="176"/>
      <c r="Q808" s="162"/>
      <c r="R808" s="162"/>
      <c r="S808" s="162"/>
      <c r="T808" s="162"/>
      <c r="U808" s="162"/>
      <c r="V808" s="162"/>
      <c r="W808" s="162"/>
      <c r="X808" s="162"/>
      <c r="Y808" s="162"/>
      <c r="Z808" s="162"/>
      <c r="AA808" s="162"/>
      <c r="AB808" s="162"/>
    </row>
    <row r="809" spans="1:28" ht="18" customHeight="1" x14ac:dyDescent="0.3">
      <c r="A809" s="162"/>
      <c r="B809" s="162"/>
      <c r="C809" s="162"/>
      <c r="D809" s="162"/>
      <c r="E809" s="176"/>
      <c r="F809" s="162"/>
      <c r="G809" s="177"/>
      <c r="H809" s="162"/>
      <c r="I809" s="178"/>
      <c r="J809" s="162"/>
      <c r="K809" s="176"/>
      <c r="L809" s="162"/>
      <c r="M809" s="162"/>
      <c r="N809" s="162"/>
      <c r="O809" s="162"/>
      <c r="P809" s="176"/>
      <c r="Q809" s="162"/>
      <c r="R809" s="162"/>
      <c r="S809" s="162"/>
      <c r="T809" s="162"/>
      <c r="U809" s="162"/>
      <c r="V809" s="162"/>
      <c r="W809" s="162"/>
      <c r="X809" s="162"/>
      <c r="Y809" s="162"/>
      <c r="Z809" s="162"/>
      <c r="AA809" s="162"/>
      <c r="AB809" s="162"/>
    </row>
    <row r="810" spans="1:28" ht="18" customHeight="1" x14ac:dyDescent="0.3">
      <c r="A810" s="162"/>
      <c r="B810" s="162"/>
      <c r="C810" s="162"/>
      <c r="D810" s="162"/>
      <c r="E810" s="176"/>
      <c r="F810" s="162"/>
      <c r="G810" s="177"/>
      <c r="H810" s="162"/>
      <c r="I810" s="178"/>
      <c r="J810" s="162"/>
      <c r="K810" s="176"/>
      <c r="L810" s="162"/>
      <c r="M810" s="162"/>
      <c r="N810" s="162"/>
      <c r="O810" s="162"/>
      <c r="P810" s="176"/>
      <c r="Q810" s="162"/>
      <c r="R810" s="162"/>
      <c r="S810" s="162"/>
      <c r="T810" s="162"/>
      <c r="U810" s="162"/>
      <c r="V810" s="162"/>
      <c r="W810" s="162"/>
      <c r="X810" s="162"/>
      <c r="Y810" s="162"/>
      <c r="Z810" s="162"/>
      <c r="AA810" s="162"/>
      <c r="AB810" s="162"/>
    </row>
    <row r="811" spans="1:28" ht="18" customHeight="1" x14ac:dyDescent="0.3">
      <c r="A811" s="162"/>
      <c r="B811" s="162"/>
      <c r="C811" s="162"/>
      <c r="D811" s="162"/>
      <c r="E811" s="176"/>
      <c r="F811" s="162"/>
      <c r="G811" s="177"/>
      <c r="H811" s="162"/>
      <c r="I811" s="178"/>
      <c r="J811" s="162"/>
      <c r="K811" s="176"/>
      <c r="L811" s="162"/>
      <c r="M811" s="162"/>
      <c r="N811" s="162"/>
      <c r="O811" s="162"/>
      <c r="P811" s="176"/>
      <c r="Q811" s="162"/>
      <c r="R811" s="162"/>
      <c r="S811" s="162"/>
      <c r="T811" s="162"/>
      <c r="U811" s="162"/>
      <c r="V811" s="162"/>
      <c r="W811" s="162"/>
      <c r="X811" s="162"/>
      <c r="Y811" s="162"/>
      <c r="Z811" s="162"/>
      <c r="AA811" s="162"/>
      <c r="AB811" s="162"/>
    </row>
    <row r="812" spans="1:28" ht="18" customHeight="1" x14ac:dyDescent="0.3">
      <c r="A812" s="162"/>
      <c r="B812" s="162"/>
      <c r="C812" s="162"/>
      <c r="D812" s="162"/>
      <c r="E812" s="176"/>
      <c r="F812" s="162"/>
      <c r="G812" s="177"/>
      <c r="H812" s="162"/>
      <c r="I812" s="178"/>
      <c r="J812" s="162"/>
      <c r="K812" s="176"/>
      <c r="L812" s="162"/>
      <c r="M812" s="162"/>
      <c r="N812" s="162"/>
      <c r="O812" s="162"/>
      <c r="P812" s="176"/>
      <c r="Q812" s="162"/>
      <c r="R812" s="162"/>
      <c r="S812" s="162"/>
      <c r="T812" s="162"/>
      <c r="U812" s="162"/>
      <c r="V812" s="162"/>
      <c r="W812" s="162"/>
      <c r="X812" s="162"/>
      <c r="Y812" s="162"/>
      <c r="Z812" s="162"/>
      <c r="AA812" s="162"/>
      <c r="AB812" s="162"/>
    </row>
    <row r="813" spans="1:28" ht="18" customHeight="1" x14ac:dyDescent="0.3">
      <c r="A813" s="162"/>
      <c r="B813" s="162"/>
      <c r="C813" s="162"/>
      <c r="D813" s="162"/>
      <c r="E813" s="176"/>
      <c r="F813" s="162"/>
      <c r="G813" s="177"/>
      <c r="H813" s="162"/>
      <c r="I813" s="178"/>
      <c r="J813" s="162"/>
      <c r="K813" s="176"/>
      <c r="L813" s="162"/>
      <c r="M813" s="162"/>
      <c r="N813" s="162"/>
      <c r="O813" s="162"/>
      <c r="P813" s="176"/>
      <c r="Q813" s="162"/>
      <c r="R813" s="162"/>
      <c r="S813" s="162"/>
      <c r="T813" s="162"/>
      <c r="U813" s="162"/>
      <c r="V813" s="162"/>
      <c r="W813" s="162"/>
      <c r="X813" s="162"/>
      <c r="Y813" s="162"/>
      <c r="Z813" s="162"/>
      <c r="AA813" s="162"/>
      <c r="AB813" s="162"/>
    </row>
    <row r="814" spans="1:28" ht="18" customHeight="1" x14ac:dyDescent="0.3">
      <c r="A814" s="162"/>
      <c r="B814" s="162"/>
      <c r="C814" s="162"/>
      <c r="D814" s="162"/>
      <c r="E814" s="176"/>
      <c r="F814" s="162"/>
      <c r="G814" s="177"/>
      <c r="H814" s="162"/>
      <c r="I814" s="178"/>
      <c r="J814" s="162"/>
      <c r="K814" s="176"/>
      <c r="L814" s="162"/>
      <c r="M814" s="162"/>
      <c r="N814" s="162"/>
      <c r="O814" s="162"/>
      <c r="P814" s="176"/>
      <c r="Q814" s="162"/>
      <c r="R814" s="162"/>
      <c r="S814" s="162"/>
      <c r="T814" s="162"/>
      <c r="U814" s="162"/>
      <c r="V814" s="162"/>
      <c r="W814" s="162"/>
      <c r="X814" s="162"/>
      <c r="Y814" s="162"/>
      <c r="Z814" s="162"/>
      <c r="AA814" s="162"/>
      <c r="AB814" s="162"/>
    </row>
    <row r="815" spans="1:28" ht="18" customHeight="1" x14ac:dyDescent="0.3">
      <c r="A815" s="162"/>
      <c r="B815" s="162"/>
      <c r="C815" s="162"/>
      <c r="D815" s="162"/>
      <c r="E815" s="176"/>
      <c r="F815" s="162"/>
      <c r="G815" s="177"/>
      <c r="H815" s="162"/>
      <c r="I815" s="178"/>
      <c r="J815" s="162"/>
      <c r="K815" s="176"/>
      <c r="L815" s="162"/>
      <c r="M815" s="162"/>
      <c r="N815" s="162"/>
      <c r="O815" s="162"/>
      <c r="P815" s="176"/>
      <c r="Q815" s="162"/>
      <c r="R815" s="162"/>
      <c r="S815" s="162"/>
      <c r="T815" s="162"/>
      <c r="U815" s="162"/>
      <c r="V815" s="162"/>
      <c r="W815" s="162"/>
      <c r="X815" s="162"/>
      <c r="Y815" s="162"/>
      <c r="Z815" s="162"/>
      <c r="AA815" s="162"/>
      <c r="AB815" s="162"/>
    </row>
    <row r="816" spans="1:28" ht="18" customHeight="1" x14ac:dyDescent="0.3">
      <c r="A816" s="162"/>
      <c r="B816" s="162"/>
      <c r="C816" s="162"/>
      <c r="D816" s="162"/>
      <c r="E816" s="176"/>
      <c r="F816" s="162"/>
      <c r="G816" s="177"/>
      <c r="H816" s="162"/>
      <c r="I816" s="178"/>
      <c r="J816" s="162"/>
      <c r="K816" s="176"/>
      <c r="L816" s="162"/>
      <c r="M816" s="162"/>
      <c r="N816" s="162"/>
      <c r="O816" s="162"/>
      <c r="P816" s="176"/>
      <c r="Q816" s="162"/>
      <c r="R816" s="162"/>
      <c r="S816" s="162"/>
      <c r="T816" s="162"/>
      <c r="U816" s="162"/>
      <c r="V816" s="162"/>
      <c r="W816" s="162"/>
      <c r="X816" s="162"/>
      <c r="Y816" s="162"/>
      <c r="Z816" s="162"/>
      <c r="AA816" s="162"/>
      <c r="AB816" s="162"/>
    </row>
    <row r="817" spans="1:28" ht="18" customHeight="1" x14ac:dyDescent="0.3">
      <c r="A817" s="162"/>
      <c r="B817" s="162"/>
      <c r="C817" s="162"/>
      <c r="D817" s="162"/>
      <c r="E817" s="176"/>
      <c r="F817" s="162"/>
      <c r="G817" s="177"/>
      <c r="H817" s="162"/>
      <c r="I817" s="178"/>
      <c r="J817" s="162"/>
      <c r="K817" s="176"/>
      <c r="L817" s="162"/>
      <c r="M817" s="162"/>
      <c r="N817" s="162"/>
      <c r="O817" s="162"/>
      <c r="P817" s="176"/>
      <c r="Q817" s="162"/>
      <c r="R817" s="162"/>
      <c r="S817" s="162"/>
      <c r="T817" s="162"/>
      <c r="U817" s="162"/>
      <c r="V817" s="162"/>
      <c r="W817" s="162"/>
      <c r="X817" s="162"/>
      <c r="Y817" s="162"/>
      <c r="Z817" s="162"/>
      <c r="AA817" s="162"/>
      <c r="AB817" s="162"/>
    </row>
    <row r="818" spans="1:28" ht="18" customHeight="1" x14ac:dyDescent="0.3">
      <c r="A818" s="162"/>
      <c r="B818" s="162"/>
      <c r="C818" s="162"/>
      <c r="D818" s="162"/>
      <c r="E818" s="176"/>
      <c r="F818" s="162"/>
      <c r="G818" s="177"/>
      <c r="H818" s="162"/>
      <c r="I818" s="178"/>
      <c r="J818" s="162"/>
      <c r="K818" s="176"/>
      <c r="L818" s="162"/>
      <c r="M818" s="162"/>
      <c r="N818" s="162"/>
      <c r="O818" s="162"/>
      <c r="P818" s="176"/>
      <c r="Q818" s="162"/>
      <c r="R818" s="162"/>
      <c r="S818" s="162"/>
      <c r="T818" s="162"/>
      <c r="U818" s="162"/>
      <c r="V818" s="162"/>
      <c r="W818" s="162"/>
      <c r="X818" s="162"/>
      <c r="Y818" s="162"/>
      <c r="Z818" s="162"/>
      <c r="AA818" s="162"/>
      <c r="AB818" s="162"/>
    </row>
    <row r="819" spans="1:28" ht="18" customHeight="1" x14ac:dyDescent="0.3">
      <c r="A819" s="162"/>
      <c r="B819" s="162"/>
      <c r="C819" s="162"/>
      <c r="D819" s="162"/>
      <c r="E819" s="176"/>
      <c r="F819" s="162"/>
      <c r="G819" s="177"/>
      <c r="H819" s="162"/>
      <c r="I819" s="178"/>
      <c r="J819" s="162"/>
      <c r="K819" s="176"/>
      <c r="L819" s="162"/>
      <c r="M819" s="162"/>
      <c r="N819" s="162"/>
      <c r="O819" s="162"/>
      <c r="P819" s="176"/>
      <c r="Q819" s="162"/>
      <c r="R819" s="162"/>
      <c r="S819" s="162"/>
      <c r="T819" s="162"/>
      <c r="U819" s="162"/>
      <c r="V819" s="162"/>
      <c r="W819" s="162"/>
      <c r="X819" s="162"/>
      <c r="Y819" s="162"/>
      <c r="Z819" s="162"/>
      <c r="AA819" s="162"/>
      <c r="AB819" s="162"/>
    </row>
    <row r="820" spans="1:28" ht="18" customHeight="1" x14ac:dyDescent="0.3">
      <c r="A820" s="162"/>
      <c r="B820" s="162"/>
      <c r="C820" s="162"/>
      <c r="D820" s="162"/>
      <c r="E820" s="176"/>
      <c r="F820" s="162"/>
      <c r="G820" s="177"/>
      <c r="H820" s="162"/>
      <c r="I820" s="178"/>
      <c r="J820" s="162"/>
      <c r="K820" s="176"/>
      <c r="L820" s="162"/>
      <c r="M820" s="162"/>
      <c r="N820" s="162"/>
      <c r="O820" s="162"/>
      <c r="P820" s="176"/>
      <c r="Q820" s="162"/>
      <c r="R820" s="162"/>
      <c r="S820" s="162"/>
      <c r="T820" s="162"/>
      <c r="U820" s="162"/>
      <c r="V820" s="162"/>
      <c r="W820" s="162"/>
      <c r="X820" s="162"/>
      <c r="Y820" s="162"/>
      <c r="Z820" s="162"/>
      <c r="AA820" s="162"/>
      <c r="AB820" s="162"/>
    </row>
    <row r="821" spans="1:28" ht="18" customHeight="1" x14ac:dyDescent="0.3">
      <c r="A821" s="162"/>
      <c r="B821" s="162"/>
      <c r="C821" s="162"/>
      <c r="D821" s="162"/>
      <c r="E821" s="176"/>
      <c r="F821" s="162"/>
      <c r="G821" s="177"/>
      <c r="H821" s="162"/>
      <c r="I821" s="178"/>
      <c r="J821" s="162"/>
      <c r="K821" s="176"/>
      <c r="L821" s="162"/>
      <c r="M821" s="162"/>
      <c r="N821" s="162"/>
      <c r="O821" s="162"/>
      <c r="P821" s="176"/>
      <c r="Q821" s="162"/>
      <c r="R821" s="162"/>
      <c r="S821" s="162"/>
      <c r="T821" s="162"/>
      <c r="U821" s="162"/>
      <c r="V821" s="162"/>
      <c r="W821" s="162"/>
      <c r="X821" s="162"/>
      <c r="Y821" s="162"/>
      <c r="Z821" s="162"/>
      <c r="AA821" s="162"/>
      <c r="AB821" s="162"/>
    </row>
    <row r="822" spans="1:28" ht="18" customHeight="1" x14ac:dyDescent="0.3">
      <c r="A822" s="162"/>
      <c r="B822" s="162"/>
      <c r="C822" s="162"/>
      <c r="D822" s="162"/>
      <c r="E822" s="176"/>
      <c r="F822" s="162"/>
      <c r="G822" s="177"/>
      <c r="H822" s="162"/>
      <c r="I822" s="178"/>
      <c r="J822" s="162"/>
      <c r="K822" s="176"/>
      <c r="L822" s="162"/>
      <c r="M822" s="162"/>
      <c r="N822" s="162"/>
      <c r="O822" s="162"/>
      <c r="P822" s="176"/>
      <c r="Q822" s="162"/>
      <c r="R822" s="162"/>
      <c r="S822" s="162"/>
      <c r="T822" s="162"/>
      <c r="U822" s="162"/>
      <c r="V822" s="162"/>
      <c r="W822" s="162"/>
      <c r="X822" s="162"/>
      <c r="Y822" s="162"/>
      <c r="Z822" s="162"/>
      <c r="AA822" s="162"/>
      <c r="AB822" s="162"/>
    </row>
    <row r="823" spans="1:28" ht="18" customHeight="1" x14ac:dyDescent="0.3">
      <c r="A823" s="162"/>
      <c r="B823" s="162"/>
      <c r="C823" s="162"/>
      <c r="D823" s="162"/>
      <c r="E823" s="176"/>
      <c r="F823" s="162"/>
      <c r="G823" s="177"/>
      <c r="H823" s="162"/>
      <c r="I823" s="178"/>
      <c r="J823" s="162"/>
      <c r="K823" s="176"/>
      <c r="L823" s="162"/>
      <c r="M823" s="162"/>
      <c r="N823" s="162"/>
      <c r="O823" s="162"/>
      <c r="P823" s="176"/>
      <c r="Q823" s="162"/>
      <c r="R823" s="162"/>
      <c r="S823" s="162"/>
      <c r="T823" s="162"/>
      <c r="U823" s="162"/>
      <c r="V823" s="162"/>
      <c r="W823" s="162"/>
      <c r="X823" s="162"/>
      <c r="Y823" s="162"/>
      <c r="Z823" s="162"/>
      <c r="AA823" s="162"/>
      <c r="AB823" s="162"/>
    </row>
    <row r="824" spans="1:28" ht="18" customHeight="1" x14ac:dyDescent="0.3">
      <c r="A824" s="162"/>
      <c r="B824" s="162"/>
      <c r="C824" s="162"/>
      <c r="D824" s="162"/>
      <c r="E824" s="176"/>
      <c r="F824" s="162"/>
      <c r="G824" s="177"/>
      <c r="H824" s="162"/>
      <c r="I824" s="178"/>
      <c r="J824" s="162"/>
      <c r="K824" s="176"/>
      <c r="L824" s="162"/>
      <c r="M824" s="162"/>
      <c r="N824" s="162"/>
      <c r="O824" s="162"/>
      <c r="P824" s="176"/>
      <c r="Q824" s="162"/>
      <c r="R824" s="162"/>
      <c r="S824" s="162"/>
      <c r="T824" s="162"/>
      <c r="U824" s="162"/>
      <c r="V824" s="162"/>
      <c r="W824" s="162"/>
      <c r="X824" s="162"/>
      <c r="Y824" s="162"/>
      <c r="Z824" s="162"/>
      <c r="AA824" s="162"/>
      <c r="AB824" s="162"/>
    </row>
    <row r="825" spans="1:28" ht="18" customHeight="1" x14ac:dyDescent="0.3">
      <c r="A825" s="162"/>
      <c r="B825" s="162"/>
      <c r="C825" s="162"/>
      <c r="D825" s="162"/>
      <c r="E825" s="176"/>
      <c r="F825" s="162"/>
      <c r="G825" s="177"/>
      <c r="H825" s="162"/>
      <c r="I825" s="178"/>
      <c r="J825" s="162"/>
      <c r="K825" s="176"/>
      <c r="L825" s="162"/>
      <c r="M825" s="162"/>
      <c r="N825" s="162"/>
      <c r="O825" s="162"/>
      <c r="P825" s="176"/>
      <c r="Q825" s="162"/>
      <c r="R825" s="162"/>
      <c r="S825" s="162"/>
      <c r="T825" s="162"/>
      <c r="U825" s="162"/>
      <c r="V825" s="162"/>
      <c r="W825" s="162"/>
      <c r="X825" s="162"/>
      <c r="Y825" s="162"/>
      <c r="Z825" s="162"/>
      <c r="AA825" s="162"/>
      <c r="AB825" s="162"/>
    </row>
    <row r="826" spans="1:28" ht="18" customHeight="1" x14ac:dyDescent="0.3">
      <c r="A826" s="162"/>
      <c r="B826" s="162"/>
      <c r="C826" s="162"/>
      <c r="D826" s="162"/>
      <c r="E826" s="176"/>
      <c r="F826" s="162"/>
      <c r="G826" s="177"/>
      <c r="H826" s="162"/>
      <c r="I826" s="178"/>
      <c r="J826" s="162"/>
      <c r="K826" s="176"/>
      <c r="L826" s="162"/>
      <c r="M826" s="162"/>
      <c r="N826" s="162"/>
      <c r="O826" s="162"/>
      <c r="P826" s="176"/>
      <c r="Q826" s="162"/>
      <c r="R826" s="162"/>
      <c r="S826" s="162"/>
      <c r="T826" s="162"/>
      <c r="U826" s="162"/>
      <c r="V826" s="162"/>
      <c r="W826" s="162"/>
      <c r="X826" s="162"/>
      <c r="Y826" s="162"/>
      <c r="Z826" s="162"/>
      <c r="AA826" s="162"/>
      <c r="AB826" s="162"/>
    </row>
    <row r="827" spans="1:28" ht="18" customHeight="1" x14ac:dyDescent="0.3">
      <c r="A827" s="162"/>
      <c r="B827" s="162"/>
      <c r="C827" s="162"/>
      <c r="D827" s="162"/>
      <c r="E827" s="176"/>
      <c r="F827" s="162"/>
      <c r="G827" s="177"/>
      <c r="H827" s="162"/>
      <c r="I827" s="178"/>
      <c r="J827" s="162"/>
      <c r="K827" s="176"/>
      <c r="L827" s="162"/>
      <c r="M827" s="162"/>
      <c r="N827" s="162"/>
      <c r="O827" s="162"/>
      <c r="P827" s="176"/>
      <c r="Q827" s="162"/>
      <c r="R827" s="162"/>
      <c r="S827" s="162"/>
      <c r="T827" s="162"/>
      <c r="U827" s="162"/>
      <c r="V827" s="162"/>
      <c r="W827" s="162"/>
      <c r="X827" s="162"/>
      <c r="Y827" s="162"/>
      <c r="Z827" s="162"/>
      <c r="AA827" s="162"/>
      <c r="AB827" s="162"/>
    </row>
    <row r="828" spans="1:28" ht="18" customHeight="1" x14ac:dyDescent="0.3">
      <c r="A828" s="162"/>
      <c r="B828" s="162"/>
      <c r="C828" s="162"/>
      <c r="D828" s="162"/>
      <c r="E828" s="176"/>
      <c r="F828" s="162"/>
      <c r="G828" s="177"/>
      <c r="H828" s="162"/>
      <c r="I828" s="178"/>
      <c r="J828" s="162"/>
      <c r="K828" s="176"/>
      <c r="L828" s="162"/>
      <c r="M828" s="162"/>
      <c r="N828" s="162"/>
      <c r="O828" s="162"/>
      <c r="P828" s="176"/>
      <c r="Q828" s="162"/>
      <c r="R828" s="162"/>
      <c r="S828" s="162"/>
      <c r="T828" s="162"/>
      <c r="U828" s="162"/>
      <c r="V828" s="162"/>
      <c r="W828" s="162"/>
      <c r="X828" s="162"/>
      <c r="Y828" s="162"/>
      <c r="Z828" s="162"/>
      <c r="AA828" s="162"/>
      <c r="AB828" s="162"/>
    </row>
    <row r="829" spans="1:28" ht="18" customHeight="1" x14ac:dyDescent="0.3">
      <c r="A829" s="162"/>
      <c r="B829" s="162"/>
      <c r="C829" s="162"/>
      <c r="D829" s="162"/>
      <c r="E829" s="176"/>
      <c r="F829" s="162"/>
      <c r="G829" s="177"/>
      <c r="H829" s="162"/>
      <c r="I829" s="178"/>
      <c r="J829" s="162"/>
      <c r="K829" s="176"/>
      <c r="L829" s="162"/>
      <c r="M829" s="162"/>
      <c r="N829" s="162"/>
      <c r="O829" s="162"/>
      <c r="P829" s="176"/>
      <c r="Q829" s="162"/>
      <c r="R829" s="162"/>
      <c r="S829" s="162"/>
      <c r="T829" s="162"/>
      <c r="U829" s="162"/>
      <c r="V829" s="162"/>
      <c r="W829" s="162"/>
      <c r="X829" s="162"/>
      <c r="Y829" s="162"/>
      <c r="Z829" s="162"/>
      <c r="AA829" s="162"/>
      <c r="AB829" s="162"/>
    </row>
    <row r="830" spans="1:28" ht="18" customHeight="1" x14ac:dyDescent="0.3">
      <c r="A830" s="162"/>
      <c r="B830" s="162"/>
      <c r="C830" s="162"/>
      <c r="D830" s="162"/>
      <c r="E830" s="176"/>
      <c r="F830" s="162"/>
      <c r="G830" s="177"/>
      <c r="H830" s="162"/>
      <c r="I830" s="178"/>
      <c r="J830" s="162"/>
      <c r="K830" s="176"/>
      <c r="L830" s="162"/>
      <c r="M830" s="162"/>
      <c r="N830" s="162"/>
      <c r="O830" s="162"/>
      <c r="P830" s="176"/>
      <c r="Q830" s="162"/>
      <c r="R830" s="162"/>
      <c r="S830" s="162"/>
      <c r="T830" s="162"/>
      <c r="U830" s="162"/>
      <c r="V830" s="162"/>
      <c r="W830" s="162"/>
      <c r="X830" s="162"/>
      <c r="Y830" s="162"/>
      <c r="Z830" s="162"/>
      <c r="AA830" s="162"/>
      <c r="AB830" s="162"/>
    </row>
    <row r="831" spans="1:28" ht="18" customHeight="1" x14ac:dyDescent="0.3">
      <c r="A831" s="162"/>
      <c r="B831" s="162"/>
      <c r="C831" s="162"/>
      <c r="D831" s="162"/>
      <c r="E831" s="176"/>
      <c r="F831" s="162"/>
      <c r="G831" s="177"/>
      <c r="H831" s="162"/>
      <c r="I831" s="178"/>
      <c r="J831" s="162"/>
      <c r="K831" s="176"/>
      <c r="L831" s="162"/>
      <c r="M831" s="162"/>
      <c r="N831" s="162"/>
      <c r="O831" s="162"/>
      <c r="P831" s="176"/>
      <c r="Q831" s="162"/>
      <c r="R831" s="162"/>
      <c r="S831" s="162"/>
      <c r="T831" s="162"/>
      <c r="U831" s="162"/>
      <c r="V831" s="162"/>
      <c r="W831" s="162"/>
      <c r="X831" s="162"/>
      <c r="Y831" s="162"/>
      <c r="Z831" s="162"/>
      <c r="AA831" s="162"/>
      <c r="AB831" s="162"/>
    </row>
    <row r="832" spans="1:28" ht="18" customHeight="1" x14ac:dyDescent="0.3">
      <c r="A832" s="162"/>
      <c r="B832" s="162"/>
      <c r="C832" s="162"/>
      <c r="D832" s="162"/>
      <c r="E832" s="176"/>
      <c r="F832" s="162"/>
      <c r="G832" s="177"/>
      <c r="H832" s="162"/>
      <c r="I832" s="178"/>
      <c r="J832" s="162"/>
      <c r="K832" s="176"/>
      <c r="L832" s="162"/>
      <c r="M832" s="162"/>
      <c r="N832" s="162"/>
      <c r="O832" s="162"/>
      <c r="P832" s="176"/>
      <c r="Q832" s="162"/>
      <c r="R832" s="162"/>
      <c r="S832" s="162"/>
      <c r="T832" s="162"/>
      <c r="U832" s="162"/>
      <c r="V832" s="162"/>
      <c r="W832" s="162"/>
      <c r="X832" s="162"/>
      <c r="Y832" s="162"/>
      <c r="Z832" s="162"/>
      <c r="AA832" s="162"/>
      <c r="AB832" s="162"/>
    </row>
    <row r="833" spans="1:28" ht="18" customHeight="1" x14ac:dyDescent="0.3">
      <c r="A833" s="162"/>
      <c r="B833" s="162"/>
      <c r="C833" s="162"/>
      <c r="D833" s="162"/>
      <c r="E833" s="176"/>
      <c r="F833" s="162"/>
      <c r="G833" s="177"/>
      <c r="H833" s="162"/>
      <c r="I833" s="178"/>
      <c r="J833" s="162"/>
      <c r="K833" s="176"/>
      <c r="L833" s="162"/>
      <c r="M833" s="162"/>
      <c r="N833" s="162"/>
      <c r="O833" s="162"/>
      <c r="P833" s="176"/>
      <c r="Q833" s="162"/>
      <c r="R833" s="162"/>
      <c r="S833" s="162"/>
      <c r="T833" s="162"/>
      <c r="U833" s="162"/>
      <c r="V833" s="162"/>
      <c r="W833" s="162"/>
      <c r="X833" s="162"/>
      <c r="Y833" s="162"/>
      <c r="Z833" s="162"/>
      <c r="AA833" s="162"/>
      <c r="AB833" s="162"/>
    </row>
    <row r="834" spans="1:28" ht="18" customHeight="1" x14ac:dyDescent="0.3">
      <c r="A834" s="162"/>
      <c r="B834" s="162"/>
      <c r="C834" s="162"/>
      <c r="D834" s="162"/>
      <c r="E834" s="176"/>
      <c r="F834" s="162"/>
      <c r="G834" s="177"/>
      <c r="H834" s="162"/>
      <c r="I834" s="178"/>
      <c r="J834" s="162"/>
      <c r="K834" s="176"/>
      <c r="L834" s="162"/>
      <c r="M834" s="162"/>
      <c r="N834" s="162"/>
      <c r="O834" s="162"/>
      <c r="P834" s="176"/>
      <c r="Q834" s="162"/>
      <c r="R834" s="162"/>
      <c r="S834" s="162"/>
      <c r="T834" s="162"/>
      <c r="U834" s="162"/>
      <c r="V834" s="162"/>
      <c r="W834" s="162"/>
      <c r="X834" s="162"/>
      <c r="Y834" s="162"/>
      <c r="Z834" s="162"/>
      <c r="AA834" s="162"/>
      <c r="AB834" s="162"/>
    </row>
    <row r="835" spans="1:28" ht="18" customHeight="1" x14ac:dyDescent="0.3">
      <c r="A835" s="162"/>
      <c r="B835" s="162"/>
      <c r="C835" s="162"/>
      <c r="D835" s="162"/>
      <c r="E835" s="176"/>
      <c r="F835" s="162"/>
      <c r="G835" s="177"/>
      <c r="H835" s="162"/>
      <c r="I835" s="178"/>
      <c r="J835" s="162"/>
      <c r="K835" s="176"/>
      <c r="L835" s="162"/>
      <c r="M835" s="162"/>
      <c r="N835" s="162"/>
      <c r="O835" s="162"/>
      <c r="P835" s="176"/>
      <c r="Q835" s="162"/>
      <c r="R835" s="162"/>
      <c r="S835" s="162"/>
      <c r="T835" s="162"/>
      <c r="U835" s="162"/>
      <c r="V835" s="162"/>
      <c r="W835" s="162"/>
      <c r="X835" s="162"/>
      <c r="Y835" s="162"/>
      <c r="Z835" s="162"/>
      <c r="AA835" s="162"/>
      <c r="AB835" s="162"/>
    </row>
    <row r="836" spans="1:28" ht="18" customHeight="1" x14ac:dyDescent="0.3">
      <c r="A836" s="162"/>
      <c r="B836" s="162"/>
      <c r="C836" s="162"/>
      <c r="D836" s="162"/>
      <c r="E836" s="176"/>
      <c r="F836" s="162"/>
      <c r="G836" s="177"/>
      <c r="H836" s="162"/>
      <c r="I836" s="178"/>
      <c r="J836" s="162"/>
      <c r="K836" s="176"/>
      <c r="L836" s="162"/>
      <c r="M836" s="162"/>
      <c r="N836" s="162"/>
      <c r="O836" s="162"/>
      <c r="P836" s="176"/>
      <c r="Q836" s="162"/>
      <c r="R836" s="162"/>
      <c r="S836" s="162"/>
      <c r="T836" s="162"/>
      <c r="U836" s="162"/>
      <c r="V836" s="162"/>
      <c r="W836" s="162"/>
      <c r="X836" s="162"/>
      <c r="Y836" s="162"/>
      <c r="Z836" s="162"/>
      <c r="AA836" s="162"/>
      <c r="AB836" s="162"/>
    </row>
    <row r="837" spans="1:28" ht="18" customHeight="1" x14ac:dyDescent="0.3">
      <c r="A837" s="162"/>
      <c r="B837" s="162"/>
      <c r="C837" s="162"/>
      <c r="D837" s="162"/>
      <c r="E837" s="176"/>
      <c r="F837" s="162"/>
      <c r="G837" s="177"/>
      <c r="H837" s="162"/>
      <c r="I837" s="178"/>
      <c r="J837" s="162"/>
      <c r="K837" s="176"/>
      <c r="L837" s="162"/>
      <c r="M837" s="162"/>
      <c r="N837" s="162"/>
      <c r="O837" s="162"/>
      <c r="P837" s="176"/>
      <c r="Q837" s="162"/>
      <c r="R837" s="162"/>
      <c r="S837" s="162"/>
      <c r="T837" s="162"/>
      <c r="U837" s="162"/>
      <c r="V837" s="162"/>
      <c r="W837" s="162"/>
      <c r="X837" s="162"/>
      <c r="Y837" s="162"/>
      <c r="Z837" s="162"/>
      <c r="AA837" s="162"/>
      <c r="AB837" s="162"/>
    </row>
    <row r="838" spans="1:28" ht="18" customHeight="1" x14ac:dyDescent="0.3">
      <c r="A838" s="162"/>
      <c r="B838" s="162"/>
      <c r="C838" s="162"/>
      <c r="D838" s="162"/>
      <c r="E838" s="176"/>
      <c r="F838" s="162"/>
      <c r="G838" s="177"/>
      <c r="H838" s="162"/>
      <c r="I838" s="178"/>
      <c r="J838" s="162"/>
      <c r="K838" s="176"/>
      <c r="L838" s="162"/>
      <c r="M838" s="162"/>
      <c r="N838" s="162"/>
      <c r="O838" s="162"/>
      <c r="P838" s="176"/>
      <c r="Q838" s="162"/>
      <c r="R838" s="162"/>
      <c r="S838" s="162"/>
      <c r="T838" s="162"/>
      <c r="U838" s="162"/>
      <c r="V838" s="162"/>
      <c r="W838" s="162"/>
      <c r="X838" s="162"/>
      <c r="Y838" s="162"/>
      <c r="Z838" s="162"/>
      <c r="AA838" s="162"/>
      <c r="AB838" s="162"/>
    </row>
    <row r="839" spans="1:28" ht="18" customHeight="1" x14ac:dyDescent="0.3">
      <c r="A839" s="162"/>
      <c r="B839" s="162"/>
      <c r="C839" s="162"/>
      <c r="D839" s="162"/>
      <c r="E839" s="176"/>
      <c r="F839" s="162"/>
      <c r="G839" s="177"/>
      <c r="H839" s="162"/>
      <c r="I839" s="178"/>
      <c r="J839" s="162"/>
      <c r="K839" s="176"/>
      <c r="L839" s="162"/>
      <c r="M839" s="162"/>
      <c r="N839" s="162"/>
      <c r="O839" s="162"/>
      <c r="P839" s="176"/>
      <c r="Q839" s="162"/>
      <c r="R839" s="162"/>
      <c r="S839" s="162"/>
      <c r="T839" s="162"/>
      <c r="U839" s="162"/>
      <c r="V839" s="162"/>
      <c r="W839" s="162"/>
      <c r="X839" s="162"/>
      <c r="Y839" s="162"/>
      <c r="Z839" s="162"/>
      <c r="AA839" s="162"/>
      <c r="AB839" s="162"/>
    </row>
    <row r="840" spans="1:28" ht="18" customHeight="1" x14ac:dyDescent="0.3">
      <c r="A840" s="162"/>
      <c r="B840" s="162"/>
      <c r="C840" s="162"/>
      <c r="D840" s="162"/>
      <c r="E840" s="176"/>
      <c r="F840" s="162"/>
      <c r="G840" s="177"/>
      <c r="H840" s="162"/>
      <c r="I840" s="178"/>
      <c r="J840" s="162"/>
      <c r="K840" s="176"/>
      <c r="L840" s="162"/>
      <c r="M840" s="162"/>
      <c r="N840" s="162"/>
      <c r="O840" s="162"/>
      <c r="P840" s="176"/>
      <c r="Q840" s="162"/>
      <c r="R840" s="162"/>
      <c r="S840" s="162"/>
      <c r="T840" s="162"/>
      <c r="U840" s="162"/>
      <c r="V840" s="162"/>
      <c r="W840" s="162"/>
      <c r="X840" s="162"/>
      <c r="Y840" s="162"/>
      <c r="Z840" s="162"/>
      <c r="AA840" s="162"/>
      <c r="AB840" s="162"/>
    </row>
    <row r="841" spans="1:28" ht="18" customHeight="1" x14ac:dyDescent="0.3">
      <c r="A841" s="162"/>
      <c r="B841" s="162"/>
      <c r="C841" s="162"/>
      <c r="D841" s="162"/>
      <c r="E841" s="176"/>
      <c r="F841" s="162"/>
      <c r="G841" s="177"/>
      <c r="H841" s="162"/>
      <c r="I841" s="178"/>
      <c r="J841" s="162"/>
      <c r="K841" s="176"/>
      <c r="L841" s="162"/>
      <c r="M841" s="162"/>
      <c r="N841" s="162"/>
      <c r="O841" s="162"/>
      <c r="P841" s="176"/>
      <c r="Q841" s="162"/>
      <c r="R841" s="162"/>
      <c r="S841" s="162"/>
      <c r="T841" s="162"/>
      <c r="U841" s="162"/>
      <c r="V841" s="162"/>
      <c r="W841" s="162"/>
      <c r="X841" s="162"/>
      <c r="Y841" s="162"/>
      <c r="Z841" s="162"/>
      <c r="AA841" s="162"/>
      <c r="AB841" s="162"/>
    </row>
    <row r="842" spans="1:28" ht="18" customHeight="1" x14ac:dyDescent="0.3">
      <c r="A842" s="162"/>
      <c r="B842" s="162"/>
      <c r="C842" s="162"/>
      <c r="D842" s="162"/>
      <c r="E842" s="176"/>
      <c r="F842" s="162"/>
      <c r="G842" s="177"/>
      <c r="H842" s="162"/>
      <c r="I842" s="178"/>
      <c r="J842" s="162"/>
      <c r="K842" s="176"/>
      <c r="L842" s="162"/>
      <c r="M842" s="162"/>
      <c r="N842" s="162"/>
      <c r="O842" s="162"/>
      <c r="P842" s="176"/>
      <c r="Q842" s="162"/>
      <c r="R842" s="162"/>
      <c r="S842" s="162"/>
      <c r="T842" s="162"/>
      <c r="U842" s="162"/>
      <c r="V842" s="162"/>
      <c r="W842" s="162"/>
      <c r="X842" s="162"/>
      <c r="Y842" s="162"/>
      <c r="Z842" s="162"/>
      <c r="AA842" s="162"/>
      <c r="AB842" s="162"/>
    </row>
    <row r="843" spans="1:28" ht="18" customHeight="1" x14ac:dyDescent="0.3">
      <c r="A843" s="162"/>
      <c r="B843" s="162"/>
      <c r="C843" s="162"/>
      <c r="D843" s="162"/>
      <c r="E843" s="176"/>
      <c r="F843" s="162"/>
      <c r="G843" s="177"/>
      <c r="H843" s="162"/>
      <c r="I843" s="178"/>
      <c r="J843" s="162"/>
      <c r="K843" s="176"/>
      <c r="L843" s="162"/>
      <c r="M843" s="162"/>
      <c r="N843" s="162"/>
      <c r="O843" s="162"/>
      <c r="P843" s="176"/>
      <c r="Q843" s="162"/>
      <c r="R843" s="162"/>
      <c r="S843" s="162"/>
      <c r="T843" s="162"/>
      <c r="U843" s="162"/>
      <c r="V843" s="162"/>
      <c r="W843" s="162"/>
      <c r="X843" s="162"/>
      <c r="Y843" s="162"/>
      <c r="Z843" s="162"/>
      <c r="AA843" s="162"/>
      <c r="AB843" s="162"/>
    </row>
    <row r="844" spans="1:28" ht="18" customHeight="1" x14ac:dyDescent="0.3">
      <c r="A844" s="162"/>
      <c r="B844" s="162"/>
      <c r="C844" s="162"/>
      <c r="D844" s="162"/>
      <c r="E844" s="176"/>
      <c r="F844" s="162"/>
      <c r="G844" s="177"/>
      <c r="H844" s="162"/>
      <c r="I844" s="178"/>
      <c r="J844" s="162"/>
      <c r="K844" s="176"/>
      <c r="L844" s="162"/>
      <c r="M844" s="162"/>
      <c r="N844" s="162"/>
      <c r="O844" s="162"/>
      <c r="P844" s="176"/>
      <c r="Q844" s="162"/>
      <c r="R844" s="162"/>
      <c r="S844" s="162"/>
      <c r="T844" s="162"/>
      <c r="U844" s="162"/>
      <c r="V844" s="162"/>
      <c r="W844" s="162"/>
      <c r="X844" s="162"/>
      <c r="Y844" s="162"/>
      <c r="Z844" s="162"/>
      <c r="AA844" s="162"/>
      <c r="AB844" s="162"/>
    </row>
    <row r="845" spans="1:28" ht="18" customHeight="1" x14ac:dyDescent="0.3">
      <c r="A845" s="162"/>
      <c r="B845" s="162"/>
      <c r="C845" s="162"/>
      <c r="D845" s="162"/>
      <c r="E845" s="176"/>
      <c r="F845" s="162"/>
      <c r="G845" s="177"/>
      <c r="H845" s="162"/>
      <c r="I845" s="178"/>
      <c r="J845" s="162"/>
      <c r="K845" s="176"/>
      <c r="L845" s="162"/>
      <c r="M845" s="162"/>
      <c r="N845" s="162"/>
      <c r="O845" s="162"/>
      <c r="P845" s="176"/>
      <c r="Q845" s="162"/>
      <c r="R845" s="162"/>
      <c r="S845" s="162"/>
      <c r="T845" s="162"/>
      <c r="U845" s="162"/>
      <c r="V845" s="162"/>
      <c r="W845" s="162"/>
      <c r="X845" s="162"/>
      <c r="Y845" s="162"/>
      <c r="Z845" s="162"/>
      <c r="AA845" s="162"/>
      <c r="AB845" s="162"/>
    </row>
    <row r="846" spans="1:28" ht="18" customHeight="1" x14ac:dyDescent="0.3">
      <c r="A846" s="162"/>
      <c r="B846" s="162"/>
      <c r="C846" s="162"/>
      <c r="D846" s="162"/>
      <c r="E846" s="176"/>
      <c r="F846" s="162"/>
      <c r="G846" s="177"/>
      <c r="H846" s="162"/>
      <c r="I846" s="178"/>
      <c r="J846" s="162"/>
      <c r="K846" s="176"/>
      <c r="L846" s="162"/>
      <c r="M846" s="162"/>
      <c r="N846" s="162"/>
      <c r="O846" s="162"/>
      <c r="P846" s="176"/>
      <c r="Q846" s="162"/>
      <c r="R846" s="162"/>
      <c r="S846" s="162"/>
      <c r="T846" s="162"/>
      <c r="U846" s="162"/>
      <c r="V846" s="162"/>
      <c r="W846" s="162"/>
      <c r="X846" s="162"/>
      <c r="Y846" s="162"/>
      <c r="Z846" s="162"/>
      <c r="AA846" s="162"/>
      <c r="AB846" s="162"/>
    </row>
    <row r="847" spans="1:28" ht="18" customHeight="1" x14ac:dyDescent="0.3">
      <c r="A847" s="162"/>
      <c r="B847" s="162"/>
      <c r="C847" s="162"/>
      <c r="D847" s="162"/>
      <c r="E847" s="176"/>
      <c r="F847" s="162"/>
      <c r="G847" s="177"/>
      <c r="H847" s="162"/>
      <c r="I847" s="178"/>
      <c r="J847" s="162"/>
      <c r="K847" s="176"/>
      <c r="L847" s="162"/>
      <c r="M847" s="162"/>
      <c r="N847" s="162"/>
      <c r="O847" s="162"/>
      <c r="P847" s="176"/>
      <c r="Q847" s="162"/>
      <c r="R847" s="162"/>
      <c r="S847" s="162"/>
      <c r="T847" s="162"/>
      <c r="U847" s="162"/>
      <c r="V847" s="162"/>
      <c r="W847" s="162"/>
      <c r="X847" s="162"/>
      <c r="Y847" s="162"/>
      <c r="Z847" s="162"/>
      <c r="AA847" s="162"/>
      <c r="AB847" s="162"/>
    </row>
    <row r="848" spans="1:28" ht="18" customHeight="1" x14ac:dyDescent="0.3">
      <c r="A848" s="162"/>
      <c r="B848" s="162"/>
      <c r="C848" s="162"/>
      <c r="D848" s="162"/>
      <c r="E848" s="176"/>
      <c r="F848" s="162"/>
      <c r="G848" s="177"/>
      <c r="H848" s="162"/>
      <c r="I848" s="178"/>
      <c r="J848" s="162"/>
      <c r="K848" s="176"/>
      <c r="L848" s="162"/>
      <c r="M848" s="162"/>
      <c r="N848" s="162"/>
      <c r="O848" s="162"/>
      <c r="P848" s="176"/>
      <c r="Q848" s="162"/>
      <c r="R848" s="162"/>
      <c r="S848" s="162"/>
      <c r="T848" s="162"/>
      <c r="U848" s="162"/>
      <c r="V848" s="162"/>
      <c r="W848" s="162"/>
      <c r="X848" s="162"/>
      <c r="Y848" s="162"/>
      <c r="Z848" s="162"/>
      <c r="AA848" s="162"/>
      <c r="AB848" s="162"/>
    </row>
    <row r="849" spans="1:28" ht="18" customHeight="1" x14ac:dyDescent="0.3">
      <c r="A849" s="162"/>
      <c r="B849" s="162"/>
      <c r="C849" s="162"/>
      <c r="D849" s="162"/>
      <c r="E849" s="176"/>
      <c r="F849" s="162"/>
      <c r="G849" s="177"/>
      <c r="H849" s="162"/>
      <c r="I849" s="178"/>
      <c r="J849" s="162"/>
      <c r="K849" s="176"/>
      <c r="L849" s="162"/>
      <c r="M849" s="162"/>
      <c r="N849" s="162"/>
      <c r="O849" s="162"/>
      <c r="P849" s="176"/>
      <c r="Q849" s="162"/>
      <c r="R849" s="162"/>
      <c r="S849" s="162"/>
      <c r="T849" s="162"/>
      <c r="U849" s="162"/>
      <c r="V849" s="162"/>
      <c r="W849" s="162"/>
      <c r="X849" s="162"/>
      <c r="Y849" s="162"/>
      <c r="Z849" s="162"/>
      <c r="AA849" s="162"/>
      <c r="AB849" s="162"/>
    </row>
    <row r="850" spans="1:28" ht="18" customHeight="1" x14ac:dyDescent="0.3">
      <c r="A850" s="162"/>
      <c r="B850" s="162"/>
      <c r="C850" s="162"/>
      <c r="D850" s="162"/>
      <c r="E850" s="176"/>
      <c r="F850" s="162"/>
      <c r="G850" s="177"/>
      <c r="H850" s="162"/>
      <c r="I850" s="178"/>
      <c r="J850" s="162"/>
      <c r="K850" s="176"/>
      <c r="L850" s="162"/>
      <c r="M850" s="162"/>
      <c r="N850" s="162"/>
      <c r="O850" s="162"/>
      <c r="P850" s="176"/>
      <c r="Q850" s="162"/>
      <c r="R850" s="162"/>
      <c r="S850" s="162"/>
      <c r="T850" s="162"/>
      <c r="U850" s="162"/>
      <c r="V850" s="162"/>
      <c r="W850" s="162"/>
      <c r="X850" s="162"/>
      <c r="Y850" s="162"/>
      <c r="Z850" s="162"/>
      <c r="AA850" s="162"/>
      <c r="AB850" s="162"/>
    </row>
    <row r="851" spans="1:28" ht="18" customHeight="1" x14ac:dyDescent="0.3">
      <c r="A851" s="162"/>
      <c r="B851" s="162"/>
      <c r="C851" s="162"/>
      <c r="D851" s="162"/>
      <c r="E851" s="176"/>
      <c r="F851" s="162"/>
      <c r="G851" s="177"/>
      <c r="H851" s="162"/>
      <c r="I851" s="178"/>
      <c r="J851" s="162"/>
      <c r="K851" s="176"/>
      <c r="L851" s="162"/>
      <c r="M851" s="162"/>
      <c r="N851" s="162"/>
      <c r="O851" s="162"/>
      <c r="P851" s="176"/>
      <c r="Q851" s="162"/>
      <c r="R851" s="162"/>
      <c r="S851" s="162"/>
      <c r="T851" s="162"/>
      <c r="U851" s="162"/>
      <c r="V851" s="162"/>
      <c r="W851" s="162"/>
      <c r="X851" s="162"/>
      <c r="Y851" s="162"/>
      <c r="Z851" s="162"/>
      <c r="AA851" s="162"/>
      <c r="AB851" s="162"/>
    </row>
    <row r="852" spans="1:28" ht="18" customHeight="1" x14ac:dyDescent="0.3">
      <c r="A852" s="162"/>
      <c r="B852" s="162"/>
      <c r="C852" s="162"/>
      <c r="D852" s="162"/>
      <c r="E852" s="176"/>
      <c r="F852" s="162"/>
      <c r="G852" s="177"/>
      <c r="H852" s="162"/>
      <c r="I852" s="178"/>
      <c r="J852" s="162"/>
      <c r="K852" s="176"/>
      <c r="L852" s="162"/>
      <c r="M852" s="162"/>
      <c r="N852" s="162"/>
      <c r="O852" s="162"/>
      <c r="P852" s="176"/>
      <c r="Q852" s="162"/>
      <c r="R852" s="162"/>
      <c r="S852" s="162"/>
      <c r="T852" s="162"/>
      <c r="U852" s="162"/>
      <c r="V852" s="162"/>
      <c r="W852" s="162"/>
      <c r="X852" s="162"/>
      <c r="Y852" s="162"/>
      <c r="Z852" s="162"/>
      <c r="AA852" s="162"/>
      <c r="AB852" s="162"/>
    </row>
    <row r="853" spans="1:28" ht="18" customHeight="1" x14ac:dyDescent="0.3">
      <c r="A853" s="162"/>
      <c r="B853" s="162"/>
      <c r="C853" s="162"/>
      <c r="D853" s="162"/>
      <c r="E853" s="176"/>
      <c r="F853" s="162"/>
      <c r="G853" s="177"/>
      <c r="H853" s="162"/>
      <c r="I853" s="178"/>
      <c r="J853" s="162"/>
      <c r="K853" s="176"/>
      <c r="L853" s="162"/>
      <c r="M853" s="162"/>
      <c r="N853" s="162"/>
      <c r="O853" s="162"/>
      <c r="P853" s="176"/>
      <c r="Q853" s="162"/>
      <c r="R853" s="162"/>
      <c r="S853" s="162"/>
      <c r="T853" s="162"/>
      <c r="U853" s="162"/>
      <c r="V853" s="162"/>
      <c r="W853" s="162"/>
      <c r="X853" s="162"/>
      <c r="Y853" s="162"/>
      <c r="Z853" s="162"/>
      <c r="AA853" s="162"/>
      <c r="AB853" s="162"/>
    </row>
    <row r="854" spans="1:28" ht="18" customHeight="1" x14ac:dyDescent="0.3">
      <c r="A854" s="162"/>
      <c r="B854" s="162"/>
      <c r="C854" s="162"/>
      <c r="D854" s="162"/>
      <c r="E854" s="176"/>
      <c r="F854" s="162"/>
      <c r="G854" s="177"/>
      <c r="H854" s="162"/>
      <c r="I854" s="178"/>
      <c r="J854" s="162"/>
      <c r="K854" s="176"/>
      <c r="L854" s="162"/>
      <c r="M854" s="162"/>
      <c r="N854" s="162"/>
      <c r="O854" s="162"/>
      <c r="P854" s="176"/>
      <c r="Q854" s="162"/>
      <c r="R854" s="162"/>
      <c r="S854" s="162"/>
      <c r="T854" s="162"/>
      <c r="U854" s="162"/>
      <c r="V854" s="162"/>
      <c r="W854" s="162"/>
      <c r="X854" s="162"/>
      <c r="Y854" s="162"/>
      <c r="Z854" s="162"/>
      <c r="AA854" s="162"/>
      <c r="AB854" s="162"/>
    </row>
    <row r="855" spans="1:28" ht="18" customHeight="1" x14ac:dyDescent="0.3">
      <c r="A855" s="162"/>
      <c r="B855" s="162"/>
      <c r="C855" s="162"/>
      <c r="D855" s="162"/>
      <c r="E855" s="176"/>
      <c r="F855" s="162"/>
      <c r="G855" s="177"/>
      <c r="H855" s="162"/>
      <c r="I855" s="178"/>
      <c r="J855" s="162"/>
      <c r="K855" s="176"/>
      <c r="L855" s="162"/>
      <c r="M855" s="162"/>
      <c r="N855" s="162"/>
      <c r="O855" s="162"/>
      <c r="P855" s="176"/>
      <c r="Q855" s="162"/>
      <c r="R855" s="162"/>
      <c r="S855" s="162"/>
      <c r="T855" s="162"/>
      <c r="U855" s="162"/>
      <c r="V855" s="162"/>
      <c r="W855" s="162"/>
      <c r="X855" s="162"/>
      <c r="Y855" s="162"/>
      <c r="Z855" s="162"/>
      <c r="AA855" s="162"/>
      <c r="AB855" s="162"/>
    </row>
    <row r="856" spans="1:28" ht="18" customHeight="1" x14ac:dyDescent="0.3">
      <c r="A856" s="162"/>
      <c r="B856" s="162"/>
      <c r="C856" s="162"/>
      <c r="D856" s="162"/>
      <c r="E856" s="176"/>
      <c r="F856" s="162"/>
      <c r="G856" s="177"/>
      <c r="H856" s="162"/>
      <c r="I856" s="178"/>
      <c r="J856" s="162"/>
      <c r="K856" s="176"/>
      <c r="L856" s="162"/>
      <c r="M856" s="162"/>
      <c r="N856" s="162"/>
      <c r="O856" s="162"/>
      <c r="P856" s="176"/>
      <c r="Q856" s="162"/>
      <c r="R856" s="162"/>
      <c r="S856" s="162"/>
      <c r="T856" s="162"/>
      <c r="U856" s="162"/>
      <c r="V856" s="162"/>
      <c r="W856" s="162"/>
      <c r="X856" s="162"/>
      <c r="Y856" s="162"/>
      <c r="Z856" s="162"/>
      <c r="AA856" s="162"/>
      <c r="AB856" s="162"/>
    </row>
    <row r="857" spans="1:28" ht="18" customHeight="1" x14ac:dyDescent="0.3">
      <c r="A857" s="162"/>
      <c r="B857" s="162"/>
      <c r="C857" s="162"/>
      <c r="D857" s="162"/>
      <c r="E857" s="176"/>
      <c r="F857" s="162"/>
      <c r="G857" s="177"/>
      <c r="H857" s="162"/>
      <c r="I857" s="178"/>
      <c r="J857" s="162"/>
      <c r="K857" s="176"/>
      <c r="L857" s="162"/>
      <c r="M857" s="162"/>
      <c r="N857" s="162"/>
      <c r="O857" s="162"/>
      <c r="P857" s="176"/>
      <c r="Q857" s="162"/>
      <c r="R857" s="162"/>
      <c r="S857" s="162"/>
      <c r="T857" s="162"/>
      <c r="U857" s="162"/>
      <c r="V857" s="162"/>
      <c r="W857" s="162"/>
      <c r="X857" s="162"/>
      <c r="Y857" s="162"/>
      <c r="Z857" s="162"/>
      <c r="AA857" s="162"/>
      <c r="AB857" s="162"/>
    </row>
    <row r="858" spans="1:28" ht="18" customHeight="1" x14ac:dyDescent="0.3">
      <c r="A858" s="162"/>
      <c r="B858" s="162"/>
      <c r="C858" s="162"/>
      <c r="D858" s="162"/>
      <c r="E858" s="176"/>
      <c r="F858" s="162"/>
      <c r="G858" s="177"/>
      <c r="H858" s="162"/>
      <c r="I858" s="178"/>
      <c r="J858" s="162"/>
      <c r="K858" s="176"/>
      <c r="L858" s="162"/>
      <c r="M858" s="162"/>
      <c r="N858" s="162"/>
      <c r="O858" s="162"/>
      <c r="P858" s="176"/>
      <c r="Q858" s="162"/>
      <c r="R858" s="162"/>
      <c r="S858" s="162"/>
      <c r="T858" s="162"/>
      <c r="U858" s="162"/>
      <c r="V858" s="162"/>
      <c r="W858" s="162"/>
      <c r="X858" s="162"/>
      <c r="Y858" s="162"/>
      <c r="Z858" s="162"/>
      <c r="AA858" s="162"/>
      <c r="AB858" s="162"/>
    </row>
    <row r="859" spans="1:28" ht="18" customHeight="1" x14ac:dyDescent="0.3">
      <c r="A859" s="162"/>
      <c r="B859" s="162"/>
      <c r="C859" s="162"/>
      <c r="D859" s="162"/>
      <c r="E859" s="176"/>
      <c r="F859" s="162"/>
      <c r="G859" s="177"/>
      <c r="H859" s="162"/>
      <c r="I859" s="178"/>
      <c r="J859" s="162"/>
      <c r="K859" s="176"/>
      <c r="L859" s="162"/>
      <c r="M859" s="162"/>
      <c r="N859" s="162"/>
      <c r="O859" s="162"/>
      <c r="P859" s="176"/>
      <c r="Q859" s="162"/>
      <c r="R859" s="162"/>
      <c r="S859" s="162"/>
      <c r="T859" s="162"/>
      <c r="U859" s="162"/>
      <c r="V859" s="162"/>
      <c r="W859" s="162"/>
      <c r="X859" s="162"/>
      <c r="Y859" s="162"/>
      <c r="Z859" s="162"/>
      <c r="AA859" s="162"/>
      <c r="AB859" s="162"/>
    </row>
    <row r="860" spans="1:28" ht="18" customHeight="1" x14ac:dyDescent="0.3">
      <c r="A860" s="162"/>
      <c r="B860" s="162"/>
      <c r="C860" s="162"/>
      <c r="D860" s="162"/>
      <c r="E860" s="176"/>
      <c r="F860" s="162"/>
      <c r="G860" s="177"/>
      <c r="H860" s="162"/>
      <c r="I860" s="178"/>
      <c r="J860" s="162"/>
      <c r="K860" s="176"/>
      <c r="L860" s="162"/>
      <c r="M860" s="162"/>
      <c r="N860" s="162"/>
      <c r="O860" s="162"/>
      <c r="P860" s="176"/>
      <c r="Q860" s="162"/>
      <c r="R860" s="162"/>
      <c r="S860" s="162"/>
      <c r="T860" s="162"/>
      <c r="U860" s="162"/>
      <c r="V860" s="162"/>
      <c r="W860" s="162"/>
      <c r="X860" s="162"/>
      <c r="Y860" s="162"/>
      <c r="Z860" s="162"/>
      <c r="AA860" s="162"/>
      <c r="AB860" s="162"/>
    </row>
    <row r="861" spans="1:28" ht="18" customHeight="1" x14ac:dyDescent="0.3">
      <c r="A861" s="162"/>
      <c r="B861" s="162"/>
      <c r="C861" s="162"/>
      <c r="D861" s="162"/>
      <c r="E861" s="176"/>
      <c r="F861" s="162"/>
      <c r="G861" s="177"/>
      <c r="H861" s="162"/>
      <c r="I861" s="178"/>
      <c r="J861" s="162"/>
      <c r="K861" s="176"/>
      <c r="L861" s="162"/>
      <c r="M861" s="162"/>
      <c r="N861" s="162"/>
      <c r="O861" s="162"/>
      <c r="P861" s="176"/>
      <c r="Q861" s="162"/>
      <c r="R861" s="162"/>
      <c r="S861" s="162"/>
      <c r="T861" s="162"/>
      <c r="U861" s="162"/>
      <c r="V861" s="162"/>
      <c r="W861" s="162"/>
      <c r="X861" s="162"/>
      <c r="Y861" s="162"/>
      <c r="Z861" s="162"/>
      <c r="AA861" s="162"/>
      <c r="AB861" s="162"/>
    </row>
    <row r="862" spans="1:28" ht="18" customHeight="1" x14ac:dyDescent="0.3">
      <c r="A862" s="162"/>
      <c r="B862" s="162"/>
      <c r="C862" s="162"/>
      <c r="D862" s="162"/>
      <c r="E862" s="176"/>
      <c r="F862" s="162"/>
      <c r="G862" s="177"/>
      <c r="H862" s="162"/>
      <c r="I862" s="178"/>
      <c r="J862" s="162"/>
      <c r="K862" s="176"/>
      <c r="L862" s="162"/>
      <c r="M862" s="162"/>
      <c r="N862" s="162"/>
      <c r="O862" s="162"/>
      <c r="P862" s="176"/>
      <c r="Q862" s="162"/>
      <c r="R862" s="162"/>
      <c r="S862" s="162"/>
      <c r="T862" s="162"/>
      <c r="U862" s="162"/>
      <c r="V862" s="162"/>
      <c r="W862" s="162"/>
      <c r="X862" s="162"/>
      <c r="Y862" s="162"/>
      <c r="Z862" s="162"/>
      <c r="AA862" s="162"/>
      <c r="AB862" s="162"/>
    </row>
    <row r="863" spans="1:28" ht="18" customHeight="1" x14ac:dyDescent="0.3">
      <c r="A863" s="162"/>
      <c r="B863" s="162"/>
      <c r="C863" s="162"/>
      <c r="D863" s="162"/>
      <c r="E863" s="176"/>
      <c r="F863" s="162"/>
      <c r="G863" s="177"/>
      <c r="H863" s="162"/>
      <c r="I863" s="178"/>
      <c r="J863" s="162"/>
      <c r="K863" s="176"/>
      <c r="L863" s="162"/>
      <c r="M863" s="162"/>
      <c r="N863" s="162"/>
      <c r="O863" s="162"/>
      <c r="P863" s="176"/>
      <c r="Q863" s="162"/>
      <c r="R863" s="162"/>
      <c r="S863" s="162"/>
      <c r="T863" s="162"/>
      <c r="U863" s="162"/>
      <c r="V863" s="162"/>
      <c r="W863" s="162"/>
      <c r="X863" s="162"/>
      <c r="Y863" s="162"/>
      <c r="Z863" s="162"/>
      <c r="AA863" s="162"/>
      <c r="AB863" s="162"/>
    </row>
    <row r="864" spans="1:28" ht="18" customHeight="1" x14ac:dyDescent="0.3">
      <c r="A864" s="162"/>
      <c r="B864" s="162"/>
      <c r="C864" s="162"/>
      <c r="D864" s="162"/>
      <c r="E864" s="176"/>
      <c r="F864" s="162"/>
      <c r="G864" s="177"/>
      <c r="H864" s="162"/>
      <c r="I864" s="178"/>
      <c r="J864" s="162"/>
      <c r="K864" s="176"/>
      <c r="L864" s="162"/>
      <c r="M864" s="162"/>
      <c r="N864" s="162"/>
      <c r="O864" s="162"/>
      <c r="P864" s="176"/>
      <c r="Q864" s="162"/>
      <c r="R864" s="162"/>
      <c r="S864" s="162"/>
      <c r="T864" s="162"/>
      <c r="U864" s="162"/>
      <c r="V864" s="162"/>
      <c r="W864" s="162"/>
      <c r="X864" s="162"/>
      <c r="Y864" s="162"/>
      <c r="Z864" s="162"/>
      <c r="AA864" s="162"/>
      <c r="AB864" s="162"/>
    </row>
    <row r="865" spans="1:28" ht="18" customHeight="1" x14ac:dyDescent="0.3">
      <c r="A865" s="162"/>
      <c r="B865" s="162"/>
      <c r="C865" s="162"/>
      <c r="D865" s="162"/>
      <c r="E865" s="176"/>
      <c r="F865" s="162"/>
      <c r="G865" s="177"/>
      <c r="H865" s="162"/>
      <c r="I865" s="178"/>
      <c r="J865" s="162"/>
      <c r="K865" s="176"/>
      <c r="L865" s="162"/>
      <c r="M865" s="162"/>
      <c r="N865" s="162"/>
      <c r="O865" s="162"/>
      <c r="P865" s="176"/>
      <c r="Q865" s="162"/>
      <c r="R865" s="162"/>
      <c r="S865" s="162"/>
      <c r="T865" s="162"/>
      <c r="U865" s="162"/>
      <c r="V865" s="162"/>
      <c r="W865" s="162"/>
      <c r="X865" s="162"/>
      <c r="Y865" s="162"/>
      <c r="Z865" s="162"/>
      <c r="AA865" s="162"/>
      <c r="AB865" s="162"/>
    </row>
    <row r="866" spans="1:28" ht="18" customHeight="1" x14ac:dyDescent="0.3">
      <c r="A866" s="162"/>
      <c r="B866" s="162"/>
      <c r="C866" s="162"/>
      <c r="D866" s="162"/>
      <c r="E866" s="176"/>
      <c r="F866" s="162"/>
      <c r="G866" s="177"/>
      <c r="H866" s="162"/>
      <c r="I866" s="178"/>
      <c r="J866" s="162"/>
      <c r="K866" s="176"/>
      <c r="L866" s="162"/>
      <c r="M866" s="162"/>
      <c r="N866" s="162"/>
      <c r="O866" s="162"/>
      <c r="P866" s="176"/>
      <c r="Q866" s="162"/>
      <c r="R866" s="162"/>
      <c r="S866" s="162"/>
      <c r="T866" s="162"/>
      <c r="U866" s="162"/>
      <c r="V866" s="162"/>
      <c r="W866" s="162"/>
      <c r="X866" s="162"/>
      <c r="Y866" s="162"/>
      <c r="Z866" s="162"/>
      <c r="AA866" s="162"/>
      <c r="AB866" s="162"/>
    </row>
    <row r="867" spans="1:28" ht="18" customHeight="1" x14ac:dyDescent="0.3">
      <c r="A867" s="162"/>
      <c r="B867" s="162"/>
      <c r="C867" s="162"/>
      <c r="D867" s="162"/>
      <c r="E867" s="176"/>
      <c r="F867" s="162"/>
      <c r="G867" s="177"/>
      <c r="H867" s="162"/>
      <c r="I867" s="178"/>
      <c r="J867" s="162"/>
      <c r="K867" s="176"/>
      <c r="L867" s="162"/>
      <c r="M867" s="162"/>
      <c r="N867" s="162"/>
      <c r="O867" s="162"/>
      <c r="P867" s="176"/>
      <c r="Q867" s="162"/>
      <c r="R867" s="162"/>
      <c r="S867" s="162"/>
      <c r="T867" s="162"/>
      <c r="U867" s="162"/>
      <c r="V867" s="162"/>
      <c r="W867" s="162"/>
      <c r="X867" s="162"/>
      <c r="Y867" s="162"/>
      <c r="Z867" s="162"/>
      <c r="AA867" s="162"/>
      <c r="AB867" s="162"/>
    </row>
    <row r="868" spans="1:28" ht="18" customHeight="1" x14ac:dyDescent="0.3">
      <c r="A868" s="162"/>
      <c r="B868" s="162"/>
      <c r="C868" s="162"/>
      <c r="D868" s="162"/>
      <c r="E868" s="176"/>
      <c r="F868" s="162"/>
      <c r="G868" s="177"/>
      <c r="H868" s="162"/>
      <c r="I868" s="178"/>
      <c r="J868" s="162"/>
      <c r="K868" s="176"/>
      <c r="L868" s="162"/>
      <c r="M868" s="162"/>
      <c r="N868" s="162"/>
      <c r="O868" s="162"/>
      <c r="P868" s="176"/>
      <c r="Q868" s="162"/>
      <c r="R868" s="162"/>
      <c r="S868" s="162"/>
      <c r="T868" s="162"/>
      <c r="U868" s="162"/>
      <c r="V868" s="162"/>
      <c r="W868" s="162"/>
      <c r="X868" s="162"/>
      <c r="Y868" s="162"/>
      <c r="Z868" s="162"/>
      <c r="AA868" s="162"/>
      <c r="AB868" s="162"/>
    </row>
    <row r="869" spans="1:28" ht="18" customHeight="1" x14ac:dyDescent="0.3">
      <c r="A869" s="162"/>
      <c r="B869" s="162"/>
      <c r="C869" s="162"/>
      <c r="D869" s="162"/>
      <c r="E869" s="176"/>
      <c r="F869" s="162"/>
      <c r="G869" s="177"/>
      <c r="H869" s="162"/>
      <c r="I869" s="178"/>
      <c r="J869" s="162"/>
      <c r="K869" s="176"/>
      <c r="L869" s="162"/>
      <c r="M869" s="162"/>
      <c r="N869" s="162"/>
      <c r="O869" s="162"/>
      <c r="P869" s="176"/>
      <c r="Q869" s="162"/>
      <c r="R869" s="162"/>
      <c r="S869" s="162"/>
      <c r="T869" s="162"/>
      <c r="U869" s="162"/>
      <c r="V869" s="162"/>
      <c r="W869" s="162"/>
      <c r="X869" s="162"/>
      <c r="Y869" s="162"/>
      <c r="Z869" s="162"/>
      <c r="AA869" s="162"/>
      <c r="AB869" s="162"/>
    </row>
    <row r="870" spans="1:28" ht="18" customHeight="1" x14ac:dyDescent="0.3">
      <c r="A870" s="162"/>
      <c r="B870" s="162"/>
      <c r="C870" s="162"/>
      <c r="D870" s="162"/>
      <c r="E870" s="176"/>
      <c r="F870" s="162"/>
      <c r="G870" s="177"/>
      <c r="H870" s="162"/>
      <c r="I870" s="178"/>
      <c r="J870" s="162"/>
      <c r="K870" s="176"/>
      <c r="L870" s="162"/>
      <c r="M870" s="162"/>
      <c r="N870" s="162"/>
      <c r="O870" s="162"/>
      <c r="P870" s="176"/>
      <c r="Q870" s="162"/>
      <c r="R870" s="162"/>
      <c r="S870" s="162"/>
      <c r="T870" s="162"/>
      <c r="U870" s="162"/>
      <c r="V870" s="162"/>
      <c r="W870" s="162"/>
      <c r="X870" s="162"/>
      <c r="Y870" s="162"/>
      <c r="Z870" s="162"/>
      <c r="AA870" s="162"/>
      <c r="AB870" s="162"/>
    </row>
    <row r="871" spans="1:28" ht="18" customHeight="1" x14ac:dyDescent="0.3">
      <c r="A871" s="162"/>
      <c r="B871" s="162"/>
      <c r="C871" s="162"/>
      <c r="D871" s="162"/>
      <c r="E871" s="176"/>
      <c r="F871" s="162"/>
      <c r="G871" s="177"/>
      <c r="H871" s="162"/>
      <c r="I871" s="178"/>
      <c r="J871" s="162"/>
      <c r="K871" s="176"/>
      <c r="L871" s="162"/>
      <c r="M871" s="162"/>
      <c r="N871" s="162"/>
      <c r="O871" s="162"/>
      <c r="P871" s="176"/>
      <c r="Q871" s="162"/>
      <c r="R871" s="162"/>
      <c r="S871" s="162"/>
      <c r="T871" s="162"/>
      <c r="U871" s="162"/>
      <c r="V871" s="162"/>
      <c r="W871" s="162"/>
      <c r="X871" s="162"/>
      <c r="Y871" s="162"/>
      <c r="Z871" s="162"/>
      <c r="AA871" s="162"/>
      <c r="AB871" s="162"/>
    </row>
    <row r="872" spans="1:28" ht="18" customHeight="1" x14ac:dyDescent="0.3">
      <c r="A872" s="162"/>
      <c r="B872" s="162"/>
      <c r="C872" s="162"/>
      <c r="D872" s="162"/>
      <c r="E872" s="176"/>
      <c r="F872" s="162"/>
      <c r="G872" s="177"/>
      <c r="H872" s="162"/>
      <c r="I872" s="178"/>
      <c r="J872" s="162"/>
      <c r="K872" s="176"/>
      <c r="L872" s="162"/>
      <c r="M872" s="162"/>
      <c r="N872" s="162"/>
      <c r="O872" s="162"/>
      <c r="P872" s="176"/>
      <c r="Q872" s="162"/>
      <c r="R872" s="162"/>
      <c r="S872" s="162"/>
      <c r="T872" s="162"/>
      <c r="U872" s="162"/>
      <c r="V872" s="162"/>
      <c r="W872" s="162"/>
      <c r="X872" s="162"/>
      <c r="Y872" s="162"/>
      <c r="Z872" s="162"/>
      <c r="AA872" s="162"/>
      <c r="AB872" s="162"/>
    </row>
    <row r="873" spans="1:28" ht="18" customHeight="1" x14ac:dyDescent="0.3">
      <c r="A873" s="162"/>
      <c r="B873" s="162"/>
      <c r="C873" s="162"/>
      <c r="D873" s="162"/>
      <c r="E873" s="176"/>
      <c r="F873" s="162"/>
      <c r="G873" s="177"/>
      <c r="H873" s="162"/>
      <c r="I873" s="178"/>
      <c r="J873" s="162"/>
      <c r="K873" s="176"/>
      <c r="L873" s="162"/>
      <c r="M873" s="162"/>
      <c r="N873" s="162"/>
      <c r="O873" s="162"/>
      <c r="P873" s="176"/>
      <c r="Q873" s="162"/>
      <c r="R873" s="162"/>
      <c r="S873" s="162"/>
      <c r="T873" s="162"/>
      <c r="U873" s="162"/>
      <c r="V873" s="162"/>
      <c r="W873" s="162"/>
      <c r="X873" s="162"/>
      <c r="Y873" s="162"/>
      <c r="Z873" s="162"/>
      <c r="AA873" s="162"/>
      <c r="AB873" s="162"/>
    </row>
    <row r="874" spans="1:28" ht="18" customHeight="1" x14ac:dyDescent="0.3">
      <c r="A874" s="162"/>
      <c r="B874" s="162"/>
      <c r="C874" s="162"/>
      <c r="D874" s="162"/>
      <c r="E874" s="176"/>
      <c r="F874" s="162"/>
      <c r="G874" s="177"/>
      <c r="H874" s="162"/>
      <c r="I874" s="178"/>
      <c r="J874" s="162"/>
      <c r="K874" s="176"/>
      <c r="L874" s="162"/>
      <c r="M874" s="162"/>
      <c r="N874" s="162"/>
      <c r="O874" s="162"/>
      <c r="P874" s="176"/>
      <c r="Q874" s="162"/>
      <c r="R874" s="162"/>
      <c r="S874" s="162"/>
      <c r="T874" s="162"/>
      <c r="U874" s="162"/>
      <c r="V874" s="162"/>
      <c r="W874" s="162"/>
      <c r="X874" s="162"/>
      <c r="Y874" s="162"/>
      <c r="Z874" s="162"/>
      <c r="AA874" s="162"/>
      <c r="AB874" s="162"/>
    </row>
    <row r="875" spans="1:28" ht="18" customHeight="1" x14ac:dyDescent="0.3">
      <c r="A875" s="162"/>
      <c r="B875" s="162"/>
      <c r="C875" s="162"/>
      <c r="D875" s="162"/>
      <c r="E875" s="176"/>
      <c r="F875" s="162"/>
      <c r="G875" s="177"/>
      <c r="H875" s="162"/>
      <c r="I875" s="178"/>
      <c r="J875" s="162"/>
      <c r="K875" s="176"/>
      <c r="L875" s="162"/>
      <c r="M875" s="162"/>
      <c r="N875" s="162"/>
      <c r="O875" s="162"/>
      <c r="P875" s="176"/>
      <c r="Q875" s="162"/>
      <c r="R875" s="162"/>
      <c r="S875" s="162"/>
      <c r="T875" s="162"/>
      <c r="U875" s="162"/>
      <c r="V875" s="162"/>
      <c r="W875" s="162"/>
      <c r="X875" s="162"/>
      <c r="Y875" s="162"/>
      <c r="Z875" s="162"/>
      <c r="AA875" s="162"/>
      <c r="AB875" s="162"/>
    </row>
    <row r="876" spans="1:28" ht="18" customHeight="1" x14ac:dyDescent="0.3">
      <c r="A876" s="162"/>
      <c r="B876" s="162"/>
      <c r="C876" s="162"/>
      <c r="D876" s="162"/>
      <c r="E876" s="176"/>
      <c r="F876" s="162"/>
      <c r="G876" s="177"/>
      <c r="H876" s="162"/>
      <c r="I876" s="178"/>
      <c r="J876" s="162"/>
      <c r="K876" s="176"/>
      <c r="L876" s="162"/>
      <c r="M876" s="162"/>
      <c r="N876" s="162"/>
      <c r="O876" s="162"/>
      <c r="P876" s="176"/>
      <c r="Q876" s="162"/>
      <c r="R876" s="162"/>
      <c r="S876" s="162"/>
      <c r="T876" s="162"/>
      <c r="U876" s="162"/>
      <c r="V876" s="162"/>
      <c r="W876" s="162"/>
      <c r="X876" s="162"/>
      <c r="Y876" s="162"/>
      <c r="Z876" s="162"/>
      <c r="AA876" s="162"/>
      <c r="AB876" s="162"/>
    </row>
    <row r="877" spans="1:28" ht="18" customHeight="1" x14ac:dyDescent="0.3">
      <c r="A877" s="162"/>
      <c r="B877" s="162"/>
      <c r="C877" s="162"/>
      <c r="D877" s="162"/>
      <c r="E877" s="176"/>
      <c r="F877" s="162"/>
      <c r="G877" s="177"/>
      <c r="H877" s="162"/>
      <c r="I877" s="178"/>
      <c r="J877" s="162"/>
      <c r="K877" s="176"/>
      <c r="L877" s="162"/>
      <c r="M877" s="162"/>
      <c r="N877" s="162"/>
      <c r="O877" s="162"/>
      <c r="P877" s="176"/>
      <c r="Q877" s="162"/>
      <c r="R877" s="162"/>
      <c r="S877" s="162"/>
      <c r="T877" s="162"/>
      <c r="U877" s="162"/>
      <c r="V877" s="162"/>
      <c r="W877" s="162"/>
      <c r="X877" s="162"/>
      <c r="Y877" s="162"/>
      <c r="Z877" s="162"/>
      <c r="AA877" s="162"/>
      <c r="AB877" s="162"/>
    </row>
    <row r="878" spans="1:28" ht="18" customHeight="1" x14ac:dyDescent="0.3">
      <c r="A878" s="162"/>
      <c r="B878" s="162"/>
      <c r="C878" s="162"/>
      <c r="D878" s="162"/>
      <c r="E878" s="176"/>
      <c r="F878" s="162"/>
      <c r="G878" s="177"/>
      <c r="H878" s="162"/>
      <c r="I878" s="178"/>
      <c r="J878" s="162"/>
      <c r="K878" s="176"/>
      <c r="L878" s="162"/>
      <c r="M878" s="162"/>
      <c r="N878" s="162"/>
      <c r="O878" s="162"/>
      <c r="P878" s="176"/>
      <c r="Q878" s="162"/>
      <c r="R878" s="162"/>
      <c r="S878" s="162"/>
      <c r="T878" s="162"/>
      <c r="U878" s="162"/>
      <c r="V878" s="162"/>
      <c r="W878" s="162"/>
      <c r="X878" s="162"/>
      <c r="Y878" s="162"/>
      <c r="Z878" s="162"/>
      <c r="AA878" s="162"/>
      <c r="AB878" s="162"/>
    </row>
    <row r="879" spans="1:28" ht="18" customHeight="1" x14ac:dyDescent="0.3">
      <c r="A879" s="162"/>
      <c r="B879" s="162"/>
      <c r="C879" s="162"/>
      <c r="D879" s="162"/>
      <c r="E879" s="176"/>
      <c r="F879" s="162"/>
      <c r="G879" s="177"/>
      <c r="H879" s="162"/>
      <c r="I879" s="178"/>
      <c r="J879" s="162"/>
      <c r="K879" s="176"/>
      <c r="L879" s="162"/>
      <c r="M879" s="162"/>
      <c r="N879" s="162"/>
      <c r="O879" s="162"/>
      <c r="P879" s="176"/>
      <c r="Q879" s="162"/>
      <c r="R879" s="162"/>
      <c r="S879" s="162"/>
      <c r="T879" s="162"/>
      <c r="U879" s="162"/>
      <c r="V879" s="162"/>
      <c r="W879" s="162"/>
      <c r="X879" s="162"/>
      <c r="Y879" s="162"/>
      <c r="Z879" s="162"/>
      <c r="AA879" s="162"/>
      <c r="AB879" s="162"/>
    </row>
    <row r="880" spans="1:28" ht="18" customHeight="1" x14ac:dyDescent="0.3">
      <c r="A880" s="162"/>
      <c r="B880" s="162"/>
      <c r="C880" s="162"/>
      <c r="D880" s="162"/>
      <c r="E880" s="176"/>
      <c r="F880" s="162"/>
      <c r="G880" s="177"/>
      <c r="H880" s="162"/>
      <c r="I880" s="178"/>
      <c r="J880" s="162"/>
      <c r="K880" s="176"/>
      <c r="L880" s="162"/>
      <c r="M880" s="162"/>
      <c r="N880" s="162"/>
      <c r="O880" s="162"/>
      <c r="P880" s="176"/>
      <c r="Q880" s="162"/>
      <c r="R880" s="162"/>
      <c r="S880" s="162"/>
      <c r="T880" s="162"/>
      <c r="U880" s="162"/>
      <c r="V880" s="162"/>
      <c r="W880" s="162"/>
      <c r="X880" s="162"/>
      <c r="Y880" s="162"/>
      <c r="Z880" s="162"/>
      <c r="AA880" s="162"/>
      <c r="AB880" s="162"/>
    </row>
    <row r="881" spans="1:28" ht="18" customHeight="1" x14ac:dyDescent="0.3">
      <c r="A881" s="162"/>
      <c r="B881" s="162"/>
      <c r="C881" s="162"/>
      <c r="D881" s="162"/>
      <c r="E881" s="176"/>
      <c r="F881" s="162"/>
      <c r="G881" s="177"/>
      <c r="H881" s="162"/>
      <c r="I881" s="178"/>
      <c r="J881" s="162"/>
      <c r="K881" s="176"/>
      <c r="L881" s="162"/>
      <c r="M881" s="162"/>
      <c r="N881" s="162"/>
      <c r="O881" s="162"/>
      <c r="P881" s="176"/>
      <c r="Q881" s="162"/>
      <c r="R881" s="162"/>
      <c r="S881" s="162"/>
      <c r="T881" s="162"/>
      <c r="U881" s="162"/>
      <c r="V881" s="162"/>
      <c r="W881" s="162"/>
      <c r="X881" s="162"/>
      <c r="Y881" s="162"/>
      <c r="Z881" s="162"/>
      <c r="AA881" s="162"/>
      <c r="AB881" s="162"/>
    </row>
    <row r="882" spans="1:28" ht="18" customHeight="1" x14ac:dyDescent="0.3">
      <c r="A882" s="162"/>
      <c r="B882" s="162"/>
      <c r="C882" s="162"/>
      <c r="D882" s="162"/>
      <c r="E882" s="176"/>
      <c r="F882" s="162"/>
      <c r="G882" s="177"/>
      <c r="H882" s="162"/>
      <c r="I882" s="178"/>
      <c r="J882" s="162"/>
      <c r="K882" s="176"/>
      <c r="L882" s="162"/>
      <c r="M882" s="162"/>
      <c r="N882" s="162"/>
      <c r="O882" s="162"/>
      <c r="P882" s="176"/>
      <c r="Q882" s="162"/>
      <c r="R882" s="162"/>
      <c r="S882" s="162"/>
      <c r="T882" s="162"/>
      <c r="U882" s="162"/>
      <c r="V882" s="162"/>
      <c r="W882" s="162"/>
      <c r="X882" s="162"/>
      <c r="Y882" s="162"/>
      <c r="Z882" s="162"/>
      <c r="AA882" s="162"/>
      <c r="AB882" s="162"/>
    </row>
    <row r="883" spans="1:28" ht="18" customHeight="1" x14ac:dyDescent="0.3">
      <c r="A883" s="162"/>
      <c r="B883" s="162"/>
      <c r="C883" s="162"/>
      <c r="D883" s="162"/>
      <c r="E883" s="176"/>
      <c r="F883" s="162"/>
      <c r="G883" s="177"/>
      <c r="H883" s="162"/>
      <c r="I883" s="178"/>
      <c r="J883" s="162"/>
      <c r="K883" s="176"/>
      <c r="L883" s="162"/>
      <c r="M883" s="162"/>
      <c r="N883" s="162"/>
      <c r="O883" s="162"/>
      <c r="P883" s="176"/>
      <c r="Q883" s="162"/>
      <c r="R883" s="162"/>
      <c r="S883" s="162"/>
      <c r="T883" s="162"/>
      <c r="U883" s="162"/>
      <c r="V883" s="162"/>
      <c r="W883" s="162"/>
      <c r="X883" s="162"/>
      <c r="Y883" s="162"/>
      <c r="Z883" s="162"/>
      <c r="AA883" s="162"/>
      <c r="AB883" s="162"/>
    </row>
    <row r="884" spans="1:28" ht="18" customHeight="1" x14ac:dyDescent="0.3">
      <c r="A884" s="162"/>
      <c r="B884" s="162"/>
      <c r="C884" s="162"/>
      <c r="D884" s="162"/>
      <c r="E884" s="176"/>
      <c r="F884" s="162"/>
      <c r="G884" s="177"/>
      <c r="H884" s="162"/>
      <c r="I884" s="178"/>
      <c r="J884" s="162"/>
      <c r="K884" s="176"/>
      <c r="L884" s="162"/>
      <c r="M884" s="162"/>
      <c r="N884" s="162"/>
      <c r="O884" s="162"/>
      <c r="P884" s="176"/>
      <c r="Q884" s="162"/>
      <c r="R884" s="162"/>
      <c r="S884" s="162"/>
      <c r="T884" s="162"/>
      <c r="U884" s="162"/>
      <c r="V884" s="162"/>
      <c r="W884" s="162"/>
      <c r="X884" s="162"/>
      <c r="Y884" s="162"/>
      <c r="Z884" s="162"/>
      <c r="AA884" s="162"/>
      <c r="AB884" s="162"/>
    </row>
    <row r="885" spans="1:28" ht="18" customHeight="1" x14ac:dyDescent="0.3">
      <c r="A885" s="162"/>
      <c r="B885" s="162"/>
      <c r="C885" s="162"/>
      <c r="D885" s="162"/>
      <c r="E885" s="176"/>
      <c r="F885" s="162"/>
      <c r="G885" s="177"/>
      <c r="H885" s="162"/>
      <c r="I885" s="178"/>
      <c r="J885" s="162"/>
      <c r="K885" s="176"/>
      <c r="L885" s="162"/>
      <c r="M885" s="162"/>
      <c r="N885" s="162"/>
      <c r="O885" s="162"/>
      <c r="P885" s="176"/>
      <c r="Q885" s="162"/>
      <c r="R885" s="162"/>
      <c r="S885" s="162"/>
      <c r="T885" s="162"/>
      <c r="U885" s="162"/>
      <c r="V885" s="162"/>
      <c r="W885" s="162"/>
      <c r="X885" s="162"/>
      <c r="Y885" s="162"/>
      <c r="Z885" s="162"/>
      <c r="AA885" s="162"/>
      <c r="AB885" s="162"/>
    </row>
    <row r="886" spans="1:28" ht="18" customHeight="1" x14ac:dyDescent="0.3">
      <c r="A886" s="162"/>
      <c r="B886" s="162"/>
      <c r="C886" s="162"/>
      <c r="D886" s="162"/>
      <c r="E886" s="176"/>
      <c r="F886" s="162"/>
      <c r="G886" s="177"/>
      <c r="H886" s="162"/>
      <c r="I886" s="178"/>
      <c r="J886" s="162"/>
      <c r="K886" s="176"/>
      <c r="L886" s="162"/>
      <c r="M886" s="162"/>
      <c r="N886" s="162"/>
      <c r="O886" s="162"/>
      <c r="P886" s="176"/>
      <c r="Q886" s="162"/>
      <c r="R886" s="162"/>
      <c r="S886" s="162"/>
      <c r="T886" s="162"/>
      <c r="U886" s="162"/>
      <c r="V886" s="162"/>
      <c r="W886" s="162"/>
      <c r="X886" s="162"/>
      <c r="Y886" s="162"/>
      <c r="Z886" s="162"/>
      <c r="AA886" s="162"/>
      <c r="AB886" s="162"/>
    </row>
    <row r="887" spans="1:28" ht="18" customHeight="1" x14ac:dyDescent="0.3">
      <c r="A887" s="162"/>
      <c r="B887" s="162"/>
      <c r="C887" s="162"/>
      <c r="D887" s="162"/>
      <c r="E887" s="176"/>
      <c r="F887" s="162"/>
      <c r="G887" s="177"/>
      <c r="H887" s="162"/>
      <c r="I887" s="178"/>
      <c r="J887" s="162"/>
      <c r="K887" s="176"/>
      <c r="L887" s="162"/>
      <c r="M887" s="162"/>
      <c r="N887" s="162"/>
      <c r="O887" s="162"/>
      <c r="P887" s="176"/>
      <c r="Q887" s="162"/>
      <c r="R887" s="162"/>
      <c r="S887" s="162"/>
      <c r="T887" s="162"/>
      <c r="U887" s="162"/>
      <c r="V887" s="162"/>
      <c r="W887" s="162"/>
      <c r="X887" s="162"/>
      <c r="Y887" s="162"/>
      <c r="Z887" s="162"/>
      <c r="AA887" s="162"/>
      <c r="AB887" s="162"/>
    </row>
    <row r="888" spans="1:28" ht="18" customHeight="1" x14ac:dyDescent="0.3">
      <c r="A888" s="162"/>
      <c r="B888" s="162"/>
      <c r="C888" s="162"/>
      <c r="D888" s="162"/>
      <c r="E888" s="176"/>
      <c r="F888" s="162"/>
      <c r="G888" s="177"/>
      <c r="H888" s="162"/>
      <c r="I888" s="178"/>
      <c r="J888" s="162"/>
      <c r="K888" s="176"/>
      <c r="L888" s="162"/>
      <c r="M888" s="162"/>
      <c r="N888" s="162"/>
      <c r="O888" s="162"/>
      <c r="P888" s="176"/>
      <c r="Q888" s="162"/>
      <c r="R888" s="162"/>
      <c r="S888" s="162"/>
      <c r="T888" s="162"/>
      <c r="U888" s="162"/>
      <c r="V888" s="162"/>
      <c r="W888" s="162"/>
      <c r="X888" s="162"/>
      <c r="Y888" s="162"/>
      <c r="Z888" s="162"/>
      <c r="AA888" s="162"/>
      <c r="AB888" s="162"/>
    </row>
    <row r="889" spans="1:28" ht="18" customHeight="1" x14ac:dyDescent="0.3">
      <c r="A889" s="162"/>
      <c r="B889" s="162"/>
      <c r="C889" s="162"/>
      <c r="D889" s="162"/>
      <c r="E889" s="176"/>
      <c r="F889" s="162"/>
      <c r="G889" s="177"/>
      <c r="H889" s="162"/>
      <c r="I889" s="178"/>
      <c r="J889" s="162"/>
      <c r="K889" s="176"/>
      <c r="L889" s="162"/>
      <c r="M889" s="162"/>
      <c r="N889" s="162"/>
      <c r="O889" s="162"/>
      <c r="P889" s="176"/>
      <c r="Q889" s="162"/>
      <c r="R889" s="162"/>
      <c r="S889" s="162"/>
      <c r="T889" s="162"/>
      <c r="U889" s="162"/>
      <c r="V889" s="162"/>
      <c r="W889" s="162"/>
      <c r="X889" s="162"/>
      <c r="Y889" s="162"/>
      <c r="Z889" s="162"/>
      <c r="AA889" s="162"/>
      <c r="AB889" s="162"/>
    </row>
    <row r="890" spans="1:28" ht="18" customHeight="1" x14ac:dyDescent="0.3">
      <c r="A890" s="162"/>
      <c r="B890" s="162"/>
      <c r="C890" s="162"/>
      <c r="D890" s="162"/>
      <c r="E890" s="176"/>
      <c r="F890" s="162"/>
      <c r="G890" s="177"/>
      <c r="H890" s="162"/>
      <c r="I890" s="178"/>
      <c r="J890" s="162"/>
      <c r="K890" s="176"/>
      <c r="L890" s="162"/>
      <c r="M890" s="162"/>
      <c r="N890" s="162"/>
      <c r="O890" s="162"/>
      <c r="P890" s="176"/>
      <c r="Q890" s="162"/>
      <c r="R890" s="162"/>
      <c r="S890" s="162"/>
      <c r="T890" s="162"/>
      <c r="U890" s="162"/>
      <c r="V890" s="162"/>
      <c r="W890" s="162"/>
      <c r="X890" s="162"/>
      <c r="Y890" s="162"/>
      <c r="Z890" s="162"/>
      <c r="AA890" s="162"/>
      <c r="AB890" s="162"/>
    </row>
    <row r="891" spans="1:28" ht="18" customHeight="1" x14ac:dyDescent="0.3">
      <c r="A891" s="162"/>
      <c r="B891" s="162"/>
      <c r="C891" s="162"/>
      <c r="D891" s="162"/>
      <c r="E891" s="176"/>
      <c r="F891" s="162"/>
      <c r="G891" s="177"/>
      <c r="H891" s="162"/>
      <c r="I891" s="178"/>
      <c r="J891" s="162"/>
      <c r="K891" s="176"/>
      <c r="L891" s="162"/>
      <c r="M891" s="162"/>
      <c r="N891" s="162"/>
      <c r="O891" s="162"/>
      <c r="P891" s="176"/>
      <c r="Q891" s="162"/>
      <c r="R891" s="162"/>
      <c r="S891" s="162"/>
      <c r="T891" s="162"/>
      <c r="U891" s="162"/>
      <c r="V891" s="162"/>
      <c r="W891" s="162"/>
      <c r="X891" s="162"/>
      <c r="Y891" s="162"/>
      <c r="Z891" s="162"/>
      <c r="AA891" s="162"/>
      <c r="AB891" s="162"/>
    </row>
    <row r="892" spans="1:28" ht="18" customHeight="1" x14ac:dyDescent="0.3">
      <c r="A892" s="162"/>
      <c r="B892" s="162"/>
      <c r="C892" s="162"/>
      <c r="D892" s="162"/>
      <c r="E892" s="176"/>
      <c r="F892" s="162"/>
      <c r="G892" s="177"/>
      <c r="H892" s="162"/>
      <c r="I892" s="178"/>
      <c r="J892" s="162"/>
      <c r="K892" s="176"/>
      <c r="L892" s="162"/>
      <c r="M892" s="162"/>
      <c r="N892" s="162"/>
      <c r="O892" s="162"/>
      <c r="P892" s="176"/>
      <c r="Q892" s="162"/>
      <c r="R892" s="162"/>
      <c r="S892" s="162"/>
      <c r="T892" s="162"/>
      <c r="U892" s="162"/>
      <c r="V892" s="162"/>
      <c r="W892" s="162"/>
      <c r="X892" s="162"/>
      <c r="Y892" s="162"/>
      <c r="Z892" s="162"/>
      <c r="AA892" s="162"/>
      <c r="AB892" s="162"/>
    </row>
    <row r="893" spans="1:28" ht="18" customHeight="1" x14ac:dyDescent="0.3">
      <c r="A893" s="162"/>
      <c r="B893" s="162"/>
      <c r="C893" s="162"/>
      <c r="D893" s="162"/>
      <c r="E893" s="176"/>
      <c r="F893" s="162"/>
      <c r="G893" s="177"/>
      <c r="H893" s="162"/>
      <c r="I893" s="178"/>
      <c r="J893" s="162"/>
      <c r="K893" s="176"/>
      <c r="L893" s="162"/>
      <c r="M893" s="162"/>
      <c r="N893" s="162"/>
      <c r="O893" s="162"/>
      <c r="P893" s="176"/>
      <c r="Q893" s="162"/>
      <c r="R893" s="162"/>
      <c r="S893" s="162"/>
      <c r="T893" s="162"/>
      <c r="U893" s="162"/>
      <c r="V893" s="162"/>
      <c r="W893" s="162"/>
      <c r="X893" s="162"/>
      <c r="Y893" s="162"/>
      <c r="Z893" s="162"/>
      <c r="AA893" s="162"/>
      <c r="AB893" s="162"/>
    </row>
    <row r="894" spans="1:28" ht="18" customHeight="1" x14ac:dyDescent="0.3">
      <c r="A894" s="162"/>
      <c r="B894" s="162"/>
      <c r="C894" s="162"/>
      <c r="D894" s="162"/>
      <c r="E894" s="176"/>
      <c r="F894" s="162"/>
      <c r="G894" s="177"/>
      <c r="H894" s="162"/>
      <c r="I894" s="178"/>
      <c r="J894" s="162"/>
      <c r="K894" s="176"/>
      <c r="L894" s="162"/>
      <c r="M894" s="162"/>
      <c r="N894" s="162"/>
      <c r="O894" s="162"/>
      <c r="P894" s="176"/>
      <c r="Q894" s="162"/>
      <c r="R894" s="162"/>
      <c r="S894" s="162"/>
      <c r="T894" s="162"/>
      <c r="U894" s="162"/>
      <c r="V894" s="162"/>
      <c r="W894" s="162"/>
      <c r="X894" s="162"/>
      <c r="Y894" s="162"/>
      <c r="Z894" s="162"/>
      <c r="AA894" s="162"/>
      <c r="AB894" s="162"/>
    </row>
    <row r="895" spans="1:28" ht="18" customHeight="1" x14ac:dyDescent="0.3">
      <c r="A895" s="162"/>
      <c r="B895" s="162"/>
      <c r="C895" s="162"/>
      <c r="D895" s="162"/>
      <c r="E895" s="176"/>
      <c r="F895" s="162"/>
      <c r="G895" s="177"/>
      <c r="H895" s="162"/>
      <c r="I895" s="178"/>
      <c r="J895" s="162"/>
      <c r="K895" s="176"/>
      <c r="L895" s="162"/>
      <c r="M895" s="162"/>
      <c r="N895" s="162"/>
      <c r="O895" s="162"/>
      <c r="P895" s="176"/>
      <c r="Q895" s="162"/>
      <c r="R895" s="162"/>
      <c r="S895" s="162"/>
      <c r="T895" s="162"/>
      <c r="U895" s="162"/>
      <c r="V895" s="162"/>
      <c r="W895" s="162"/>
      <c r="X895" s="162"/>
      <c r="Y895" s="162"/>
      <c r="Z895" s="162"/>
      <c r="AA895" s="162"/>
      <c r="AB895" s="162"/>
    </row>
    <row r="896" spans="1:28" ht="18" customHeight="1" x14ac:dyDescent="0.3">
      <c r="A896" s="162"/>
      <c r="B896" s="162"/>
      <c r="C896" s="162"/>
      <c r="D896" s="162"/>
      <c r="E896" s="176"/>
      <c r="F896" s="162"/>
      <c r="G896" s="177"/>
      <c r="H896" s="162"/>
      <c r="I896" s="178"/>
      <c r="J896" s="162"/>
      <c r="K896" s="176"/>
      <c r="L896" s="162"/>
      <c r="M896" s="162"/>
      <c r="N896" s="162"/>
      <c r="O896" s="162"/>
      <c r="P896" s="176"/>
      <c r="Q896" s="162"/>
      <c r="R896" s="162"/>
      <c r="S896" s="162"/>
      <c r="T896" s="162"/>
      <c r="U896" s="162"/>
      <c r="V896" s="162"/>
      <c r="W896" s="162"/>
      <c r="X896" s="162"/>
      <c r="Y896" s="162"/>
      <c r="Z896" s="162"/>
      <c r="AA896" s="162"/>
      <c r="AB896" s="162"/>
    </row>
    <row r="897" spans="1:28" ht="18" customHeight="1" x14ac:dyDescent="0.3">
      <c r="A897" s="162"/>
      <c r="B897" s="162"/>
      <c r="C897" s="162"/>
      <c r="D897" s="162"/>
      <c r="E897" s="176"/>
      <c r="F897" s="162"/>
      <c r="G897" s="177"/>
      <c r="H897" s="162"/>
      <c r="I897" s="178"/>
      <c r="J897" s="162"/>
      <c r="K897" s="176"/>
      <c r="L897" s="162"/>
      <c r="M897" s="162"/>
      <c r="N897" s="162"/>
      <c r="O897" s="162"/>
      <c r="P897" s="176"/>
      <c r="Q897" s="162"/>
      <c r="R897" s="162"/>
      <c r="S897" s="162"/>
      <c r="T897" s="162"/>
      <c r="U897" s="162"/>
      <c r="V897" s="162"/>
      <c r="W897" s="162"/>
      <c r="X897" s="162"/>
      <c r="Y897" s="162"/>
      <c r="Z897" s="162"/>
      <c r="AA897" s="162"/>
      <c r="AB897" s="162"/>
    </row>
    <row r="898" spans="1:28" ht="18" customHeight="1" x14ac:dyDescent="0.3">
      <c r="A898" s="162"/>
      <c r="B898" s="162"/>
      <c r="C898" s="162"/>
      <c r="D898" s="162"/>
      <c r="E898" s="176"/>
      <c r="F898" s="162"/>
      <c r="G898" s="177"/>
      <c r="H898" s="162"/>
      <c r="I898" s="178"/>
      <c r="J898" s="162"/>
      <c r="K898" s="176"/>
      <c r="L898" s="162"/>
      <c r="M898" s="162"/>
      <c r="N898" s="162"/>
      <c r="O898" s="162"/>
      <c r="P898" s="176"/>
      <c r="Q898" s="162"/>
      <c r="R898" s="162"/>
      <c r="S898" s="162"/>
      <c r="T898" s="162"/>
      <c r="U898" s="162"/>
      <c r="V898" s="162"/>
      <c r="W898" s="162"/>
      <c r="X898" s="162"/>
      <c r="Y898" s="162"/>
      <c r="Z898" s="162"/>
      <c r="AA898" s="162"/>
      <c r="AB898" s="162"/>
    </row>
    <row r="899" spans="1:28" ht="18" customHeight="1" x14ac:dyDescent="0.3">
      <c r="A899" s="162"/>
      <c r="B899" s="162"/>
      <c r="C899" s="162"/>
      <c r="D899" s="162"/>
      <c r="E899" s="176"/>
      <c r="F899" s="162"/>
      <c r="G899" s="177"/>
      <c r="H899" s="162"/>
      <c r="I899" s="178"/>
      <c r="J899" s="162"/>
      <c r="K899" s="176"/>
      <c r="L899" s="162"/>
      <c r="M899" s="162"/>
      <c r="N899" s="162"/>
      <c r="O899" s="162"/>
      <c r="P899" s="176"/>
      <c r="Q899" s="162"/>
      <c r="R899" s="162"/>
      <c r="S899" s="162"/>
      <c r="T899" s="162"/>
      <c r="U899" s="162"/>
      <c r="V899" s="162"/>
      <c r="W899" s="162"/>
      <c r="X899" s="162"/>
      <c r="Y899" s="162"/>
      <c r="Z899" s="162"/>
      <c r="AA899" s="162"/>
      <c r="AB899" s="162"/>
    </row>
    <row r="900" spans="1:28" ht="18" customHeight="1" x14ac:dyDescent="0.3">
      <c r="A900" s="162"/>
      <c r="B900" s="162"/>
      <c r="C900" s="162"/>
      <c r="D900" s="162"/>
      <c r="E900" s="176"/>
      <c r="F900" s="162"/>
      <c r="G900" s="177"/>
      <c r="H900" s="162"/>
      <c r="I900" s="178"/>
      <c r="J900" s="162"/>
      <c r="K900" s="176"/>
      <c r="L900" s="162"/>
      <c r="M900" s="162"/>
      <c r="N900" s="162"/>
      <c r="O900" s="162"/>
      <c r="P900" s="176"/>
      <c r="Q900" s="162"/>
      <c r="R900" s="162"/>
      <c r="S900" s="162"/>
      <c r="T900" s="162"/>
      <c r="U900" s="162"/>
      <c r="V900" s="162"/>
      <c r="W900" s="162"/>
      <c r="X900" s="162"/>
      <c r="Y900" s="162"/>
      <c r="Z900" s="162"/>
      <c r="AA900" s="162"/>
      <c r="AB900" s="162"/>
    </row>
    <row r="901" spans="1:28" ht="18" customHeight="1" x14ac:dyDescent="0.3">
      <c r="A901" s="162"/>
      <c r="B901" s="162"/>
      <c r="C901" s="162"/>
      <c r="D901" s="162"/>
      <c r="E901" s="176"/>
      <c r="F901" s="162"/>
      <c r="G901" s="177"/>
      <c r="H901" s="162"/>
      <c r="I901" s="178"/>
      <c r="J901" s="162"/>
      <c r="K901" s="176"/>
      <c r="L901" s="162"/>
      <c r="M901" s="162"/>
      <c r="N901" s="162"/>
      <c r="O901" s="162"/>
      <c r="P901" s="176"/>
      <c r="Q901" s="162"/>
      <c r="R901" s="162"/>
      <c r="S901" s="162"/>
      <c r="T901" s="162"/>
      <c r="U901" s="162"/>
      <c r="V901" s="162"/>
      <c r="W901" s="162"/>
      <c r="X901" s="162"/>
      <c r="Y901" s="162"/>
      <c r="Z901" s="162"/>
      <c r="AA901" s="162"/>
      <c r="AB901" s="162"/>
    </row>
    <row r="902" spans="1:28" ht="18" customHeight="1" x14ac:dyDescent="0.3">
      <c r="A902" s="162"/>
      <c r="B902" s="162"/>
      <c r="C902" s="162"/>
      <c r="D902" s="162"/>
      <c r="E902" s="176"/>
      <c r="F902" s="162"/>
      <c r="G902" s="177"/>
      <c r="H902" s="162"/>
      <c r="I902" s="178"/>
      <c r="J902" s="162"/>
      <c r="K902" s="176"/>
      <c r="L902" s="162"/>
      <c r="M902" s="162"/>
      <c r="N902" s="162"/>
      <c r="O902" s="162"/>
      <c r="P902" s="176"/>
      <c r="Q902" s="162"/>
      <c r="R902" s="162"/>
      <c r="S902" s="162"/>
      <c r="T902" s="162"/>
      <c r="U902" s="162"/>
      <c r="V902" s="162"/>
      <c r="W902" s="162"/>
      <c r="X902" s="162"/>
      <c r="Y902" s="162"/>
      <c r="Z902" s="162"/>
      <c r="AA902" s="162"/>
      <c r="AB902" s="162"/>
    </row>
    <row r="903" spans="1:28" ht="18" customHeight="1" x14ac:dyDescent="0.3">
      <c r="A903" s="162"/>
      <c r="B903" s="162"/>
      <c r="C903" s="162"/>
      <c r="D903" s="162"/>
      <c r="E903" s="176"/>
      <c r="F903" s="162"/>
      <c r="G903" s="177"/>
      <c r="H903" s="162"/>
      <c r="I903" s="178"/>
      <c r="J903" s="162"/>
      <c r="K903" s="176"/>
      <c r="L903" s="162"/>
      <c r="M903" s="162"/>
      <c r="N903" s="162"/>
      <c r="O903" s="162"/>
      <c r="P903" s="176"/>
      <c r="Q903" s="162"/>
      <c r="R903" s="162"/>
      <c r="S903" s="162"/>
      <c r="T903" s="162"/>
      <c r="U903" s="162"/>
      <c r="V903" s="162"/>
      <c r="W903" s="162"/>
      <c r="X903" s="162"/>
      <c r="Y903" s="162"/>
      <c r="Z903" s="162"/>
      <c r="AA903" s="162"/>
      <c r="AB903" s="162"/>
    </row>
    <row r="904" spans="1:28" ht="18" customHeight="1" x14ac:dyDescent="0.3">
      <c r="A904" s="162"/>
      <c r="B904" s="162"/>
      <c r="C904" s="162"/>
      <c r="D904" s="162"/>
      <c r="E904" s="176"/>
      <c r="F904" s="162"/>
      <c r="G904" s="177"/>
      <c r="H904" s="162"/>
      <c r="I904" s="178"/>
      <c r="J904" s="162"/>
      <c r="K904" s="176"/>
      <c r="L904" s="162"/>
      <c r="M904" s="162"/>
      <c r="N904" s="162"/>
      <c r="O904" s="162"/>
      <c r="P904" s="176"/>
      <c r="Q904" s="162"/>
      <c r="R904" s="162"/>
      <c r="S904" s="162"/>
      <c r="T904" s="162"/>
      <c r="U904" s="162"/>
      <c r="V904" s="162"/>
      <c r="W904" s="162"/>
      <c r="X904" s="162"/>
      <c r="Y904" s="162"/>
      <c r="Z904" s="162"/>
      <c r="AA904" s="162"/>
      <c r="AB904" s="162"/>
    </row>
    <row r="905" spans="1:28" ht="18" customHeight="1" x14ac:dyDescent="0.3">
      <c r="A905" s="162"/>
      <c r="B905" s="162"/>
      <c r="C905" s="162"/>
      <c r="D905" s="162"/>
      <c r="E905" s="176"/>
      <c r="F905" s="162"/>
      <c r="G905" s="177"/>
      <c r="H905" s="162"/>
      <c r="I905" s="178"/>
      <c r="J905" s="162"/>
      <c r="K905" s="176"/>
      <c r="L905" s="162"/>
      <c r="M905" s="162"/>
      <c r="N905" s="162"/>
      <c r="O905" s="162"/>
      <c r="P905" s="176"/>
      <c r="Q905" s="162"/>
      <c r="R905" s="162"/>
      <c r="S905" s="162"/>
      <c r="T905" s="162"/>
      <c r="U905" s="162"/>
      <c r="V905" s="162"/>
      <c r="W905" s="162"/>
      <c r="X905" s="162"/>
      <c r="Y905" s="162"/>
      <c r="Z905" s="162"/>
      <c r="AA905" s="162"/>
      <c r="AB905" s="162"/>
    </row>
    <row r="906" spans="1:28" ht="18" customHeight="1" x14ac:dyDescent="0.3">
      <c r="A906" s="162"/>
      <c r="B906" s="162"/>
      <c r="C906" s="162"/>
      <c r="D906" s="162"/>
      <c r="E906" s="176"/>
      <c r="F906" s="162"/>
      <c r="G906" s="177"/>
      <c r="H906" s="162"/>
      <c r="I906" s="178"/>
      <c r="J906" s="162"/>
      <c r="K906" s="176"/>
      <c r="L906" s="162"/>
      <c r="M906" s="162"/>
      <c r="N906" s="162"/>
      <c r="O906" s="162"/>
      <c r="P906" s="176"/>
      <c r="Q906" s="162"/>
      <c r="R906" s="162"/>
      <c r="S906" s="162"/>
      <c r="T906" s="162"/>
      <c r="U906" s="162"/>
      <c r="V906" s="162"/>
      <c r="W906" s="162"/>
      <c r="X906" s="162"/>
      <c r="Y906" s="162"/>
      <c r="Z906" s="162"/>
      <c r="AA906" s="162"/>
      <c r="AB906" s="162"/>
    </row>
    <row r="907" spans="1:28" ht="18" customHeight="1" x14ac:dyDescent="0.3">
      <c r="A907" s="162"/>
      <c r="B907" s="162"/>
      <c r="C907" s="162"/>
      <c r="D907" s="162"/>
      <c r="E907" s="176"/>
      <c r="F907" s="162"/>
      <c r="G907" s="177"/>
      <c r="H907" s="162"/>
      <c r="I907" s="178"/>
      <c r="J907" s="162"/>
      <c r="K907" s="176"/>
      <c r="L907" s="162"/>
      <c r="M907" s="162"/>
      <c r="N907" s="162"/>
      <c r="O907" s="162"/>
      <c r="P907" s="176"/>
      <c r="Q907" s="162"/>
      <c r="R907" s="162"/>
      <c r="S907" s="162"/>
      <c r="T907" s="162"/>
      <c r="U907" s="162"/>
      <c r="V907" s="162"/>
      <c r="W907" s="162"/>
      <c r="X907" s="162"/>
      <c r="Y907" s="162"/>
      <c r="Z907" s="162"/>
      <c r="AA907" s="162"/>
      <c r="AB907" s="162"/>
    </row>
    <row r="908" spans="1:28" ht="18" customHeight="1" x14ac:dyDescent="0.3">
      <c r="A908" s="162"/>
      <c r="B908" s="162"/>
      <c r="C908" s="162"/>
      <c r="D908" s="162"/>
      <c r="E908" s="176"/>
      <c r="F908" s="162"/>
      <c r="G908" s="177"/>
      <c r="H908" s="162"/>
      <c r="I908" s="178"/>
      <c r="J908" s="162"/>
      <c r="K908" s="176"/>
      <c r="L908" s="162"/>
      <c r="M908" s="162"/>
      <c r="N908" s="162"/>
      <c r="O908" s="162"/>
      <c r="P908" s="176"/>
      <c r="Q908" s="162"/>
      <c r="R908" s="162"/>
      <c r="S908" s="162"/>
      <c r="T908" s="162"/>
      <c r="U908" s="162"/>
      <c r="V908" s="162"/>
      <c r="W908" s="162"/>
      <c r="X908" s="162"/>
      <c r="Y908" s="162"/>
      <c r="Z908" s="162"/>
      <c r="AA908" s="162"/>
      <c r="AB908" s="162"/>
    </row>
    <row r="909" spans="1:28" ht="18" customHeight="1" x14ac:dyDescent="0.3">
      <c r="A909" s="162"/>
      <c r="B909" s="162"/>
      <c r="C909" s="162"/>
      <c r="D909" s="162"/>
      <c r="E909" s="176"/>
      <c r="F909" s="162"/>
      <c r="G909" s="177"/>
      <c r="H909" s="162"/>
      <c r="I909" s="178"/>
      <c r="J909" s="162"/>
      <c r="K909" s="176"/>
      <c r="L909" s="162"/>
      <c r="M909" s="162"/>
      <c r="N909" s="162"/>
      <c r="O909" s="162"/>
      <c r="P909" s="176"/>
      <c r="Q909" s="162"/>
      <c r="R909" s="162"/>
      <c r="S909" s="162"/>
      <c r="T909" s="162"/>
      <c r="U909" s="162"/>
      <c r="V909" s="162"/>
      <c r="W909" s="162"/>
      <c r="X909" s="162"/>
      <c r="Y909" s="162"/>
      <c r="Z909" s="162"/>
      <c r="AA909" s="162"/>
      <c r="AB909" s="162"/>
    </row>
    <row r="910" spans="1:28" ht="18" customHeight="1" x14ac:dyDescent="0.3">
      <c r="A910" s="162"/>
      <c r="B910" s="162"/>
      <c r="C910" s="162"/>
      <c r="D910" s="162"/>
      <c r="E910" s="176"/>
      <c r="F910" s="162"/>
      <c r="G910" s="177"/>
      <c r="H910" s="162"/>
      <c r="I910" s="178"/>
      <c r="J910" s="162"/>
      <c r="K910" s="176"/>
      <c r="L910" s="162"/>
      <c r="M910" s="162"/>
      <c r="N910" s="162"/>
      <c r="O910" s="162"/>
      <c r="P910" s="176"/>
      <c r="Q910" s="162"/>
      <c r="R910" s="162"/>
      <c r="S910" s="162"/>
      <c r="T910" s="162"/>
      <c r="U910" s="162"/>
      <c r="V910" s="162"/>
      <c r="W910" s="162"/>
      <c r="X910" s="162"/>
      <c r="Y910" s="162"/>
      <c r="Z910" s="162"/>
      <c r="AA910" s="162"/>
      <c r="AB910" s="162"/>
    </row>
    <row r="911" spans="1:28" ht="18" customHeight="1" x14ac:dyDescent="0.3">
      <c r="A911" s="162"/>
      <c r="B911" s="162"/>
      <c r="C911" s="162"/>
      <c r="D911" s="162"/>
      <c r="E911" s="176"/>
      <c r="F911" s="162"/>
      <c r="G911" s="177"/>
      <c r="H911" s="162"/>
      <c r="I911" s="178"/>
      <c r="J911" s="162"/>
      <c r="K911" s="176"/>
      <c r="L911" s="162"/>
      <c r="M911" s="162"/>
      <c r="N911" s="162"/>
      <c r="O911" s="162"/>
      <c r="P911" s="176"/>
      <c r="Q911" s="162"/>
      <c r="R911" s="162"/>
      <c r="S911" s="162"/>
      <c r="T911" s="162"/>
      <c r="U911" s="162"/>
      <c r="V911" s="162"/>
      <c r="W911" s="162"/>
      <c r="X911" s="162"/>
      <c r="Y911" s="162"/>
      <c r="Z911" s="162"/>
      <c r="AA911" s="162"/>
      <c r="AB911" s="162"/>
    </row>
    <row r="912" spans="1:28" ht="18" customHeight="1" x14ac:dyDescent="0.3">
      <c r="A912" s="162"/>
      <c r="B912" s="162"/>
      <c r="C912" s="162"/>
      <c r="D912" s="162"/>
      <c r="E912" s="176"/>
      <c r="F912" s="162"/>
      <c r="G912" s="177"/>
      <c r="H912" s="162"/>
      <c r="I912" s="178"/>
      <c r="J912" s="162"/>
      <c r="K912" s="176"/>
      <c r="L912" s="162"/>
      <c r="M912" s="162"/>
      <c r="N912" s="162"/>
      <c r="O912" s="162"/>
      <c r="P912" s="176"/>
      <c r="Q912" s="162"/>
      <c r="R912" s="162"/>
      <c r="S912" s="162"/>
      <c r="T912" s="162"/>
      <c r="U912" s="162"/>
      <c r="V912" s="162"/>
      <c r="W912" s="162"/>
      <c r="X912" s="162"/>
      <c r="Y912" s="162"/>
      <c r="Z912" s="162"/>
      <c r="AA912" s="162"/>
      <c r="AB912" s="162"/>
    </row>
    <row r="913" spans="1:28" ht="18" customHeight="1" x14ac:dyDescent="0.3">
      <c r="A913" s="162"/>
      <c r="B913" s="162"/>
      <c r="C913" s="162"/>
      <c r="D913" s="162"/>
      <c r="E913" s="176"/>
      <c r="F913" s="162"/>
      <c r="G913" s="177"/>
      <c r="H913" s="162"/>
      <c r="I913" s="178"/>
      <c r="J913" s="162"/>
      <c r="K913" s="176"/>
      <c r="L913" s="162"/>
      <c r="M913" s="162"/>
      <c r="N913" s="162"/>
      <c r="O913" s="162"/>
      <c r="P913" s="176"/>
      <c r="Q913" s="162"/>
      <c r="R913" s="162"/>
      <c r="S913" s="162"/>
      <c r="T913" s="162"/>
      <c r="U913" s="162"/>
      <c r="V913" s="162"/>
      <c r="W913" s="162"/>
      <c r="X913" s="162"/>
      <c r="Y913" s="162"/>
      <c r="Z913" s="162"/>
      <c r="AA913" s="162"/>
      <c r="AB913" s="162"/>
    </row>
    <row r="914" spans="1:28" ht="18" customHeight="1" x14ac:dyDescent="0.3">
      <c r="A914" s="162"/>
      <c r="B914" s="162"/>
      <c r="C914" s="162"/>
      <c r="D914" s="162"/>
      <c r="E914" s="176"/>
      <c r="F914" s="162"/>
      <c r="G914" s="177"/>
      <c r="H914" s="162"/>
      <c r="I914" s="178"/>
      <c r="J914" s="162"/>
      <c r="K914" s="176"/>
      <c r="L914" s="162"/>
      <c r="M914" s="162"/>
      <c r="N914" s="162"/>
      <c r="O914" s="162"/>
      <c r="P914" s="176"/>
      <c r="Q914" s="162"/>
      <c r="R914" s="162"/>
      <c r="S914" s="162"/>
      <c r="T914" s="162"/>
      <c r="U914" s="162"/>
      <c r="V914" s="162"/>
      <c r="W914" s="162"/>
      <c r="X914" s="162"/>
      <c r="Y914" s="162"/>
      <c r="Z914" s="162"/>
      <c r="AA914" s="162"/>
      <c r="AB914" s="162"/>
    </row>
    <row r="915" spans="1:28" ht="18" customHeight="1" x14ac:dyDescent="0.3">
      <c r="A915" s="162"/>
      <c r="B915" s="162"/>
      <c r="C915" s="162"/>
      <c r="D915" s="162"/>
      <c r="E915" s="176"/>
      <c r="F915" s="162"/>
      <c r="G915" s="177"/>
      <c r="H915" s="162"/>
      <c r="I915" s="178"/>
      <c r="J915" s="162"/>
      <c r="K915" s="176"/>
      <c r="L915" s="162"/>
      <c r="M915" s="162"/>
      <c r="N915" s="162"/>
      <c r="O915" s="162"/>
      <c r="P915" s="176"/>
      <c r="Q915" s="162"/>
      <c r="R915" s="162"/>
      <c r="S915" s="162"/>
      <c r="T915" s="162"/>
      <c r="U915" s="162"/>
      <c r="V915" s="162"/>
      <c r="W915" s="162"/>
      <c r="X915" s="162"/>
      <c r="Y915" s="162"/>
      <c r="Z915" s="162"/>
      <c r="AA915" s="162"/>
      <c r="AB915" s="162"/>
    </row>
    <row r="916" spans="1:28" ht="18" customHeight="1" x14ac:dyDescent="0.3">
      <c r="A916" s="162"/>
      <c r="B916" s="162"/>
      <c r="C916" s="162"/>
      <c r="D916" s="162"/>
      <c r="E916" s="176"/>
      <c r="F916" s="162"/>
      <c r="G916" s="177"/>
      <c r="H916" s="162"/>
      <c r="I916" s="178"/>
      <c r="J916" s="162"/>
      <c r="K916" s="176"/>
      <c r="L916" s="162"/>
      <c r="M916" s="162"/>
      <c r="N916" s="162"/>
      <c r="O916" s="162"/>
      <c r="P916" s="176"/>
      <c r="Q916" s="162"/>
      <c r="R916" s="162"/>
      <c r="S916" s="162"/>
      <c r="T916" s="162"/>
      <c r="U916" s="162"/>
      <c r="V916" s="162"/>
      <c r="W916" s="162"/>
      <c r="X916" s="162"/>
      <c r="Y916" s="162"/>
      <c r="Z916" s="162"/>
      <c r="AA916" s="162"/>
      <c r="AB916" s="162"/>
    </row>
    <row r="917" spans="1:28" ht="18" customHeight="1" x14ac:dyDescent="0.3">
      <c r="A917" s="162"/>
      <c r="B917" s="162"/>
      <c r="C917" s="162"/>
      <c r="D917" s="162"/>
      <c r="E917" s="176"/>
      <c r="F917" s="162"/>
      <c r="G917" s="177"/>
      <c r="H917" s="162"/>
      <c r="I917" s="178"/>
      <c r="J917" s="162"/>
      <c r="K917" s="176"/>
      <c r="L917" s="162"/>
      <c r="M917" s="162"/>
      <c r="N917" s="162"/>
      <c r="O917" s="162"/>
      <c r="P917" s="176"/>
      <c r="Q917" s="162"/>
      <c r="R917" s="162"/>
      <c r="S917" s="162"/>
      <c r="T917" s="162"/>
      <c r="U917" s="162"/>
      <c r="V917" s="162"/>
      <c r="W917" s="162"/>
      <c r="X917" s="162"/>
      <c r="Y917" s="162"/>
      <c r="Z917" s="162"/>
      <c r="AA917" s="162"/>
      <c r="AB917" s="162"/>
    </row>
    <row r="918" spans="1:28" ht="18" customHeight="1" x14ac:dyDescent="0.3">
      <c r="A918" s="162"/>
      <c r="B918" s="162"/>
      <c r="C918" s="162"/>
      <c r="D918" s="162"/>
      <c r="E918" s="176"/>
      <c r="F918" s="162"/>
      <c r="G918" s="177"/>
      <c r="H918" s="162"/>
      <c r="I918" s="178"/>
      <c r="J918" s="162"/>
      <c r="K918" s="176"/>
      <c r="L918" s="162"/>
      <c r="M918" s="162"/>
      <c r="N918" s="162"/>
      <c r="O918" s="162"/>
      <c r="P918" s="176"/>
      <c r="Q918" s="162"/>
      <c r="R918" s="162"/>
      <c r="S918" s="162"/>
      <c r="T918" s="162"/>
      <c r="U918" s="162"/>
      <c r="V918" s="162"/>
      <c r="W918" s="162"/>
      <c r="X918" s="162"/>
      <c r="Y918" s="162"/>
      <c r="Z918" s="162"/>
      <c r="AA918" s="162"/>
      <c r="AB918" s="162"/>
    </row>
    <row r="919" spans="1:28" ht="18" customHeight="1" x14ac:dyDescent="0.3">
      <c r="A919" s="162"/>
      <c r="B919" s="162"/>
      <c r="C919" s="162"/>
      <c r="D919" s="162"/>
      <c r="E919" s="176"/>
      <c r="F919" s="162"/>
      <c r="G919" s="177"/>
      <c r="H919" s="162"/>
      <c r="I919" s="178"/>
      <c r="J919" s="162"/>
      <c r="K919" s="176"/>
      <c r="L919" s="162"/>
      <c r="M919" s="162"/>
      <c r="N919" s="162"/>
      <c r="O919" s="162"/>
      <c r="P919" s="176"/>
      <c r="Q919" s="162"/>
      <c r="R919" s="162"/>
      <c r="S919" s="162"/>
      <c r="T919" s="162"/>
      <c r="U919" s="162"/>
      <c r="V919" s="162"/>
      <c r="W919" s="162"/>
      <c r="X919" s="162"/>
      <c r="Y919" s="162"/>
      <c r="Z919" s="162"/>
      <c r="AA919" s="162"/>
      <c r="AB919" s="162"/>
    </row>
    <row r="920" spans="1:28" ht="18" customHeight="1" x14ac:dyDescent="0.3">
      <c r="A920" s="162"/>
      <c r="B920" s="162"/>
      <c r="C920" s="162"/>
      <c r="D920" s="162"/>
      <c r="E920" s="176"/>
      <c r="F920" s="162"/>
      <c r="G920" s="177"/>
      <c r="H920" s="162"/>
      <c r="I920" s="178"/>
      <c r="J920" s="162"/>
      <c r="K920" s="176"/>
      <c r="L920" s="162"/>
      <c r="M920" s="162"/>
      <c r="N920" s="162"/>
      <c r="O920" s="162"/>
      <c r="P920" s="176"/>
      <c r="Q920" s="162"/>
      <c r="R920" s="162"/>
      <c r="S920" s="162"/>
      <c r="T920" s="162"/>
      <c r="U920" s="162"/>
      <c r="V920" s="162"/>
      <c r="W920" s="162"/>
      <c r="X920" s="162"/>
      <c r="Y920" s="162"/>
      <c r="Z920" s="162"/>
      <c r="AA920" s="162"/>
      <c r="AB920" s="162"/>
    </row>
    <row r="921" spans="1:28" ht="18" customHeight="1" x14ac:dyDescent="0.3">
      <c r="A921" s="162"/>
      <c r="B921" s="162"/>
      <c r="C921" s="162"/>
      <c r="D921" s="162"/>
      <c r="E921" s="176"/>
      <c r="F921" s="162"/>
      <c r="G921" s="177"/>
      <c r="H921" s="162"/>
      <c r="I921" s="178"/>
      <c r="J921" s="162"/>
      <c r="K921" s="176"/>
      <c r="L921" s="162"/>
      <c r="M921" s="162"/>
      <c r="N921" s="162"/>
      <c r="O921" s="162"/>
      <c r="P921" s="176"/>
      <c r="Q921" s="162"/>
      <c r="R921" s="162"/>
      <c r="S921" s="162"/>
      <c r="T921" s="162"/>
      <c r="U921" s="162"/>
      <c r="V921" s="162"/>
      <c r="W921" s="162"/>
      <c r="X921" s="162"/>
      <c r="Y921" s="162"/>
      <c r="Z921" s="162"/>
      <c r="AA921" s="162"/>
      <c r="AB921" s="162"/>
    </row>
    <row r="922" spans="1:28" ht="18" customHeight="1" x14ac:dyDescent="0.3">
      <c r="A922" s="162"/>
      <c r="B922" s="162"/>
      <c r="C922" s="162"/>
      <c r="D922" s="162"/>
      <c r="E922" s="176"/>
      <c r="F922" s="162"/>
      <c r="G922" s="177"/>
      <c r="H922" s="162"/>
      <c r="I922" s="178"/>
      <c r="J922" s="162"/>
      <c r="K922" s="176"/>
      <c r="L922" s="162"/>
      <c r="M922" s="162"/>
      <c r="N922" s="162"/>
      <c r="O922" s="162"/>
      <c r="P922" s="176"/>
      <c r="Q922" s="162"/>
      <c r="R922" s="162"/>
      <c r="S922" s="162"/>
      <c r="T922" s="162"/>
      <c r="U922" s="162"/>
      <c r="V922" s="162"/>
      <c r="W922" s="162"/>
      <c r="X922" s="162"/>
      <c r="Y922" s="162"/>
      <c r="Z922" s="162"/>
      <c r="AA922" s="162"/>
      <c r="AB922" s="162"/>
    </row>
    <row r="923" spans="1:28" ht="18" customHeight="1" x14ac:dyDescent="0.3">
      <c r="A923" s="162"/>
      <c r="B923" s="162"/>
      <c r="C923" s="162"/>
      <c r="D923" s="162"/>
      <c r="E923" s="176"/>
      <c r="F923" s="162"/>
      <c r="G923" s="177"/>
      <c r="H923" s="162"/>
      <c r="I923" s="178"/>
      <c r="J923" s="162"/>
      <c r="K923" s="176"/>
      <c r="L923" s="162"/>
      <c r="M923" s="162"/>
      <c r="N923" s="162"/>
      <c r="O923" s="162"/>
      <c r="P923" s="176"/>
      <c r="Q923" s="162"/>
      <c r="R923" s="162"/>
      <c r="S923" s="162"/>
      <c r="T923" s="162"/>
      <c r="U923" s="162"/>
      <c r="V923" s="162"/>
      <c r="W923" s="162"/>
      <c r="X923" s="162"/>
      <c r="Y923" s="162"/>
      <c r="Z923" s="162"/>
      <c r="AA923" s="162"/>
      <c r="AB923" s="162"/>
    </row>
    <row r="924" spans="1:28" ht="18" customHeight="1" x14ac:dyDescent="0.3">
      <c r="A924" s="162"/>
      <c r="B924" s="162"/>
      <c r="C924" s="162"/>
      <c r="D924" s="162"/>
      <c r="E924" s="176"/>
      <c r="F924" s="162"/>
      <c r="G924" s="177"/>
      <c r="H924" s="162"/>
      <c r="I924" s="178"/>
      <c r="J924" s="162"/>
      <c r="K924" s="176"/>
      <c r="L924" s="162"/>
      <c r="M924" s="162"/>
      <c r="N924" s="162"/>
      <c r="O924" s="162"/>
      <c r="P924" s="176"/>
      <c r="Q924" s="162"/>
      <c r="R924" s="162"/>
      <c r="S924" s="162"/>
      <c r="T924" s="162"/>
      <c r="U924" s="162"/>
      <c r="V924" s="162"/>
      <c r="W924" s="162"/>
      <c r="X924" s="162"/>
      <c r="Y924" s="162"/>
      <c r="Z924" s="162"/>
      <c r="AA924" s="162"/>
      <c r="AB924" s="162"/>
    </row>
    <row r="925" spans="1:28" ht="18" customHeight="1" x14ac:dyDescent="0.3">
      <c r="A925" s="162"/>
      <c r="B925" s="162"/>
      <c r="C925" s="162"/>
      <c r="D925" s="162"/>
      <c r="E925" s="176"/>
      <c r="F925" s="162"/>
      <c r="G925" s="177"/>
      <c r="H925" s="162"/>
      <c r="I925" s="178"/>
      <c r="J925" s="162"/>
      <c r="K925" s="176"/>
      <c r="L925" s="162"/>
      <c r="M925" s="162"/>
      <c r="N925" s="162"/>
      <c r="O925" s="162"/>
      <c r="P925" s="176"/>
      <c r="Q925" s="162"/>
      <c r="R925" s="162"/>
      <c r="S925" s="162"/>
      <c r="T925" s="162"/>
      <c r="U925" s="162"/>
      <c r="V925" s="162"/>
      <c r="W925" s="162"/>
      <c r="X925" s="162"/>
      <c r="Y925" s="162"/>
      <c r="Z925" s="162"/>
      <c r="AA925" s="162"/>
      <c r="AB925" s="162"/>
    </row>
    <row r="926" spans="1:28" ht="18" customHeight="1" x14ac:dyDescent="0.3">
      <c r="A926" s="162"/>
      <c r="B926" s="162"/>
      <c r="C926" s="162"/>
      <c r="D926" s="162"/>
      <c r="E926" s="176"/>
      <c r="F926" s="162"/>
      <c r="G926" s="177"/>
      <c r="H926" s="162"/>
      <c r="I926" s="178"/>
      <c r="J926" s="162"/>
      <c r="K926" s="176"/>
      <c r="L926" s="162"/>
      <c r="M926" s="162"/>
      <c r="N926" s="162"/>
      <c r="O926" s="162"/>
      <c r="P926" s="176"/>
      <c r="Q926" s="162"/>
      <c r="R926" s="162"/>
      <c r="S926" s="162"/>
      <c r="T926" s="162"/>
      <c r="U926" s="162"/>
      <c r="V926" s="162"/>
      <c r="W926" s="162"/>
      <c r="X926" s="162"/>
      <c r="Y926" s="162"/>
      <c r="Z926" s="162"/>
      <c r="AA926" s="162"/>
      <c r="AB926" s="162"/>
    </row>
    <row r="927" spans="1:28" ht="18" customHeight="1" x14ac:dyDescent="0.3">
      <c r="A927" s="162"/>
      <c r="B927" s="162"/>
      <c r="C927" s="162"/>
      <c r="D927" s="162"/>
      <c r="E927" s="176"/>
      <c r="F927" s="162"/>
      <c r="G927" s="177"/>
      <c r="H927" s="162"/>
      <c r="I927" s="178"/>
      <c r="J927" s="162"/>
      <c r="K927" s="176"/>
      <c r="L927" s="162"/>
      <c r="M927" s="162"/>
      <c r="N927" s="162"/>
      <c r="O927" s="162"/>
      <c r="P927" s="176"/>
      <c r="Q927" s="162"/>
      <c r="R927" s="162"/>
      <c r="S927" s="162"/>
      <c r="T927" s="162"/>
      <c r="U927" s="162"/>
      <c r="V927" s="162"/>
      <c r="W927" s="162"/>
      <c r="X927" s="162"/>
      <c r="Y927" s="162"/>
      <c r="Z927" s="162"/>
      <c r="AA927" s="162"/>
      <c r="AB927" s="162"/>
    </row>
    <row r="928" spans="1:28" ht="18" customHeight="1" x14ac:dyDescent="0.3">
      <c r="A928" s="162"/>
      <c r="B928" s="162"/>
      <c r="C928" s="162"/>
      <c r="D928" s="162"/>
      <c r="E928" s="176"/>
      <c r="F928" s="162"/>
      <c r="G928" s="177"/>
      <c r="H928" s="162"/>
      <c r="I928" s="178"/>
      <c r="J928" s="162"/>
      <c r="K928" s="176"/>
      <c r="L928" s="162"/>
      <c r="M928" s="162"/>
      <c r="N928" s="162"/>
      <c r="O928" s="162"/>
      <c r="P928" s="176"/>
      <c r="Q928" s="162"/>
      <c r="R928" s="162"/>
      <c r="S928" s="162"/>
      <c r="T928" s="162"/>
      <c r="U928" s="162"/>
      <c r="V928" s="162"/>
      <c r="W928" s="162"/>
      <c r="X928" s="162"/>
      <c r="Y928" s="162"/>
      <c r="Z928" s="162"/>
      <c r="AA928" s="162"/>
      <c r="AB928" s="162"/>
    </row>
    <row r="929" spans="1:28" ht="18" customHeight="1" x14ac:dyDescent="0.3">
      <c r="A929" s="162"/>
      <c r="B929" s="162"/>
      <c r="C929" s="162"/>
      <c r="D929" s="162"/>
      <c r="E929" s="176"/>
      <c r="F929" s="162"/>
      <c r="G929" s="177"/>
      <c r="H929" s="162"/>
      <c r="I929" s="178"/>
      <c r="J929" s="162"/>
      <c r="K929" s="176"/>
      <c r="L929" s="162"/>
      <c r="M929" s="162"/>
      <c r="N929" s="162"/>
      <c r="O929" s="162"/>
      <c r="P929" s="176"/>
      <c r="Q929" s="162"/>
      <c r="R929" s="162"/>
      <c r="S929" s="162"/>
      <c r="T929" s="162"/>
      <c r="U929" s="162"/>
      <c r="V929" s="162"/>
      <c r="W929" s="162"/>
      <c r="X929" s="162"/>
      <c r="Y929" s="162"/>
      <c r="Z929" s="162"/>
      <c r="AA929" s="162"/>
      <c r="AB929" s="162"/>
    </row>
    <row r="930" spans="1:28" ht="18" customHeight="1" x14ac:dyDescent="0.3">
      <c r="A930" s="162"/>
      <c r="B930" s="162"/>
      <c r="C930" s="162"/>
      <c r="D930" s="162"/>
      <c r="E930" s="176"/>
      <c r="F930" s="162"/>
      <c r="G930" s="177"/>
      <c r="H930" s="162"/>
      <c r="I930" s="178"/>
      <c r="J930" s="162"/>
      <c r="K930" s="176"/>
      <c r="L930" s="162"/>
      <c r="M930" s="162"/>
      <c r="N930" s="162"/>
      <c r="O930" s="162"/>
      <c r="P930" s="176"/>
      <c r="Q930" s="162"/>
      <c r="R930" s="162"/>
      <c r="S930" s="162"/>
      <c r="T930" s="162"/>
      <c r="U930" s="162"/>
      <c r="V930" s="162"/>
      <c r="W930" s="162"/>
      <c r="X930" s="162"/>
      <c r="Y930" s="162"/>
      <c r="Z930" s="162"/>
      <c r="AA930" s="162"/>
      <c r="AB930" s="162"/>
    </row>
    <row r="931" spans="1:28" ht="18" customHeight="1" x14ac:dyDescent="0.3">
      <c r="A931" s="162"/>
      <c r="B931" s="162"/>
      <c r="C931" s="162"/>
      <c r="D931" s="162"/>
      <c r="E931" s="176"/>
      <c r="F931" s="162"/>
      <c r="G931" s="177"/>
      <c r="H931" s="162"/>
      <c r="I931" s="178"/>
      <c r="J931" s="162"/>
      <c r="K931" s="176"/>
      <c r="L931" s="162"/>
      <c r="M931" s="162"/>
      <c r="N931" s="162"/>
      <c r="O931" s="162"/>
      <c r="P931" s="176"/>
      <c r="Q931" s="162"/>
      <c r="R931" s="162"/>
      <c r="S931" s="162"/>
      <c r="T931" s="162"/>
      <c r="U931" s="162"/>
      <c r="V931" s="162"/>
      <c r="W931" s="162"/>
      <c r="X931" s="162"/>
      <c r="Y931" s="162"/>
      <c r="Z931" s="162"/>
      <c r="AA931" s="162"/>
      <c r="AB931" s="162"/>
    </row>
    <row r="932" spans="1:28" ht="18" customHeight="1" x14ac:dyDescent="0.3">
      <c r="A932" s="162"/>
      <c r="B932" s="162"/>
      <c r="C932" s="162"/>
      <c r="D932" s="162"/>
      <c r="E932" s="176"/>
      <c r="F932" s="162"/>
      <c r="G932" s="177"/>
      <c r="H932" s="162"/>
      <c r="I932" s="178"/>
      <c r="J932" s="162"/>
      <c r="K932" s="176"/>
      <c r="L932" s="162"/>
      <c r="M932" s="162"/>
      <c r="N932" s="162"/>
      <c r="O932" s="162"/>
      <c r="P932" s="176"/>
      <c r="Q932" s="162"/>
      <c r="R932" s="162"/>
      <c r="S932" s="162"/>
      <c r="T932" s="162"/>
      <c r="U932" s="162"/>
      <c r="V932" s="162"/>
      <c r="W932" s="162"/>
      <c r="X932" s="162"/>
      <c r="Y932" s="162"/>
      <c r="Z932" s="162"/>
      <c r="AA932" s="162"/>
      <c r="AB932" s="162"/>
    </row>
    <row r="933" spans="1:28" ht="18" customHeight="1" x14ac:dyDescent="0.3">
      <c r="A933" s="162"/>
      <c r="B933" s="162"/>
      <c r="C933" s="162"/>
      <c r="D933" s="162"/>
      <c r="E933" s="176"/>
      <c r="F933" s="162"/>
      <c r="G933" s="177"/>
      <c r="H933" s="162"/>
      <c r="I933" s="178"/>
      <c r="J933" s="162"/>
      <c r="K933" s="176"/>
      <c r="L933" s="162"/>
      <c r="M933" s="162"/>
      <c r="N933" s="162"/>
      <c r="O933" s="162"/>
      <c r="P933" s="176"/>
      <c r="Q933" s="162"/>
      <c r="R933" s="162"/>
      <c r="S933" s="162"/>
      <c r="T933" s="162"/>
      <c r="U933" s="162"/>
      <c r="V933" s="162"/>
      <c r="W933" s="162"/>
      <c r="X933" s="162"/>
      <c r="Y933" s="162"/>
      <c r="Z933" s="162"/>
      <c r="AA933" s="162"/>
      <c r="AB933" s="162"/>
    </row>
    <row r="934" spans="1:28" ht="18" customHeight="1" x14ac:dyDescent="0.3">
      <c r="A934" s="162"/>
      <c r="B934" s="162"/>
      <c r="C934" s="162"/>
      <c r="D934" s="162"/>
      <c r="E934" s="176"/>
      <c r="F934" s="162"/>
      <c r="G934" s="177"/>
      <c r="H934" s="162"/>
      <c r="I934" s="178"/>
      <c r="J934" s="162"/>
      <c r="K934" s="176"/>
      <c r="L934" s="162"/>
      <c r="M934" s="162"/>
      <c r="N934" s="162"/>
      <c r="O934" s="162"/>
      <c r="P934" s="176"/>
      <c r="Q934" s="162"/>
      <c r="R934" s="162"/>
      <c r="S934" s="162"/>
      <c r="T934" s="162"/>
      <c r="U934" s="162"/>
      <c r="V934" s="162"/>
      <c r="W934" s="162"/>
      <c r="X934" s="162"/>
      <c r="Y934" s="162"/>
      <c r="Z934" s="162"/>
      <c r="AA934" s="162"/>
      <c r="AB934" s="162"/>
    </row>
    <row r="935" spans="1:28" ht="18" customHeight="1" x14ac:dyDescent="0.3">
      <c r="A935" s="162"/>
      <c r="B935" s="162"/>
      <c r="C935" s="162"/>
      <c r="D935" s="162"/>
      <c r="E935" s="176"/>
      <c r="F935" s="162"/>
      <c r="G935" s="177"/>
      <c r="H935" s="162"/>
      <c r="I935" s="178"/>
      <c r="J935" s="162"/>
      <c r="K935" s="176"/>
      <c r="L935" s="162"/>
      <c r="M935" s="162"/>
      <c r="N935" s="162"/>
      <c r="O935" s="162"/>
      <c r="P935" s="176"/>
      <c r="Q935" s="162"/>
      <c r="R935" s="162"/>
      <c r="S935" s="162"/>
      <c r="T935" s="162"/>
      <c r="U935" s="162"/>
      <c r="V935" s="162"/>
      <c r="W935" s="162"/>
      <c r="X935" s="162"/>
      <c r="Y935" s="162"/>
      <c r="Z935" s="162"/>
      <c r="AA935" s="162"/>
      <c r="AB935" s="162"/>
    </row>
    <row r="936" spans="1:28" ht="18" customHeight="1" x14ac:dyDescent="0.3">
      <c r="A936" s="162"/>
      <c r="B936" s="162"/>
      <c r="C936" s="162"/>
      <c r="D936" s="162"/>
      <c r="E936" s="176"/>
      <c r="F936" s="162"/>
      <c r="G936" s="177"/>
      <c r="H936" s="162"/>
      <c r="I936" s="178"/>
      <c r="J936" s="162"/>
      <c r="K936" s="176"/>
      <c r="L936" s="162"/>
      <c r="M936" s="162"/>
      <c r="N936" s="162"/>
      <c r="O936" s="162"/>
      <c r="P936" s="176"/>
      <c r="Q936" s="162"/>
      <c r="R936" s="162"/>
      <c r="S936" s="162"/>
      <c r="T936" s="162"/>
      <c r="U936" s="162"/>
      <c r="V936" s="162"/>
      <c r="W936" s="162"/>
      <c r="X936" s="162"/>
      <c r="Y936" s="162"/>
      <c r="Z936" s="162"/>
      <c r="AA936" s="162"/>
      <c r="AB936" s="162"/>
    </row>
    <row r="937" spans="1:28" ht="18" customHeight="1" x14ac:dyDescent="0.3">
      <c r="A937" s="162"/>
      <c r="B937" s="162"/>
      <c r="C937" s="162"/>
      <c r="D937" s="162"/>
      <c r="E937" s="176"/>
      <c r="F937" s="162"/>
      <c r="G937" s="177"/>
      <c r="H937" s="162"/>
      <c r="I937" s="178"/>
      <c r="J937" s="162"/>
      <c r="K937" s="176"/>
      <c r="L937" s="162"/>
      <c r="M937" s="162"/>
      <c r="N937" s="162"/>
      <c r="O937" s="162"/>
      <c r="P937" s="176"/>
      <c r="Q937" s="162"/>
      <c r="R937" s="162"/>
      <c r="S937" s="162"/>
      <c r="T937" s="162"/>
      <c r="U937" s="162"/>
      <c r="V937" s="162"/>
      <c r="W937" s="162"/>
      <c r="X937" s="162"/>
      <c r="Y937" s="162"/>
      <c r="Z937" s="162"/>
      <c r="AA937" s="162"/>
      <c r="AB937" s="162"/>
    </row>
    <row r="938" spans="1:28" ht="18" customHeight="1" x14ac:dyDescent="0.3">
      <c r="A938" s="162"/>
      <c r="B938" s="162"/>
      <c r="C938" s="162"/>
      <c r="D938" s="162"/>
      <c r="E938" s="176"/>
      <c r="F938" s="162"/>
      <c r="G938" s="177"/>
      <c r="H938" s="162"/>
      <c r="I938" s="178"/>
      <c r="J938" s="162"/>
      <c r="K938" s="176"/>
      <c r="L938" s="162"/>
      <c r="M938" s="162"/>
      <c r="N938" s="162"/>
      <c r="O938" s="162"/>
      <c r="P938" s="176"/>
      <c r="Q938" s="162"/>
      <c r="R938" s="162"/>
      <c r="S938" s="162"/>
      <c r="T938" s="162"/>
      <c r="U938" s="162"/>
      <c r="V938" s="162"/>
      <c r="W938" s="162"/>
      <c r="X938" s="162"/>
      <c r="Y938" s="162"/>
      <c r="Z938" s="162"/>
      <c r="AA938" s="162"/>
      <c r="AB938" s="162"/>
    </row>
    <row r="939" spans="1:28" ht="18" customHeight="1" x14ac:dyDescent="0.3">
      <c r="A939" s="162"/>
      <c r="B939" s="162"/>
      <c r="C939" s="162"/>
      <c r="D939" s="162"/>
      <c r="E939" s="176"/>
      <c r="F939" s="162"/>
      <c r="G939" s="177"/>
      <c r="H939" s="162"/>
      <c r="I939" s="178"/>
      <c r="J939" s="162"/>
      <c r="K939" s="176"/>
      <c r="L939" s="162"/>
      <c r="M939" s="162"/>
      <c r="N939" s="162"/>
      <c r="O939" s="162"/>
      <c r="P939" s="176"/>
      <c r="Q939" s="162"/>
      <c r="R939" s="162"/>
      <c r="S939" s="162"/>
      <c r="T939" s="162"/>
      <c r="U939" s="162"/>
      <c r="V939" s="162"/>
      <c r="W939" s="162"/>
      <c r="X939" s="162"/>
      <c r="Y939" s="162"/>
      <c r="Z939" s="162"/>
      <c r="AA939" s="162"/>
      <c r="AB939" s="162"/>
    </row>
    <row r="940" spans="1:28" ht="18" customHeight="1" x14ac:dyDescent="0.3">
      <c r="A940" s="162"/>
      <c r="B940" s="162"/>
      <c r="C940" s="162"/>
      <c r="D940" s="162"/>
      <c r="E940" s="176"/>
      <c r="F940" s="162"/>
      <c r="G940" s="177"/>
      <c r="H940" s="162"/>
      <c r="I940" s="178"/>
      <c r="J940" s="162"/>
      <c r="K940" s="176"/>
      <c r="L940" s="162"/>
      <c r="M940" s="162"/>
      <c r="N940" s="162"/>
      <c r="O940" s="162"/>
      <c r="P940" s="176"/>
      <c r="Q940" s="162"/>
      <c r="R940" s="162"/>
      <c r="S940" s="162"/>
      <c r="T940" s="162"/>
      <c r="U940" s="162"/>
      <c r="V940" s="162"/>
      <c r="W940" s="162"/>
      <c r="X940" s="162"/>
      <c r="Y940" s="162"/>
      <c r="Z940" s="162"/>
      <c r="AA940" s="162"/>
      <c r="AB940" s="162"/>
    </row>
    <row r="941" spans="1:28" ht="18" customHeight="1" x14ac:dyDescent="0.3">
      <c r="A941" s="162"/>
      <c r="B941" s="162"/>
      <c r="C941" s="162"/>
      <c r="D941" s="162"/>
      <c r="E941" s="176"/>
      <c r="F941" s="162"/>
      <c r="G941" s="177"/>
      <c r="H941" s="162"/>
      <c r="I941" s="178"/>
      <c r="J941" s="162"/>
      <c r="K941" s="176"/>
      <c r="L941" s="162"/>
      <c r="M941" s="162"/>
      <c r="N941" s="162"/>
      <c r="O941" s="162"/>
      <c r="P941" s="176"/>
      <c r="Q941" s="162"/>
      <c r="R941" s="162"/>
      <c r="S941" s="162"/>
      <c r="T941" s="162"/>
      <c r="U941" s="162"/>
      <c r="V941" s="162"/>
      <c r="W941" s="162"/>
      <c r="X941" s="162"/>
      <c r="Y941" s="162"/>
      <c r="Z941" s="162"/>
      <c r="AA941" s="162"/>
      <c r="AB941" s="162"/>
    </row>
    <row r="942" spans="1:28" ht="18" customHeight="1" x14ac:dyDescent="0.3">
      <c r="A942" s="162"/>
      <c r="B942" s="162"/>
      <c r="C942" s="162"/>
      <c r="D942" s="162"/>
      <c r="E942" s="176"/>
      <c r="F942" s="162"/>
      <c r="G942" s="177"/>
      <c r="H942" s="162"/>
      <c r="I942" s="178"/>
      <c r="J942" s="162"/>
      <c r="K942" s="176"/>
      <c r="L942" s="162"/>
      <c r="M942" s="162"/>
      <c r="N942" s="162"/>
      <c r="O942" s="162"/>
      <c r="P942" s="176"/>
      <c r="Q942" s="162"/>
      <c r="R942" s="162"/>
      <c r="S942" s="162"/>
      <c r="T942" s="162"/>
      <c r="U942" s="162"/>
      <c r="V942" s="162"/>
      <c r="W942" s="162"/>
      <c r="X942" s="162"/>
      <c r="Y942" s="162"/>
      <c r="Z942" s="162"/>
      <c r="AA942" s="162"/>
      <c r="AB942" s="162"/>
    </row>
    <row r="943" spans="1:28" ht="18" customHeight="1" x14ac:dyDescent="0.3">
      <c r="A943" s="162"/>
      <c r="B943" s="162"/>
      <c r="C943" s="162"/>
      <c r="D943" s="162"/>
      <c r="E943" s="176"/>
      <c r="F943" s="162"/>
      <c r="G943" s="177"/>
      <c r="H943" s="162"/>
      <c r="I943" s="178"/>
      <c r="J943" s="162"/>
      <c r="K943" s="176"/>
      <c r="L943" s="162"/>
      <c r="M943" s="162"/>
      <c r="N943" s="162"/>
      <c r="O943" s="162"/>
      <c r="P943" s="176"/>
      <c r="Q943" s="162"/>
      <c r="R943" s="162"/>
      <c r="S943" s="162"/>
      <c r="T943" s="162"/>
      <c r="U943" s="162"/>
      <c r="V943" s="162"/>
      <c r="W943" s="162"/>
      <c r="X943" s="162"/>
      <c r="Y943" s="162"/>
      <c r="Z943" s="162"/>
      <c r="AA943" s="162"/>
      <c r="AB943" s="162"/>
    </row>
    <row r="944" spans="1:28" ht="18" customHeight="1" x14ac:dyDescent="0.3">
      <c r="A944" s="162"/>
      <c r="B944" s="162"/>
      <c r="C944" s="162"/>
      <c r="D944" s="162"/>
      <c r="E944" s="176"/>
      <c r="F944" s="162"/>
      <c r="G944" s="177"/>
      <c r="H944" s="162"/>
      <c r="I944" s="178"/>
      <c r="J944" s="162"/>
      <c r="K944" s="176"/>
      <c r="L944" s="162"/>
      <c r="M944" s="162"/>
      <c r="N944" s="162"/>
      <c r="O944" s="162"/>
      <c r="P944" s="176"/>
      <c r="Q944" s="162"/>
      <c r="R944" s="162"/>
      <c r="S944" s="162"/>
      <c r="T944" s="162"/>
      <c r="U944" s="162"/>
      <c r="V944" s="162"/>
      <c r="W944" s="162"/>
      <c r="X944" s="162"/>
      <c r="Y944" s="162"/>
      <c r="Z944" s="162"/>
      <c r="AA944" s="162"/>
      <c r="AB944" s="162"/>
    </row>
    <row r="945" spans="1:28" ht="18" customHeight="1" x14ac:dyDescent="0.3">
      <c r="A945" s="162"/>
      <c r="B945" s="162"/>
      <c r="C945" s="162"/>
      <c r="D945" s="162"/>
      <c r="E945" s="176"/>
      <c r="F945" s="162"/>
      <c r="G945" s="177"/>
      <c r="H945" s="162"/>
      <c r="I945" s="178"/>
      <c r="J945" s="162"/>
      <c r="K945" s="176"/>
      <c r="L945" s="162"/>
      <c r="M945" s="162"/>
      <c r="N945" s="162"/>
      <c r="O945" s="162"/>
      <c r="P945" s="176"/>
      <c r="Q945" s="162"/>
      <c r="R945" s="162"/>
      <c r="S945" s="162"/>
      <c r="T945" s="162"/>
      <c r="U945" s="162"/>
      <c r="V945" s="162"/>
      <c r="W945" s="162"/>
      <c r="X945" s="162"/>
      <c r="Y945" s="162"/>
      <c r="Z945" s="162"/>
      <c r="AA945" s="162"/>
      <c r="AB945" s="162"/>
    </row>
    <row r="946" spans="1:28" ht="18" customHeight="1" x14ac:dyDescent="0.3">
      <c r="A946" s="162"/>
      <c r="B946" s="162"/>
      <c r="C946" s="162"/>
      <c r="D946" s="162"/>
      <c r="E946" s="176"/>
      <c r="F946" s="162"/>
      <c r="G946" s="177"/>
      <c r="H946" s="162"/>
      <c r="I946" s="178"/>
      <c r="J946" s="162"/>
      <c r="K946" s="176"/>
      <c r="L946" s="162"/>
      <c r="M946" s="162"/>
      <c r="N946" s="162"/>
      <c r="O946" s="162"/>
      <c r="P946" s="176"/>
      <c r="Q946" s="162"/>
      <c r="R946" s="162"/>
      <c r="S946" s="162"/>
      <c r="T946" s="162"/>
      <c r="U946" s="162"/>
      <c r="V946" s="162"/>
      <c r="W946" s="162"/>
      <c r="X946" s="162"/>
      <c r="Y946" s="162"/>
      <c r="Z946" s="162"/>
      <c r="AA946" s="162"/>
      <c r="AB946" s="162"/>
    </row>
    <row r="947" spans="1:28" ht="18" customHeight="1" x14ac:dyDescent="0.3">
      <c r="A947" s="162"/>
      <c r="B947" s="162"/>
      <c r="C947" s="162"/>
      <c r="D947" s="162"/>
      <c r="E947" s="176"/>
      <c r="F947" s="162"/>
      <c r="G947" s="177"/>
      <c r="H947" s="162"/>
      <c r="I947" s="178"/>
      <c r="J947" s="162"/>
      <c r="K947" s="176"/>
      <c r="L947" s="162"/>
      <c r="M947" s="162"/>
      <c r="N947" s="162"/>
      <c r="O947" s="162"/>
      <c r="P947" s="176"/>
      <c r="Q947" s="162"/>
      <c r="R947" s="162"/>
      <c r="S947" s="162"/>
      <c r="T947" s="162"/>
      <c r="U947" s="162"/>
      <c r="V947" s="162"/>
      <c r="W947" s="162"/>
      <c r="X947" s="162"/>
      <c r="Y947" s="162"/>
      <c r="Z947" s="162"/>
      <c r="AA947" s="162"/>
      <c r="AB947" s="162"/>
    </row>
    <row r="948" spans="1:28" ht="18" customHeight="1" x14ac:dyDescent="0.3">
      <c r="A948" s="162"/>
      <c r="B948" s="162"/>
      <c r="C948" s="162"/>
      <c r="D948" s="162"/>
      <c r="E948" s="176"/>
      <c r="F948" s="162"/>
      <c r="G948" s="177"/>
      <c r="H948" s="162"/>
      <c r="I948" s="178"/>
      <c r="J948" s="162"/>
      <c r="K948" s="176"/>
      <c r="L948" s="162"/>
      <c r="M948" s="162"/>
      <c r="N948" s="162"/>
      <c r="O948" s="162"/>
      <c r="P948" s="176"/>
      <c r="Q948" s="162"/>
      <c r="R948" s="162"/>
      <c r="S948" s="162"/>
      <c r="T948" s="162"/>
      <c r="U948" s="162"/>
      <c r="V948" s="162"/>
      <c r="W948" s="162"/>
      <c r="X948" s="162"/>
      <c r="Y948" s="162"/>
      <c r="Z948" s="162"/>
      <c r="AA948" s="162"/>
      <c r="AB948" s="162"/>
    </row>
    <row r="949" spans="1:28" ht="18" customHeight="1" x14ac:dyDescent="0.3">
      <c r="A949" s="162"/>
      <c r="B949" s="162"/>
      <c r="C949" s="162"/>
      <c r="D949" s="162"/>
      <c r="E949" s="176"/>
      <c r="F949" s="162"/>
      <c r="G949" s="177"/>
      <c r="H949" s="162"/>
      <c r="I949" s="178"/>
      <c r="J949" s="162"/>
      <c r="K949" s="176"/>
      <c r="L949" s="162"/>
      <c r="M949" s="162"/>
      <c r="N949" s="162"/>
      <c r="O949" s="162"/>
      <c r="P949" s="176"/>
      <c r="Q949" s="162"/>
      <c r="R949" s="162"/>
      <c r="S949" s="162"/>
      <c r="T949" s="162"/>
      <c r="U949" s="162"/>
      <c r="V949" s="162"/>
      <c r="W949" s="162"/>
      <c r="X949" s="162"/>
      <c r="Y949" s="162"/>
      <c r="Z949" s="162"/>
      <c r="AA949" s="162"/>
      <c r="AB949" s="162"/>
    </row>
    <row r="950" spans="1:28" ht="18" customHeight="1" x14ac:dyDescent="0.3">
      <c r="A950" s="162"/>
      <c r="B950" s="162"/>
      <c r="C950" s="162"/>
      <c r="D950" s="162"/>
      <c r="E950" s="176"/>
      <c r="F950" s="162"/>
      <c r="G950" s="177"/>
      <c r="H950" s="162"/>
      <c r="I950" s="178"/>
      <c r="J950" s="162"/>
      <c r="K950" s="176"/>
      <c r="L950" s="162"/>
      <c r="M950" s="162"/>
      <c r="N950" s="162"/>
      <c r="O950" s="162"/>
      <c r="P950" s="176"/>
      <c r="Q950" s="162"/>
      <c r="R950" s="162"/>
      <c r="S950" s="162"/>
      <c r="T950" s="162"/>
      <c r="U950" s="162"/>
      <c r="V950" s="162"/>
      <c r="W950" s="162"/>
      <c r="X950" s="162"/>
      <c r="Y950" s="162"/>
      <c r="Z950" s="162"/>
      <c r="AA950" s="162"/>
      <c r="AB950" s="162"/>
    </row>
    <row r="951" spans="1:28" ht="18" customHeight="1" x14ac:dyDescent="0.3">
      <c r="A951" s="162"/>
      <c r="B951" s="162"/>
      <c r="C951" s="162"/>
      <c r="D951" s="162"/>
      <c r="E951" s="176"/>
      <c r="F951" s="162"/>
      <c r="G951" s="177"/>
      <c r="H951" s="162"/>
      <c r="I951" s="178"/>
      <c r="J951" s="162"/>
      <c r="K951" s="176"/>
      <c r="L951" s="162"/>
      <c r="M951" s="162"/>
      <c r="N951" s="162"/>
      <c r="O951" s="162"/>
      <c r="P951" s="176"/>
      <c r="Q951" s="162"/>
      <c r="R951" s="162"/>
      <c r="S951" s="162"/>
      <c r="T951" s="162"/>
      <c r="U951" s="162"/>
      <c r="V951" s="162"/>
      <c r="W951" s="162"/>
      <c r="X951" s="162"/>
      <c r="Y951" s="162"/>
      <c r="Z951" s="162"/>
      <c r="AA951" s="162"/>
      <c r="AB951" s="162"/>
    </row>
    <row r="952" spans="1:28" ht="18" customHeight="1" x14ac:dyDescent="0.3">
      <c r="A952" s="162"/>
      <c r="B952" s="162"/>
      <c r="C952" s="162"/>
      <c r="D952" s="162"/>
      <c r="E952" s="176"/>
      <c r="F952" s="162"/>
      <c r="G952" s="177"/>
      <c r="H952" s="162"/>
      <c r="I952" s="178"/>
      <c r="J952" s="162"/>
      <c r="K952" s="176"/>
      <c r="L952" s="162"/>
      <c r="M952" s="162"/>
      <c r="N952" s="162"/>
      <c r="O952" s="162"/>
      <c r="P952" s="176"/>
      <c r="Q952" s="162"/>
      <c r="R952" s="162"/>
      <c r="S952" s="162"/>
      <c r="T952" s="162"/>
      <c r="U952" s="162"/>
      <c r="V952" s="162"/>
      <c r="W952" s="162"/>
      <c r="X952" s="162"/>
      <c r="Y952" s="162"/>
      <c r="Z952" s="162"/>
      <c r="AA952" s="162"/>
      <c r="AB952" s="162"/>
    </row>
    <row r="953" spans="1:28" ht="18" customHeight="1" x14ac:dyDescent="0.3">
      <c r="A953" s="162"/>
      <c r="B953" s="162"/>
      <c r="C953" s="162"/>
      <c r="D953" s="162"/>
      <c r="E953" s="176"/>
      <c r="F953" s="162"/>
      <c r="G953" s="177"/>
      <c r="H953" s="162"/>
      <c r="I953" s="178"/>
      <c r="J953" s="162"/>
      <c r="K953" s="176"/>
      <c r="L953" s="162"/>
      <c r="M953" s="162"/>
      <c r="N953" s="162"/>
      <c r="O953" s="162"/>
      <c r="P953" s="176"/>
      <c r="Q953" s="162"/>
      <c r="R953" s="162"/>
      <c r="S953" s="162"/>
      <c r="T953" s="162"/>
      <c r="U953" s="162"/>
      <c r="V953" s="162"/>
      <c r="W953" s="162"/>
      <c r="X953" s="162"/>
      <c r="Y953" s="162"/>
      <c r="Z953" s="162"/>
      <c r="AA953" s="162"/>
      <c r="AB953" s="162"/>
    </row>
    <row r="954" spans="1:28" ht="18" customHeight="1" x14ac:dyDescent="0.3">
      <c r="A954" s="162"/>
      <c r="B954" s="162"/>
      <c r="C954" s="162"/>
      <c r="D954" s="162"/>
      <c r="E954" s="176"/>
      <c r="F954" s="162"/>
      <c r="G954" s="177"/>
      <c r="H954" s="162"/>
      <c r="I954" s="178"/>
      <c r="J954" s="162"/>
      <c r="K954" s="176"/>
      <c r="L954" s="162"/>
      <c r="M954" s="162"/>
      <c r="N954" s="162"/>
      <c r="O954" s="162"/>
      <c r="P954" s="176"/>
      <c r="Q954" s="162"/>
      <c r="R954" s="162"/>
      <c r="S954" s="162"/>
      <c r="T954" s="162"/>
      <c r="U954" s="162"/>
      <c r="V954" s="162"/>
      <c r="W954" s="162"/>
      <c r="X954" s="162"/>
      <c r="Y954" s="162"/>
      <c r="Z954" s="162"/>
      <c r="AA954" s="162"/>
      <c r="AB954" s="162"/>
    </row>
    <row r="955" spans="1:28" ht="18" customHeight="1" x14ac:dyDescent="0.3">
      <c r="A955" s="162"/>
      <c r="B955" s="162"/>
      <c r="C955" s="162"/>
      <c r="D955" s="162"/>
      <c r="E955" s="176"/>
      <c r="F955" s="162"/>
      <c r="G955" s="177"/>
      <c r="H955" s="162"/>
      <c r="I955" s="178"/>
      <c r="J955" s="162"/>
      <c r="K955" s="176"/>
      <c r="L955" s="162"/>
      <c r="M955" s="162"/>
      <c r="N955" s="162"/>
      <c r="O955" s="162"/>
      <c r="P955" s="176"/>
      <c r="Q955" s="162"/>
      <c r="R955" s="162"/>
      <c r="S955" s="162"/>
      <c r="T955" s="162"/>
      <c r="U955" s="162"/>
      <c r="V955" s="162"/>
      <c r="W955" s="162"/>
      <c r="X955" s="162"/>
      <c r="Y955" s="162"/>
      <c r="Z955" s="162"/>
      <c r="AA955" s="162"/>
      <c r="AB955" s="162"/>
    </row>
    <row r="956" spans="1:28" ht="18" customHeight="1" x14ac:dyDescent="0.3">
      <c r="A956" s="162"/>
      <c r="B956" s="162"/>
      <c r="C956" s="162"/>
      <c r="D956" s="162"/>
      <c r="E956" s="176"/>
      <c r="F956" s="162"/>
      <c r="G956" s="177"/>
      <c r="H956" s="162"/>
      <c r="I956" s="178"/>
      <c r="J956" s="162"/>
      <c r="K956" s="176"/>
      <c r="L956" s="162"/>
      <c r="M956" s="162"/>
      <c r="N956" s="162"/>
      <c r="O956" s="162"/>
      <c r="P956" s="176"/>
      <c r="Q956" s="162"/>
      <c r="R956" s="162"/>
      <c r="S956" s="162"/>
      <c r="T956" s="162"/>
      <c r="U956" s="162"/>
      <c r="V956" s="162"/>
      <c r="W956" s="162"/>
      <c r="X956" s="162"/>
      <c r="Y956" s="162"/>
      <c r="Z956" s="162"/>
      <c r="AA956" s="162"/>
      <c r="AB956" s="162"/>
    </row>
    <row r="957" spans="1:28" ht="18" customHeight="1" x14ac:dyDescent="0.3">
      <c r="A957" s="162"/>
      <c r="B957" s="162"/>
      <c r="C957" s="162"/>
      <c r="D957" s="162"/>
      <c r="E957" s="176"/>
      <c r="F957" s="162"/>
      <c r="G957" s="177"/>
      <c r="H957" s="162"/>
      <c r="I957" s="178"/>
      <c r="J957" s="162"/>
      <c r="K957" s="176"/>
      <c r="L957" s="162"/>
      <c r="M957" s="162"/>
      <c r="N957" s="162"/>
      <c r="O957" s="162"/>
      <c r="P957" s="176"/>
      <c r="Q957" s="162"/>
      <c r="R957" s="162"/>
      <c r="S957" s="162"/>
      <c r="T957" s="162"/>
      <c r="U957" s="162"/>
      <c r="V957" s="162"/>
      <c r="W957" s="162"/>
      <c r="X957" s="162"/>
      <c r="Y957" s="162"/>
      <c r="Z957" s="162"/>
      <c r="AA957" s="162"/>
      <c r="AB957" s="162"/>
    </row>
    <row r="958" spans="1:28" ht="18" customHeight="1" x14ac:dyDescent="0.3">
      <c r="A958" s="162"/>
      <c r="B958" s="162"/>
      <c r="C958" s="162"/>
      <c r="D958" s="162"/>
      <c r="E958" s="176"/>
      <c r="F958" s="162"/>
      <c r="G958" s="177"/>
      <c r="H958" s="162"/>
      <c r="I958" s="178"/>
      <c r="J958" s="162"/>
      <c r="K958" s="176"/>
      <c r="L958" s="162"/>
      <c r="M958" s="162"/>
      <c r="N958" s="162"/>
      <c r="O958" s="162"/>
      <c r="P958" s="176"/>
      <c r="Q958" s="162"/>
      <c r="R958" s="162"/>
      <c r="S958" s="162"/>
      <c r="T958" s="162"/>
      <c r="U958" s="162"/>
      <c r="V958" s="162"/>
      <c r="W958" s="162"/>
      <c r="X958" s="162"/>
      <c r="Y958" s="162"/>
      <c r="Z958" s="162"/>
      <c r="AA958" s="162"/>
      <c r="AB958" s="162"/>
    </row>
    <row r="959" spans="1:28" ht="18" customHeight="1" x14ac:dyDescent="0.3">
      <c r="A959" s="162"/>
      <c r="B959" s="162"/>
      <c r="C959" s="162"/>
      <c r="D959" s="162"/>
      <c r="E959" s="176"/>
      <c r="F959" s="162"/>
      <c r="G959" s="177"/>
      <c r="H959" s="162"/>
      <c r="I959" s="178"/>
      <c r="J959" s="162"/>
      <c r="K959" s="176"/>
      <c r="L959" s="162"/>
      <c r="M959" s="162"/>
      <c r="N959" s="162"/>
      <c r="O959" s="162"/>
      <c r="P959" s="176"/>
      <c r="Q959" s="162"/>
      <c r="R959" s="162"/>
      <c r="S959" s="162"/>
      <c r="T959" s="162"/>
      <c r="U959" s="162"/>
      <c r="V959" s="162"/>
      <c r="W959" s="162"/>
      <c r="X959" s="162"/>
      <c r="Y959" s="162"/>
      <c r="Z959" s="162"/>
      <c r="AA959" s="162"/>
      <c r="AB959" s="162"/>
    </row>
    <row r="960" spans="1:28" ht="18" customHeight="1" x14ac:dyDescent="0.3">
      <c r="A960" s="162"/>
      <c r="B960" s="162"/>
      <c r="C960" s="162"/>
      <c r="D960" s="162"/>
      <c r="E960" s="176"/>
      <c r="F960" s="162"/>
      <c r="G960" s="177"/>
      <c r="H960" s="162"/>
      <c r="I960" s="178"/>
      <c r="J960" s="162"/>
      <c r="K960" s="176"/>
      <c r="L960" s="162"/>
      <c r="M960" s="162"/>
      <c r="N960" s="162"/>
      <c r="O960" s="162"/>
      <c r="P960" s="176"/>
      <c r="Q960" s="162"/>
      <c r="R960" s="162"/>
      <c r="S960" s="162"/>
      <c r="T960" s="162"/>
      <c r="U960" s="162"/>
      <c r="V960" s="162"/>
      <c r="W960" s="162"/>
      <c r="X960" s="162"/>
      <c r="Y960" s="162"/>
      <c r="Z960" s="162"/>
      <c r="AA960" s="162"/>
      <c r="AB960" s="162"/>
    </row>
    <row r="961" spans="1:28" ht="18" customHeight="1" x14ac:dyDescent="0.3">
      <c r="A961" s="162"/>
      <c r="B961" s="162"/>
      <c r="C961" s="162"/>
      <c r="D961" s="162"/>
      <c r="E961" s="176"/>
      <c r="F961" s="162"/>
      <c r="G961" s="177"/>
      <c r="H961" s="162"/>
      <c r="I961" s="178"/>
      <c r="J961" s="162"/>
      <c r="K961" s="176"/>
      <c r="L961" s="162"/>
      <c r="M961" s="162"/>
      <c r="N961" s="162"/>
      <c r="O961" s="162"/>
      <c r="P961" s="176"/>
      <c r="Q961" s="162"/>
      <c r="R961" s="162"/>
      <c r="S961" s="162"/>
      <c r="T961" s="162"/>
      <c r="U961" s="162"/>
      <c r="V961" s="162"/>
      <c r="W961" s="162"/>
      <c r="X961" s="162"/>
      <c r="Y961" s="162"/>
      <c r="Z961" s="162"/>
      <c r="AA961" s="162"/>
      <c r="AB961" s="162"/>
    </row>
    <row r="962" spans="1:28" ht="18" customHeight="1" x14ac:dyDescent="0.3">
      <c r="A962" s="162"/>
      <c r="B962" s="162"/>
      <c r="C962" s="162"/>
      <c r="D962" s="162"/>
      <c r="E962" s="176"/>
      <c r="F962" s="162"/>
      <c r="G962" s="177"/>
      <c r="H962" s="162"/>
      <c r="I962" s="178"/>
      <c r="J962" s="162"/>
      <c r="K962" s="176"/>
      <c r="L962" s="162"/>
      <c r="M962" s="162"/>
      <c r="N962" s="162"/>
      <c r="O962" s="162"/>
      <c r="P962" s="176"/>
      <c r="Q962" s="162"/>
      <c r="R962" s="162"/>
      <c r="S962" s="162"/>
      <c r="T962" s="162"/>
      <c r="U962" s="162"/>
      <c r="V962" s="162"/>
      <c r="W962" s="162"/>
      <c r="X962" s="162"/>
      <c r="Y962" s="162"/>
      <c r="Z962" s="162"/>
      <c r="AA962" s="162"/>
      <c r="AB962" s="162"/>
    </row>
    <row r="963" spans="1:28" ht="18" customHeight="1" x14ac:dyDescent="0.3">
      <c r="A963" s="162"/>
      <c r="B963" s="162"/>
      <c r="C963" s="162"/>
      <c r="D963" s="162"/>
      <c r="E963" s="176"/>
      <c r="F963" s="162"/>
      <c r="G963" s="177"/>
      <c r="H963" s="162"/>
      <c r="I963" s="178"/>
      <c r="J963" s="162"/>
      <c r="K963" s="176"/>
      <c r="L963" s="162"/>
      <c r="M963" s="162"/>
      <c r="N963" s="162"/>
      <c r="O963" s="162"/>
      <c r="P963" s="176"/>
      <c r="Q963" s="162"/>
      <c r="R963" s="162"/>
      <c r="S963" s="162"/>
      <c r="T963" s="162"/>
      <c r="U963" s="162"/>
      <c r="V963" s="162"/>
      <c r="W963" s="162"/>
      <c r="X963" s="162"/>
      <c r="Y963" s="162"/>
      <c r="Z963" s="162"/>
      <c r="AA963" s="162"/>
      <c r="AB963" s="162"/>
    </row>
    <row r="964" spans="1:28" ht="18" customHeight="1" x14ac:dyDescent="0.3">
      <c r="A964" s="162"/>
      <c r="B964" s="162"/>
      <c r="C964" s="162"/>
      <c r="D964" s="162"/>
      <c r="E964" s="176"/>
      <c r="F964" s="162"/>
      <c r="G964" s="177"/>
      <c r="H964" s="162"/>
      <c r="I964" s="178"/>
      <c r="J964" s="162"/>
      <c r="K964" s="176"/>
      <c r="L964" s="162"/>
      <c r="M964" s="162"/>
      <c r="N964" s="162"/>
      <c r="O964" s="162"/>
      <c r="P964" s="176"/>
      <c r="Q964" s="162"/>
      <c r="R964" s="162"/>
      <c r="S964" s="162"/>
      <c r="T964" s="162"/>
      <c r="U964" s="162"/>
      <c r="V964" s="162"/>
      <c r="W964" s="162"/>
      <c r="X964" s="162"/>
      <c r="Y964" s="162"/>
      <c r="Z964" s="162"/>
      <c r="AA964" s="162"/>
      <c r="AB964" s="162"/>
    </row>
    <row r="965" spans="1:28" ht="18" customHeight="1" x14ac:dyDescent="0.3">
      <c r="A965" s="162"/>
      <c r="B965" s="162"/>
      <c r="C965" s="162"/>
      <c r="D965" s="162"/>
      <c r="E965" s="176"/>
      <c r="F965" s="162"/>
      <c r="G965" s="177"/>
      <c r="H965" s="162"/>
      <c r="I965" s="178"/>
      <c r="J965" s="162"/>
      <c r="K965" s="176"/>
      <c r="L965" s="162"/>
      <c r="M965" s="162"/>
      <c r="N965" s="162"/>
      <c r="O965" s="162"/>
      <c r="P965" s="176"/>
      <c r="Q965" s="162"/>
      <c r="R965" s="162"/>
      <c r="S965" s="162"/>
      <c r="T965" s="162"/>
      <c r="U965" s="162"/>
      <c r="V965" s="162"/>
      <c r="W965" s="162"/>
      <c r="X965" s="162"/>
      <c r="Y965" s="162"/>
      <c r="Z965" s="162"/>
      <c r="AA965" s="162"/>
      <c r="AB965" s="162"/>
    </row>
    <row r="966" spans="1:28" ht="18" customHeight="1" x14ac:dyDescent="0.3">
      <c r="A966" s="162"/>
      <c r="B966" s="162"/>
      <c r="C966" s="162"/>
      <c r="D966" s="162"/>
      <c r="E966" s="176"/>
      <c r="F966" s="162"/>
      <c r="G966" s="177"/>
      <c r="H966" s="162"/>
      <c r="I966" s="178"/>
      <c r="J966" s="162"/>
      <c r="K966" s="176"/>
      <c r="L966" s="162"/>
      <c r="M966" s="162"/>
      <c r="N966" s="162"/>
      <c r="O966" s="162"/>
      <c r="P966" s="176"/>
      <c r="Q966" s="162"/>
      <c r="R966" s="162"/>
      <c r="S966" s="162"/>
      <c r="T966" s="162"/>
      <c r="U966" s="162"/>
      <c r="V966" s="162"/>
      <c r="W966" s="162"/>
      <c r="X966" s="162"/>
      <c r="Y966" s="162"/>
      <c r="Z966" s="162"/>
      <c r="AA966" s="162"/>
      <c r="AB966" s="162"/>
    </row>
    <row r="967" spans="1:28" ht="18" customHeight="1" x14ac:dyDescent="0.3">
      <c r="A967" s="162"/>
      <c r="B967" s="162"/>
      <c r="C967" s="162"/>
      <c r="D967" s="162"/>
      <c r="E967" s="176"/>
      <c r="F967" s="162"/>
      <c r="G967" s="177"/>
      <c r="H967" s="162"/>
      <c r="I967" s="178"/>
      <c r="J967" s="162"/>
      <c r="K967" s="176"/>
      <c r="L967" s="162"/>
      <c r="M967" s="162"/>
      <c r="N967" s="162"/>
      <c r="O967" s="162"/>
      <c r="P967" s="176"/>
      <c r="Q967" s="162"/>
      <c r="R967" s="162"/>
      <c r="S967" s="162"/>
      <c r="T967" s="162"/>
      <c r="U967" s="162"/>
      <c r="V967" s="162"/>
      <c r="W967" s="162"/>
      <c r="X967" s="162"/>
      <c r="Y967" s="162"/>
      <c r="Z967" s="162"/>
      <c r="AA967" s="162"/>
      <c r="AB967" s="162"/>
    </row>
    <row r="968" spans="1:28" ht="18" customHeight="1" x14ac:dyDescent="0.3">
      <c r="A968" s="162"/>
      <c r="B968" s="162"/>
      <c r="C968" s="162"/>
      <c r="D968" s="162"/>
      <c r="E968" s="176"/>
      <c r="F968" s="162"/>
      <c r="G968" s="177"/>
      <c r="H968" s="162"/>
      <c r="I968" s="178"/>
      <c r="J968" s="162"/>
      <c r="K968" s="176"/>
      <c r="L968" s="162"/>
      <c r="M968" s="162"/>
      <c r="N968" s="162"/>
      <c r="O968" s="162"/>
      <c r="P968" s="176"/>
      <c r="Q968" s="162"/>
      <c r="R968" s="162"/>
      <c r="S968" s="162"/>
      <c r="T968" s="162"/>
      <c r="U968" s="162"/>
      <c r="V968" s="162"/>
      <c r="W968" s="162"/>
      <c r="X968" s="162"/>
      <c r="Y968" s="162"/>
      <c r="Z968" s="162"/>
      <c r="AA968" s="162"/>
      <c r="AB968" s="162"/>
    </row>
    <row r="969" spans="1:28" ht="18" customHeight="1" x14ac:dyDescent="0.3">
      <c r="A969" s="162"/>
      <c r="B969" s="162"/>
      <c r="C969" s="162"/>
      <c r="D969" s="162"/>
      <c r="E969" s="176"/>
      <c r="F969" s="162"/>
      <c r="G969" s="177"/>
      <c r="H969" s="162"/>
      <c r="I969" s="178"/>
      <c r="J969" s="162"/>
      <c r="K969" s="176"/>
      <c r="L969" s="162"/>
      <c r="M969" s="162"/>
      <c r="N969" s="162"/>
      <c r="O969" s="162"/>
      <c r="P969" s="176"/>
      <c r="Q969" s="162"/>
      <c r="R969" s="162"/>
      <c r="S969" s="162"/>
      <c r="T969" s="162"/>
      <c r="U969" s="162"/>
      <c r="V969" s="162"/>
      <c r="W969" s="162"/>
      <c r="X969" s="162"/>
      <c r="Y969" s="162"/>
      <c r="Z969" s="162"/>
      <c r="AA969" s="162"/>
      <c r="AB969" s="162"/>
    </row>
    <row r="970" spans="1:28" ht="18" customHeight="1" x14ac:dyDescent="0.3">
      <c r="A970" s="162"/>
      <c r="B970" s="162"/>
      <c r="C970" s="162"/>
      <c r="D970" s="162"/>
      <c r="E970" s="176"/>
      <c r="F970" s="162"/>
      <c r="G970" s="177"/>
      <c r="H970" s="162"/>
      <c r="I970" s="178"/>
      <c r="J970" s="162"/>
      <c r="K970" s="176"/>
      <c r="L970" s="162"/>
      <c r="M970" s="162"/>
      <c r="N970" s="162"/>
      <c r="O970" s="162"/>
      <c r="P970" s="176"/>
      <c r="Q970" s="162"/>
      <c r="R970" s="162"/>
      <c r="S970" s="162"/>
      <c r="T970" s="162"/>
      <c r="U970" s="162"/>
      <c r="V970" s="162"/>
      <c r="W970" s="162"/>
      <c r="X970" s="162"/>
      <c r="Y970" s="162"/>
      <c r="Z970" s="162"/>
      <c r="AA970" s="162"/>
      <c r="AB970" s="162"/>
    </row>
    <row r="971" spans="1:28" ht="18" customHeight="1" x14ac:dyDescent="0.3">
      <c r="A971" s="162"/>
      <c r="B971" s="162"/>
      <c r="C971" s="162"/>
      <c r="D971" s="162"/>
      <c r="E971" s="176"/>
      <c r="F971" s="162"/>
      <c r="G971" s="177"/>
      <c r="H971" s="162"/>
      <c r="I971" s="178"/>
      <c r="J971" s="162"/>
      <c r="K971" s="176"/>
      <c r="L971" s="162"/>
      <c r="M971" s="162"/>
      <c r="N971" s="162"/>
      <c r="O971" s="162"/>
      <c r="P971" s="176"/>
      <c r="Q971" s="162"/>
      <c r="R971" s="162"/>
      <c r="S971" s="162"/>
      <c r="T971" s="162"/>
      <c r="U971" s="162"/>
      <c r="V971" s="162"/>
      <c r="W971" s="162"/>
      <c r="X971" s="162"/>
      <c r="Y971" s="162"/>
      <c r="Z971" s="162"/>
      <c r="AA971" s="162"/>
      <c r="AB971" s="162"/>
    </row>
    <row r="972" spans="1:28" ht="18" customHeight="1" x14ac:dyDescent="0.3">
      <c r="A972" s="162"/>
      <c r="B972" s="162"/>
      <c r="C972" s="162"/>
      <c r="D972" s="162"/>
      <c r="E972" s="176"/>
      <c r="F972" s="162"/>
      <c r="G972" s="177"/>
      <c r="H972" s="162"/>
      <c r="I972" s="178"/>
      <c r="J972" s="162"/>
      <c r="K972" s="176"/>
      <c r="L972" s="162"/>
      <c r="M972" s="162"/>
      <c r="N972" s="162"/>
      <c r="O972" s="162"/>
      <c r="P972" s="176"/>
      <c r="Q972" s="162"/>
      <c r="R972" s="162"/>
      <c r="S972" s="162"/>
      <c r="T972" s="162"/>
      <c r="U972" s="162"/>
      <c r="V972" s="162"/>
      <c r="W972" s="162"/>
      <c r="X972" s="162"/>
      <c r="Y972" s="162"/>
      <c r="Z972" s="162"/>
      <c r="AA972" s="162"/>
      <c r="AB972" s="162"/>
    </row>
    <row r="973" spans="1:28" ht="18" customHeight="1" x14ac:dyDescent="0.3">
      <c r="A973" s="162"/>
      <c r="B973" s="162"/>
      <c r="C973" s="162"/>
      <c r="D973" s="162"/>
      <c r="E973" s="176"/>
      <c r="F973" s="162"/>
      <c r="G973" s="177"/>
      <c r="H973" s="162"/>
      <c r="I973" s="178"/>
      <c r="J973" s="162"/>
      <c r="K973" s="176"/>
      <c r="L973" s="162"/>
      <c r="M973" s="162"/>
      <c r="N973" s="162"/>
      <c r="O973" s="162"/>
      <c r="P973" s="176"/>
      <c r="Q973" s="162"/>
      <c r="R973" s="162"/>
      <c r="S973" s="162"/>
      <c r="T973" s="162"/>
      <c r="U973" s="162"/>
      <c r="V973" s="162"/>
      <c r="W973" s="162"/>
      <c r="X973" s="162"/>
      <c r="Y973" s="162"/>
      <c r="Z973" s="162"/>
      <c r="AA973" s="162"/>
      <c r="AB973" s="162"/>
    </row>
    <row r="974" spans="1:28" ht="18" customHeight="1" x14ac:dyDescent="0.3">
      <c r="A974" s="162"/>
      <c r="B974" s="162"/>
      <c r="C974" s="162"/>
      <c r="D974" s="162"/>
      <c r="E974" s="176"/>
      <c r="F974" s="162"/>
      <c r="G974" s="177"/>
      <c r="H974" s="162"/>
      <c r="I974" s="178"/>
      <c r="J974" s="162"/>
      <c r="K974" s="176"/>
      <c r="L974" s="162"/>
      <c r="M974" s="162"/>
      <c r="N974" s="162"/>
      <c r="O974" s="162"/>
      <c r="P974" s="176"/>
      <c r="Q974" s="162"/>
      <c r="R974" s="162"/>
      <c r="S974" s="162"/>
      <c r="T974" s="162"/>
      <c r="U974" s="162"/>
      <c r="V974" s="162"/>
      <c r="W974" s="162"/>
      <c r="X974" s="162"/>
      <c r="Y974" s="162"/>
      <c r="Z974" s="162"/>
      <c r="AA974" s="162"/>
      <c r="AB974" s="162"/>
    </row>
    <row r="975" spans="1:28" ht="18" customHeight="1" x14ac:dyDescent="0.3">
      <c r="A975" s="162"/>
      <c r="B975" s="162"/>
      <c r="C975" s="162"/>
      <c r="D975" s="162"/>
      <c r="E975" s="176"/>
      <c r="F975" s="162"/>
      <c r="G975" s="177"/>
      <c r="H975" s="162"/>
      <c r="I975" s="178"/>
      <c r="J975" s="162"/>
      <c r="K975" s="176"/>
      <c r="L975" s="162"/>
      <c r="M975" s="162"/>
      <c r="N975" s="162"/>
      <c r="O975" s="162"/>
      <c r="P975" s="176"/>
      <c r="Q975" s="162"/>
      <c r="R975" s="162"/>
      <c r="S975" s="162"/>
      <c r="T975" s="162"/>
      <c r="U975" s="162"/>
      <c r="V975" s="162"/>
      <c r="W975" s="162"/>
      <c r="X975" s="162"/>
      <c r="Y975" s="162"/>
      <c r="Z975" s="162"/>
      <c r="AA975" s="162"/>
      <c r="AB975" s="162"/>
    </row>
    <row r="976" spans="1:28" ht="18" customHeight="1" x14ac:dyDescent="0.3">
      <c r="A976" s="162"/>
      <c r="B976" s="162"/>
      <c r="C976" s="162"/>
      <c r="D976" s="162"/>
      <c r="E976" s="176"/>
      <c r="F976" s="162"/>
      <c r="G976" s="177"/>
      <c r="H976" s="162"/>
      <c r="I976" s="178"/>
      <c r="J976" s="162"/>
      <c r="K976" s="176"/>
      <c r="L976" s="162"/>
      <c r="M976" s="162"/>
      <c r="N976" s="162"/>
      <c r="O976" s="162"/>
      <c r="P976" s="176"/>
      <c r="Q976" s="162"/>
      <c r="R976" s="162"/>
      <c r="S976" s="162"/>
      <c r="T976" s="162"/>
      <c r="U976" s="162"/>
      <c r="V976" s="162"/>
      <c r="W976" s="162"/>
      <c r="X976" s="162"/>
      <c r="Y976" s="162"/>
      <c r="Z976" s="162"/>
      <c r="AA976" s="162"/>
      <c r="AB976" s="162"/>
    </row>
    <row r="977" spans="1:28" ht="18" customHeight="1" x14ac:dyDescent="0.3">
      <c r="A977" s="162"/>
      <c r="B977" s="162"/>
      <c r="C977" s="162"/>
      <c r="D977" s="162"/>
      <c r="E977" s="176"/>
      <c r="F977" s="162"/>
      <c r="G977" s="177"/>
      <c r="H977" s="162"/>
      <c r="I977" s="178"/>
      <c r="J977" s="162"/>
      <c r="K977" s="176"/>
      <c r="L977" s="162"/>
      <c r="M977" s="162"/>
      <c r="N977" s="162"/>
      <c r="O977" s="162"/>
      <c r="P977" s="176"/>
      <c r="Q977" s="162"/>
      <c r="R977" s="162"/>
      <c r="S977" s="162"/>
      <c r="T977" s="162"/>
      <c r="U977" s="162"/>
      <c r="V977" s="162"/>
      <c r="W977" s="162"/>
      <c r="X977" s="162"/>
      <c r="Y977" s="162"/>
      <c r="Z977" s="162"/>
      <c r="AA977" s="162"/>
      <c r="AB977" s="162"/>
    </row>
    <row r="978" spans="1:28" ht="18" customHeight="1" x14ac:dyDescent="0.3">
      <c r="A978" s="162"/>
      <c r="B978" s="162"/>
      <c r="C978" s="162"/>
      <c r="D978" s="162"/>
      <c r="E978" s="176"/>
      <c r="F978" s="162"/>
      <c r="G978" s="177"/>
      <c r="H978" s="162"/>
      <c r="I978" s="178"/>
      <c r="J978" s="162"/>
      <c r="K978" s="176"/>
      <c r="L978" s="162"/>
      <c r="M978" s="162"/>
      <c r="N978" s="162"/>
      <c r="O978" s="162"/>
      <c r="P978" s="176"/>
      <c r="Q978" s="162"/>
      <c r="R978" s="162"/>
      <c r="S978" s="162"/>
      <c r="T978" s="162"/>
      <c r="U978" s="162"/>
      <c r="V978" s="162"/>
      <c r="W978" s="162"/>
      <c r="X978" s="162"/>
      <c r="Y978" s="162"/>
      <c r="Z978" s="162"/>
      <c r="AA978" s="162"/>
      <c r="AB978" s="162"/>
    </row>
    <row r="979" spans="1:28" ht="18" customHeight="1" x14ac:dyDescent="0.3">
      <c r="A979" s="162"/>
      <c r="B979" s="162"/>
      <c r="C979" s="162"/>
      <c r="D979" s="162"/>
      <c r="E979" s="176"/>
      <c r="F979" s="162"/>
      <c r="G979" s="177"/>
      <c r="H979" s="162"/>
      <c r="I979" s="178"/>
      <c r="J979" s="162"/>
      <c r="K979" s="176"/>
      <c r="L979" s="162"/>
      <c r="M979" s="162"/>
      <c r="N979" s="162"/>
      <c r="O979" s="162"/>
      <c r="P979" s="176"/>
      <c r="Q979" s="162"/>
      <c r="R979" s="162"/>
      <c r="S979" s="162"/>
      <c r="T979" s="162"/>
      <c r="U979" s="162"/>
      <c r="V979" s="162"/>
      <c r="W979" s="162"/>
      <c r="X979" s="162"/>
      <c r="Y979" s="162"/>
      <c r="Z979" s="162"/>
      <c r="AA979" s="162"/>
      <c r="AB979" s="162"/>
    </row>
    <row r="980" spans="1:28" ht="18" customHeight="1" x14ac:dyDescent="0.3">
      <c r="A980" s="162"/>
      <c r="B980" s="162"/>
      <c r="C980" s="162"/>
      <c r="D980" s="162"/>
      <c r="E980" s="176"/>
      <c r="F980" s="162"/>
      <c r="G980" s="177"/>
      <c r="H980" s="162"/>
      <c r="I980" s="178"/>
      <c r="J980" s="162"/>
      <c r="K980" s="176"/>
      <c r="L980" s="162"/>
      <c r="M980" s="162"/>
      <c r="N980" s="162"/>
      <c r="O980" s="162"/>
      <c r="P980" s="176"/>
      <c r="Q980" s="162"/>
      <c r="R980" s="162"/>
      <c r="S980" s="162"/>
      <c r="T980" s="162"/>
      <c r="U980" s="162"/>
      <c r="V980" s="162"/>
      <c r="W980" s="162"/>
      <c r="X980" s="162"/>
      <c r="Y980" s="162"/>
      <c r="Z980" s="162"/>
      <c r="AA980" s="162"/>
      <c r="AB980" s="162"/>
    </row>
    <row r="981" spans="1:28" ht="18" customHeight="1" x14ac:dyDescent="0.3">
      <c r="A981" s="162"/>
      <c r="B981" s="162"/>
      <c r="C981" s="162"/>
      <c r="D981" s="162"/>
      <c r="E981" s="176"/>
      <c r="F981" s="162"/>
      <c r="G981" s="177"/>
      <c r="H981" s="162"/>
      <c r="I981" s="178"/>
      <c r="J981" s="162"/>
      <c r="K981" s="176"/>
      <c r="L981" s="162"/>
      <c r="M981" s="162"/>
      <c r="N981" s="162"/>
      <c r="O981" s="162"/>
      <c r="P981" s="176"/>
      <c r="Q981" s="162"/>
      <c r="R981" s="162"/>
      <c r="S981" s="162"/>
      <c r="T981" s="162"/>
      <c r="U981" s="162"/>
      <c r="V981" s="162"/>
      <c r="W981" s="162"/>
      <c r="X981" s="162"/>
      <c r="Y981" s="162"/>
      <c r="Z981" s="162"/>
      <c r="AA981" s="162"/>
      <c r="AB981" s="162"/>
    </row>
    <row r="982" spans="1:28" ht="18" customHeight="1" x14ac:dyDescent="0.3">
      <c r="A982" s="162"/>
      <c r="B982" s="162"/>
      <c r="C982" s="162"/>
      <c r="D982" s="162"/>
      <c r="E982" s="176"/>
      <c r="F982" s="162"/>
      <c r="G982" s="177"/>
      <c r="H982" s="162"/>
      <c r="I982" s="178"/>
      <c r="J982" s="162"/>
      <c r="K982" s="176"/>
      <c r="L982" s="162"/>
      <c r="M982" s="162"/>
      <c r="N982" s="162"/>
      <c r="O982" s="162"/>
      <c r="P982" s="176"/>
      <c r="Q982" s="162"/>
      <c r="R982" s="162"/>
      <c r="S982" s="162"/>
      <c r="T982" s="162"/>
      <c r="U982" s="162"/>
      <c r="V982" s="162"/>
      <c r="W982" s="162"/>
      <c r="X982" s="162"/>
      <c r="Y982" s="162"/>
      <c r="Z982" s="162"/>
      <c r="AA982" s="162"/>
      <c r="AB982" s="162"/>
    </row>
    <row r="983" spans="1:28" ht="18" customHeight="1" x14ac:dyDescent="0.3">
      <c r="A983" s="162"/>
      <c r="B983" s="162"/>
      <c r="C983" s="162"/>
      <c r="D983" s="162"/>
      <c r="E983" s="176"/>
      <c r="F983" s="162"/>
      <c r="G983" s="177"/>
      <c r="H983" s="162"/>
      <c r="I983" s="178"/>
      <c r="J983" s="162"/>
      <c r="K983" s="176"/>
      <c r="L983" s="162"/>
      <c r="M983" s="162"/>
      <c r="N983" s="162"/>
      <c r="O983" s="162"/>
      <c r="P983" s="176"/>
      <c r="Q983" s="162"/>
      <c r="R983" s="162"/>
      <c r="S983" s="162"/>
      <c r="T983" s="162"/>
      <c r="U983" s="162"/>
      <c r="V983" s="162"/>
      <c r="W983" s="162"/>
      <c r="X983" s="162"/>
      <c r="Y983" s="162"/>
      <c r="Z983" s="162"/>
      <c r="AA983" s="162"/>
      <c r="AB983" s="162"/>
    </row>
    <row r="984" spans="1:28" ht="18" customHeight="1" x14ac:dyDescent="0.3">
      <c r="A984" s="162"/>
      <c r="B984" s="162"/>
      <c r="C984" s="162"/>
      <c r="D984" s="162"/>
      <c r="E984" s="176"/>
      <c r="F984" s="162"/>
      <c r="G984" s="177"/>
      <c r="H984" s="162"/>
      <c r="I984" s="178"/>
      <c r="J984" s="162"/>
      <c r="K984" s="176"/>
      <c r="L984" s="162"/>
      <c r="M984" s="162"/>
      <c r="N984" s="162"/>
      <c r="O984" s="162"/>
      <c r="P984" s="176"/>
      <c r="Q984" s="162"/>
      <c r="R984" s="162"/>
      <c r="S984" s="162"/>
      <c r="T984" s="162"/>
      <c r="U984" s="162"/>
      <c r="V984" s="162"/>
      <c r="W984" s="162"/>
      <c r="X984" s="162"/>
      <c r="Y984" s="162"/>
      <c r="Z984" s="162"/>
      <c r="AA984" s="162"/>
      <c r="AB984" s="162"/>
    </row>
    <row r="985" spans="1:28" ht="18" customHeight="1" x14ac:dyDescent="0.3">
      <c r="A985" s="162"/>
      <c r="B985" s="162"/>
      <c r="C985" s="162"/>
      <c r="D985" s="162"/>
      <c r="E985" s="176"/>
      <c r="F985" s="162"/>
      <c r="G985" s="177"/>
      <c r="H985" s="162"/>
      <c r="I985" s="178"/>
      <c r="J985" s="162"/>
      <c r="K985" s="176"/>
      <c r="L985" s="162"/>
      <c r="M985" s="162"/>
      <c r="N985" s="162"/>
      <c r="O985" s="162"/>
      <c r="P985" s="176"/>
      <c r="Q985" s="162"/>
      <c r="R985" s="162"/>
      <c r="S985" s="162"/>
      <c r="T985" s="162"/>
      <c r="U985" s="162"/>
      <c r="V985" s="162"/>
      <c r="W985" s="162"/>
      <c r="X985" s="162"/>
      <c r="Y985" s="162"/>
      <c r="Z985" s="162"/>
      <c r="AA985" s="162"/>
      <c r="AB985" s="162"/>
    </row>
    <row r="986" spans="1:28" ht="18" customHeight="1" x14ac:dyDescent="0.3">
      <c r="A986" s="162"/>
      <c r="B986" s="162"/>
      <c r="C986" s="162"/>
      <c r="D986" s="162"/>
      <c r="E986" s="176"/>
      <c r="F986" s="162"/>
      <c r="G986" s="177"/>
      <c r="H986" s="162"/>
      <c r="I986" s="178"/>
      <c r="J986" s="162"/>
      <c r="K986" s="176"/>
      <c r="L986" s="162"/>
      <c r="M986" s="162"/>
      <c r="N986" s="162"/>
      <c r="O986" s="162"/>
      <c r="P986" s="176"/>
      <c r="Q986" s="162"/>
      <c r="R986" s="162"/>
      <c r="S986" s="162"/>
      <c r="T986" s="162"/>
      <c r="U986" s="162"/>
      <c r="V986" s="162"/>
      <c r="W986" s="162"/>
      <c r="X986" s="162"/>
      <c r="Y986" s="162"/>
      <c r="Z986" s="162"/>
      <c r="AA986" s="162"/>
      <c r="AB986" s="162"/>
    </row>
    <row r="987" spans="1:28" ht="18" customHeight="1" x14ac:dyDescent="0.3">
      <c r="A987" s="162"/>
      <c r="B987" s="162"/>
      <c r="C987" s="162"/>
      <c r="D987" s="162"/>
      <c r="E987" s="176"/>
      <c r="F987" s="162"/>
      <c r="G987" s="177"/>
      <c r="H987" s="162"/>
      <c r="I987" s="178"/>
      <c r="J987" s="162"/>
      <c r="K987" s="176"/>
      <c r="L987" s="162"/>
      <c r="M987" s="162"/>
      <c r="N987" s="162"/>
      <c r="O987" s="162"/>
      <c r="P987" s="176"/>
      <c r="Q987" s="162"/>
      <c r="R987" s="162"/>
      <c r="S987" s="162"/>
      <c r="T987" s="162"/>
      <c r="U987" s="162"/>
      <c r="V987" s="162"/>
      <c r="W987" s="162"/>
      <c r="X987" s="162"/>
      <c r="Y987" s="162"/>
      <c r="Z987" s="162"/>
      <c r="AA987" s="162"/>
      <c r="AB987" s="162"/>
    </row>
    <row r="988" spans="1:28" ht="18" customHeight="1" x14ac:dyDescent="0.3">
      <c r="A988" s="162"/>
      <c r="B988" s="162"/>
      <c r="C988" s="162"/>
      <c r="D988" s="162"/>
      <c r="E988" s="176"/>
      <c r="F988" s="162"/>
      <c r="G988" s="177"/>
      <c r="H988" s="162"/>
      <c r="I988" s="178"/>
      <c r="J988" s="162"/>
      <c r="K988" s="176"/>
      <c r="L988" s="162"/>
      <c r="M988" s="162"/>
      <c r="N988" s="162"/>
      <c r="O988" s="162"/>
      <c r="P988" s="176"/>
      <c r="Q988" s="162"/>
      <c r="R988" s="162"/>
      <c r="S988" s="162"/>
      <c r="T988" s="162"/>
      <c r="U988" s="162"/>
      <c r="V988" s="162"/>
      <c r="W988" s="162"/>
      <c r="X988" s="162"/>
      <c r="Y988" s="162"/>
      <c r="Z988" s="162"/>
      <c r="AA988" s="162"/>
      <c r="AB988" s="162"/>
    </row>
    <row r="989" spans="1:28" ht="18" customHeight="1" x14ac:dyDescent="0.3">
      <c r="A989" s="162"/>
      <c r="B989" s="162"/>
      <c r="C989" s="162"/>
      <c r="D989" s="162"/>
      <c r="E989" s="176"/>
      <c r="F989" s="162"/>
      <c r="G989" s="177"/>
      <c r="H989" s="162"/>
      <c r="I989" s="178"/>
      <c r="J989" s="162"/>
      <c r="K989" s="176"/>
      <c r="L989" s="162"/>
      <c r="M989" s="162"/>
      <c r="N989" s="162"/>
      <c r="O989" s="162"/>
      <c r="P989" s="176"/>
      <c r="Q989" s="162"/>
      <c r="R989" s="162"/>
      <c r="S989" s="162"/>
      <c r="T989" s="162"/>
      <c r="U989" s="162"/>
      <c r="V989" s="162"/>
      <c r="W989" s="162"/>
      <c r="X989" s="162"/>
      <c r="Y989" s="162"/>
      <c r="Z989" s="162"/>
      <c r="AA989" s="162"/>
      <c r="AB989" s="162"/>
    </row>
    <row r="990" spans="1:28" ht="18" customHeight="1" x14ac:dyDescent="0.3">
      <c r="A990" s="162"/>
      <c r="B990" s="162"/>
      <c r="C990" s="162"/>
      <c r="D990" s="162"/>
      <c r="E990" s="176"/>
      <c r="F990" s="162"/>
      <c r="G990" s="177"/>
      <c r="H990" s="162"/>
      <c r="I990" s="178"/>
      <c r="J990" s="162"/>
      <c r="K990" s="176"/>
      <c r="L990" s="162"/>
      <c r="M990" s="162"/>
      <c r="N990" s="162"/>
      <c r="O990" s="162"/>
      <c r="P990" s="176"/>
      <c r="Q990" s="162"/>
      <c r="R990" s="162"/>
      <c r="S990" s="162"/>
      <c r="T990" s="162"/>
      <c r="U990" s="162"/>
      <c r="V990" s="162"/>
      <c r="W990" s="162"/>
      <c r="X990" s="162"/>
      <c r="Y990" s="162"/>
      <c r="Z990" s="162"/>
      <c r="AA990" s="162"/>
      <c r="AB990" s="162"/>
    </row>
    <row r="991" spans="1:28" ht="18" customHeight="1" x14ac:dyDescent="0.3">
      <c r="A991" s="162"/>
      <c r="B991" s="162"/>
      <c r="C991" s="162"/>
      <c r="D991" s="162"/>
      <c r="E991" s="176"/>
      <c r="F991" s="162"/>
      <c r="G991" s="177"/>
      <c r="H991" s="162"/>
      <c r="I991" s="178"/>
      <c r="J991" s="162"/>
      <c r="K991" s="176"/>
      <c r="L991" s="162"/>
      <c r="M991" s="162"/>
      <c r="N991" s="162"/>
      <c r="O991" s="162"/>
      <c r="P991" s="176"/>
      <c r="Q991" s="162"/>
      <c r="R991" s="162"/>
      <c r="S991" s="162"/>
      <c r="T991" s="162"/>
      <c r="U991" s="162"/>
      <c r="V991" s="162"/>
      <c r="W991" s="162"/>
      <c r="X991" s="162"/>
      <c r="Y991" s="162"/>
      <c r="Z991" s="162"/>
      <c r="AA991" s="162"/>
      <c r="AB991" s="162"/>
    </row>
    <row r="992" spans="1:28" ht="18" customHeight="1" x14ac:dyDescent="0.3">
      <c r="A992" s="162"/>
      <c r="B992" s="162"/>
      <c r="C992" s="162"/>
      <c r="D992" s="162"/>
      <c r="E992" s="176"/>
      <c r="F992" s="162"/>
      <c r="G992" s="177"/>
      <c r="H992" s="162"/>
      <c r="I992" s="178"/>
      <c r="J992" s="162"/>
      <c r="K992" s="176"/>
      <c r="L992" s="162"/>
      <c r="M992" s="162"/>
      <c r="N992" s="162"/>
      <c r="O992" s="162"/>
      <c r="P992" s="176"/>
      <c r="Q992" s="162"/>
      <c r="R992" s="162"/>
      <c r="S992" s="162"/>
      <c r="T992" s="162"/>
      <c r="U992" s="162"/>
      <c r="V992" s="162"/>
      <c r="W992" s="162"/>
      <c r="X992" s="162"/>
      <c r="Y992" s="162"/>
      <c r="Z992" s="162"/>
      <c r="AA992" s="162"/>
      <c r="AB992" s="162"/>
    </row>
    <row r="993" spans="1:28" ht="18" customHeight="1" x14ac:dyDescent="0.3">
      <c r="A993" s="162"/>
      <c r="B993" s="162"/>
      <c r="C993" s="162"/>
      <c r="D993" s="162"/>
      <c r="E993" s="176"/>
      <c r="F993" s="162"/>
      <c r="G993" s="177"/>
      <c r="H993" s="162"/>
      <c r="I993" s="178"/>
      <c r="J993" s="162"/>
      <c r="K993" s="176"/>
      <c r="L993" s="162"/>
      <c r="M993" s="162"/>
      <c r="N993" s="162"/>
      <c r="O993" s="162"/>
      <c r="P993" s="176"/>
      <c r="Q993" s="162"/>
      <c r="R993" s="162"/>
      <c r="S993" s="162"/>
      <c r="T993" s="162"/>
      <c r="U993" s="162"/>
      <c r="V993" s="162"/>
      <c r="W993" s="162"/>
      <c r="X993" s="162"/>
      <c r="Y993" s="162"/>
      <c r="Z993" s="162"/>
      <c r="AA993" s="162"/>
      <c r="AB993" s="162"/>
    </row>
    <row r="994" spans="1:28" ht="18" customHeight="1" x14ac:dyDescent="0.3">
      <c r="A994" s="162"/>
      <c r="B994" s="162"/>
      <c r="C994" s="162"/>
      <c r="D994" s="162"/>
      <c r="E994" s="176"/>
      <c r="F994" s="162"/>
      <c r="G994" s="177"/>
      <c r="H994" s="162"/>
      <c r="I994" s="178"/>
      <c r="J994" s="162"/>
      <c r="K994" s="176"/>
      <c r="L994" s="162"/>
      <c r="M994" s="162"/>
      <c r="N994" s="162"/>
      <c r="O994" s="162"/>
      <c r="P994" s="176"/>
      <c r="Q994" s="162"/>
      <c r="R994" s="162"/>
      <c r="S994" s="162"/>
      <c r="T994" s="162"/>
      <c r="U994" s="162"/>
      <c r="V994" s="162"/>
      <c r="W994" s="162"/>
      <c r="X994" s="162"/>
      <c r="Y994" s="162"/>
      <c r="Z994" s="162"/>
      <c r="AA994" s="162"/>
      <c r="AB994" s="162"/>
    </row>
    <row r="995" spans="1:28" ht="18" customHeight="1" x14ac:dyDescent="0.3">
      <c r="A995" s="162"/>
      <c r="B995" s="162"/>
      <c r="C995" s="162"/>
      <c r="D995" s="162"/>
      <c r="E995" s="176"/>
      <c r="F995" s="162"/>
      <c r="G995" s="177"/>
      <c r="H995" s="162"/>
      <c r="I995" s="178"/>
      <c r="J995" s="162"/>
      <c r="K995" s="176"/>
      <c r="L995" s="162"/>
      <c r="M995" s="162"/>
      <c r="N995" s="162"/>
      <c r="O995" s="162"/>
      <c r="P995" s="176"/>
      <c r="Q995" s="162"/>
      <c r="R995" s="162"/>
      <c r="S995" s="162"/>
      <c r="T995" s="162"/>
      <c r="U995" s="162"/>
      <c r="V995" s="162"/>
      <c r="W995" s="162"/>
      <c r="X995" s="162"/>
      <c r="Y995" s="162"/>
      <c r="Z995" s="162"/>
      <c r="AA995" s="162"/>
      <c r="AB995" s="162"/>
    </row>
    <row r="996" spans="1:28" ht="18" customHeight="1" x14ac:dyDescent="0.3">
      <c r="A996" s="162"/>
      <c r="B996" s="162"/>
      <c r="C996" s="162"/>
      <c r="D996" s="162"/>
      <c r="E996" s="176"/>
      <c r="F996" s="162"/>
      <c r="G996" s="177"/>
      <c r="H996" s="162"/>
      <c r="I996" s="178"/>
      <c r="J996" s="162"/>
      <c r="K996" s="176"/>
      <c r="L996" s="162"/>
      <c r="M996" s="162"/>
      <c r="N996" s="162"/>
      <c r="O996" s="162"/>
      <c r="P996" s="176"/>
      <c r="Q996" s="162"/>
      <c r="R996" s="162"/>
      <c r="S996" s="162"/>
      <c r="T996" s="162"/>
      <c r="U996" s="162"/>
      <c r="V996" s="162"/>
      <c r="W996" s="162"/>
      <c r="X996" s="162"/>
      <c r="Y996" s="162"/>
      <c r="Z996" s="162"/>
      <c r="AA996" s="162"/>
      <c r="AB996" s="162"/>
    </row>
    <row r="997" spans="1:28" ht="18" customHeight="1" x14ac:dyDescent="0.3">
      <c r="A997" s="162"/>
      <c r="B997" s="162"/>
      <c r="C997" s="162"/>
      <c r="D997" s="162"/>
      <c r="E997" s="176"/>
      <c r="F997" s="162"/>
      <c r="G997" s="177"/>
      <c r="H997" s="162"/>
      <c r="I997" s="178"/>
      <c r="J997" s="162"/>
      <c r="K997" s="176"/>
      <c r="L997" s="162"/>
      <c r="M997" s="162"/>
      <c r="N997" s="162"/>
      <c r="O997" s="162"/>
      <c r="P997" s="176"/>
      <c r="Q997" s="162"/>
      <c r="R997" s="162"/>
      <c r="S997" s="162"/>
      <c r="T997" s="162"/>
      <c r="U997" s="162"/>
      <c r="V997" s="162"/>
      <c r="W997" s="162"/>
      <c r="X997" s="162"/>
      <c r="Y997" s="162"/>
      <c r="Z997" s="162"/>
      <c r="AA997" s="162"/>
      <c r="AB997" s="162"/>
    </row>
    <row r="998" spans="1:28" ht="18" customHeight="1" x14ac:dyDescent="0.3">
      <c r="A998" s="162"/>
      <c r="B998" s="162"/>
      <c r="C998" s="162"/>
      <c r="D998" s="162"/>
      <c r="E998" s="176"/>
      <c r="F998" s="162"/>
      <c r="G998" s="177"/>
      <c r="H998" s="162"/>
      <c r="I998" s="178"/>
      <c r="J998" s="162"/>
      <c r="K998" s="176"/>
      <c r="L998" s="162"/>
      <c r="M998" s="162"/>
      <c r="N998" s="162"/>
      <c r="O998" s="162"/>
      <c r="P998" s="176"/>
      <c r="Q998" s="162"/>
      <c r="R998" s="162"/>
      <c r="S998" s="162"/>
      <c r="T998" s="162"/>
      <c r="U998" s="162"/>
      <c r="V998" s="162"/>
      <c r="W998" s="162"/>
      <c r="X998" s="162"/>
      <c r="Y998" s="162"/>
      <c r="Z998" s="162"/>
      <c r="AA998" s="162"/>
      <c r="AB998" s="162"/>
    </row>
    <row r="999" spans="1:28" ht="18" customHeight="1" x14ac:dyDescent="0.3">
      <c r="A999" s="162"/>
      <c r="B999" s="162"/>
      <c r="C999" s="162"/>
      <c r="D999" s="162"/>
      <c r="E999" s="176"/>
      <c r="F999" s="162"/>
      <c r="G999" s="177"/>
      <c r="H999" s="162"/>
      <c r="I999" s="178"/>
      <c r="J999" s="162"/>
      <c r="K999" s="176"/>
      <c r="L999" s="162"/>
      <c r="M999" s="162"/>
      <c r="N999" s="162"/>
      <c r="O999" s="162"/>
      <c r="P999" s="176"/>
      <c r="Q999" s="162"/>
      <c r="R999" s="162"/>
      <c r="S999" s="162"/>
      <c r="T999" s="162"/>
      <c r="U999" s="162"/>
      <c r="V999" s="162"/>
      <c r="W999" s="162"/>
      <c r="X999" s="162"/>
      <c r="Y999" s="162"/>
      <c r="Z999" s="162"/>
      <c r="AA999" s="162"/>
      <c r="AB999" s="162"/>
    </row>
    <row r="1000" spans="1:28" ht="18" customHeight="1" x14ac:dyDescent="0.3">
      <c r="A1000" s="162"/>
      <c r="B1000" s="162"/>
      <c r="C1000" s="162"/>
      <c r="D1000" s="162"/>
      <c r="E1000" s="176"/>
      <c r="F1000" s="162"/>
      <c r="G1000" s="177"/>
      <c r="H1000" s="162"/>
      <c r="I1000" s="178"/>
      <c r="J1000" s="162"/>
      <c r="K1000" s="176"/>
      <c r="L1000" s="162"/>
      <c r="M1000" s="162"/>
      <c r="N1000" s="162"/>
      <c r="O1000" s="162"/>
      <c r="P1000" s="176"/>
      <c r="Q1000" s="162"/>
      <c r="R1000" s="162"/>
      <c r="S1000" s="162"/>
      <c r="T1000" s="162"/>
      <c r="U1000" s="162"/>
      <c r="V1000" s="162"/>
      <c r="W1000" s="162"/>
      <c r="X1000" s="162"/>
      <c r="Y1000" s="162"/>
      <c r="Z1000" s="162"/>
      <c r="AA1000" s="162"/>
      <c r="AB1000" s="162"/>
    </row>
  </sheetData>
  <mergeCells count="26">
    <mergeCell ref="H6:H7"/>
    <mergeCell ref="I6:I7"/>
    <mergeCell ref="A1:U1"/>
    <mergeCell ref="A2:U2"/>
    <mergeCell ref="A6:A7"/>
    <mergeCell ref="E6:E7"/>
    <mergeCell ref="F6:F7"/>
    <mergeCell ref="G6:G7"/>
    <mergeCell ref="J6:U6"/>
    <mergeCell ref="B6:D6"/>
    <mergeCell ref="B7:D7"/>
    <mergeCell ref="C165:D165"/>
    <mergeCell ref="C169:D169"/>
    <mergeCell ref="C177:D177"/>
    <mergeCell ref="C181:D181"/>
    <mergeCell ref="C185:D185"/>
    <mergeCell ref="C221:D221"/>
    <mergeCell ref="C230:D230"/>
    <mergeCell ref="C232:D232"/>
    <mergeCell ref="C190:D190"/>
    <mergeCell ref="C194:D194"/>
    <mergeCell ref="C199:D199"/>
    <mergeCell ref="C204:D204"/>
    <mergeCell ref="C209:D209"/>
    <mergeCell ref="C214:D214"/>
    <mergeCell ref="C217:D217"/>
  </mergeCells>
  <printOptions horizontalCentered="1"/>
  <pageMargins left="0.70866141732283472" right="0.70866141732283472" top="0.74803149606299213" bottom="0.74803149606299213" header="0" footer="0"/>
  <pageSetup paperSize="14" fitToHeight="0" orientation="landscape"/>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92D050"/>
    <pageSetUpPr fitToPage="1"/>
  </sheetPr>
  <dimension ref="A1:AB1065"/>
  <sheetViews>
    <sheetView workbookViewId="0"/>
  </sheetViews>
  <sheetFormatPr defaultColWidth="14.42578125" defaultRowHeight="15" customHeight="1" x14ac:dyDescent="0.25"/>
  <cols>
    <col min="1" max="1" width="16.42578125" customWidth="1"/>
    <col min="2" max="2" width="3" customWidth="1"/>
    <col min="3" max="3" width="24.28515625" customWidth="1"/>
    <col min="4" max="4" width="31.28515625" customWidth="1"/>
    <col min="5" max="5" width="8.5703125" customWidth="1"/>
    <col min="6" max="6" width="9" customWidth="1"/>
    <col min="7" max="7" width="13.140625" customWidth="1"/>
    <col min="8" max="8" width="16.28515625" customWidth="1"/>
    <col min="9" max="9" width="15.85546875" customWidth="1"/>
    <col min="10" max="10" width="5.7109375" customWidth="1"/>
    <col min="11" max="11" width="7.85546875" customWidth="1"/>
    <col min="12" max="15" width="5.7109375" customWidth="1"/>
    <col min="16" max="16" width="8.42578125" customWidth="1"/>
    <col min="17" max="21" width="5.7109375" customWidth="1"/>
    <col min="22" max="22" width="16.28515625" customWidth="1"/>
    <col min="23" max="23" width="15.42578125" customWidth="1"/>
    <col min="24" max="24" width="13.140625" customWidth="1"/>
    <col min="25" max="27" width="9.140625" customWidth="1"/>
    <col min="28" max="28" width="16.5703125" customWidth="1"/>
  </cols>
  <sheetData>
    <row r="1" spans="1:28" ht="93" customHeight="1" x14ac:dyDescent="0.25">
      <c r="A1" s="342" t="s">
        <v>1031</v>
      </c>
      <c r="B1" s="315"/>
      <c r="C1" s="315"/>
      <c r="D1" s="315"/>
      <c r="E1" s="315"/>
      <c r="F1" s="315"/>
      <c r="G1" s="315"/>
      <c r="H1" s="315"/>
      <c r="I1" s="315"/>
      <c r="J1" s="315"/>
      <c r="K1" s="315"/>
      <c r="L1" s="315"/>
      <c r="M1" s="315"/>
      <c r="N1" s="315"/>
      <c r="O1" s="315"/>
      <c r="P1" s="315"/>
      <c r="Q1" s="315"/>
      <c r="R1" s="315"/>
      <c r="S1" s="315"/>
      <c r="T1" s="315"/>
      <c r="U1" s="315"/>
      <c r="V1" s="183"/>
      <c r="W1" s="183"/>
      <c r="X1" s="183"/>
      <c r="Y1" s="183"/>
      <c r="Z1" s="183"/>
      <c r="AA1" s="183"/>
      <c r="AB1" s="183"/>
    </row>
    <row r="2" spans="1:28" ht="34.5" customHeight="1" x14ac:dyDescent="0.25">
      <c r="A2" s="343" t="s">
        <v>0</v>
      </c>
      <c r="B2" s="315"/>
      <c r="C2" s="315"/>
      <c r="D2" s="315"/>
      <c r="E2" s="315"/>
      <c r="F2" s="315"/>
      <c r="G2" s="315"/>
      <c r="H2" s="315"/>
      <c r="I2" s="315"/>
      <c r="J2" s="315"/>
      <c r="K2" s="315"/>
      <c r="L2" s="315"/>
      <c r="M2" s="315"/>
      <c r="N2" s="315"/>
      <c r="O2" s="315"/>
      <c r="P2" s="315"/>
      <c r="Q2" s="315"/>
      <c r="R2" s="315"/>
      <c r="S2" s="315"/>
      <c r="T2" s="315"/>
      <c r="U2" s="315"/>
      <c r="V2" s="184"/>
      <c r="W2" s="184"/>
      <c r="X2" s="184"/>
      <c r="Y2" s="184"/>
      <c r="Z2" s="184"/>
      <c r="AA2" s="184"/>
      <c r="AB2" s="184"/>
    </row>
    <row r="3" spans="1:28" ht="14.25" customHeight="1" x14ac:dyDescent="0.25">
      <c r="A3" s="185" t="s">
        <v>30</v>
      </c>
      <c r="B3" s="2"/>
      <c r="C3" s="185" t="s">
        <v>1</v>
      </c>
      <c r="D3" s="192"/>
      <c r="E3" s="186"/>
      <c r="F3" s="185"/>
      <c r="G3" s="193"/>
      <c r="H3" s="185"/>
      <c r="I3" s="185"/>
      <c r="J3" s="185"/>
      <c r="K3" s="186"/>
      <c r="L3" s="185"/>
      <c r="M3" s="185"/>
      <c r="N3" s="185"/>
      <c r="O3" s="185"/>
      <c r="P3" s="186"/>
      <c r="Q3" s="185"/>
      <c r="R3" s="185"/>
      <c r="S3" s="185"/>
      <c r="T3" s="185"/>
      <c r="U3" s="185"/>
      <c r="V3" s="2"/>
      <c r="W3" s="2"/>
      <c r="X3" s="2"/>
      <c r="Y3" s="2"/>
      <c r="Z3" s="2"/>
      <c r="AA3" s="2"/>
      <c r="AB3" s="2"/>
    </row>
    <row r="4" spans="1:28" ht="12.75" customHeight="1" x14ac:dyDescent="0.25">
      <c r="A4" s="185" t="s">
        <v>31</v>
      </c>
      <c r="B4" s="2"/>
      <c r="C4" s="185" t="s">
        <v>32</v>
      </c>
      <c r="D4" s="185"/>
      <c r="E4" s="187"/>
      <c r="F4" s="2"/>
      <c r="G4" s="194"/>
      <c r="H4" s="2"/>
      <c r="I4" s="2"/>
      <c r="J4" s="2"/>
      <c r="K4" s="187"/>
      <c r="L4" s="2"/>
      <c r="M4" s="2"/>
      <c r="N4" s="2"/>
      <c r="O4" s="2"/>
      <c r="P4" s="187"/>
      <c r="Q4" s="2"/>
      <c r="R4" s="2"/>
      <c r="S4" s="2"/>
      <c r="T4" s="2"/>
      <c r="U4" s="2"/>
      <c r="V4" s="3"/>
      <c r="W4" s="3"/>
      <c r="X4" s="3"/>
      <c r="Y4" s="3"/>
      <c r="Z4" s="3"/>
      <c r="AA4" s="3"/>
      <c r="AB4" s="2"/>
    </row>
    <row r="5" spans="1:28" ht="15.75" x14ac:dyDescent="0.25">
      <c r="A5" s="2"/>
      <c r="B5" s="2"/>
      <c r="C5" s="2"/>
      <c r="D5" s="2"/>
      <c r="E5" s="187"/>
      <c r="F5" s="2"/>
      <c r="G5" s="194"/>
      <c r="H5" s="195"/>
      <c r="I5" s="2"/>
      <c r="J5" s="2"/>
      <c r="K5" s="187"/>
      <c r="L5" s="2"/>
      <c r="M5" s="2"/>
      <c r="N5" s="2"/>
      <c r="O5" s="2"/>
      <c r="P5" s="187"/>
      <c r="Q5" s="2"/>
      <c r="R5" s="2"/>
      <c r="S5" s="2"/>
      <c r="T5" s="2"/>
      <c r="U5" s="2"/>
      <c r="V5" s="2"/>
      <c r="W5" s="2"/>
      <c r="X5" s="2"/>
      <c r="Y5" s="2"/>
      <c r="Z5" s="2"/>
      <c r="AA5" s="2"/>
      <c r="AB5" s="2"/>
    </row>
    <row r="6" spans="1:28" ht="15.75" x14ac:dyDescent="0.25">
      <c r="A6" s="344" t="s">
        <v>33</v>
      </c>
      <c r="B6" s="344" t="s">
        <v>34</v>
      </c>
      <c r="C6" s="304"/>
      <c r="D6" s="305"/>
      <c r="E6" s="345" t="s">
        <v>35</v>
      </c>
      <c r="F6" s="346" t="s">
        <v>36</v>
      </c>
      <c r="G6" s="347" t="s">
        <v>37</v>
      </c>
      <c r="H6" s="340" t="s">
        <v>38</v>
      </c>
      <c r="I6" s="341" t="s">
        <v>39</v>
      </c>
      <c r="J6" s="348" t="s">
        <v>40</v>
      </c>
      <c r="K6" s="323"/>
      <c r="L6" s="323"/>
      <c r="M6" s="323"/>
      <c r="N6" s="323"/>
      <c r="O6" s="323"/>
      <c r="P6" s="323"/>
      <c r="Q6" s="323"/>
      <c r="R6" s="323"/>
      <c r="S6" s="323"/>
      <c r="T6" s="323"/>
      <c r="U6" s="302"/>
      <c r="V6" s="3"/>
      <c r="W6" s="3"/>
      <c r="X6" s="3"/>
      <c r="Y6" s="3"/>
      <c r="Z6" s="3"/>
      <c r="AA6" s="3"/>
      <c r="AB6" s="2"/>
    </row>
    <row r="7" spans="1:28" ht="15.75" customHeight="1" x14ac:dyDescent="0.25">
      <c r="A7" s="321"/>
      <c r="B7" s="349"/>
      <c r="C7" s="307"/>
      <c r="D7" s="308"/>
      <c r="E7" s="308"/>
      <c r="F7" s="312"/>
      <c r="G7" s="312"/>
      <c r="H7" s="312"/>
      <c r="I7" s="321"/>
      <c r="J7" s="198" t="s">
        <v>41</v>
      </c>
      <c r="K7" s="188" t="s">
        <v>42</v>
      </c>
      <c r="L7" s="198" t="s">
        <v>43</v>
      </c>
      <c r="M7" s="198" t="s">
        <v>44</v>
      </c>
      <c r="N7" s="198" t="s">
        <v>45</v>
      </c>
      <c r="O7" s="198" t="s">
        <v>46</v>
      </c>
      <c r="P7" s="188" t="s">
        <v>47</v>
      </c>
      <c r="Q7" s="198" t="s">
        <v>48</v>
      </c>
      <c r="R7" s="198" t="s">
        <v>49</v>
      </c>
      <c r="S7" s="198" t="s">
        <v>50</v>
      </c>
      <c r="T7" s="198" t="s">
        <v>51</v>
      </c>
      <c r="U7" s="198" t="s">
        <v>52</v>
      </c>
      <c r="V7" s="3"/>
      <c r="W7" s="3"/>
      <c r="X7" s="3"/>
      <c r="Y7" s="3"/>
      <c r="Z7" s="3"/>
      <c r="AA7" s="3"/>
      <c r="AB7" s="2"/>
    </row>
    <row r="8" spans="1:28" ht="15.75" customHeight="1" x14ac:dyDescent="0.25">
      <c r="A8" s="199"/>
      <c r="B8" s="197"/>
      <c r="C8" s="200" t="s">
        <v>53</v>
      </c>
      <c r="D8" s="201"/>
      <c r="E8" s="202"/>
      <c r="F8" s="203"/>
      <c r="G8" s="204"/>
      <c r="H8" s="203"/>
      <c r="I8" s="199"/>
      <c r="J8" s="198"/>
      <c r="K8" s="188"/>
      <c r="L8" s="198"/>
      <c r="M8" s="198"/>
      <c r="N8" s="198"/>
      <c r="O8" s="198"/>
      <c r="P8" s="188"/>
      <c r="Q8" s="198"/>
      <c r="R8" s="198"/>
      <c r="S8" s="198"/>
      <c r="T8" s="198"/>
      <c r="U8" s="198"/>
      <c r="V8" s="3"/>
      <c r="W8" s="3"/>
      <c r="X8" s="3"/>
      <c r="Y8" s="3"/>
      <c r="Z8" s="3"/>
      <c r="AA8" s="3"/>
      <c r="AB8" s="2"/>
    </row>
    <row r="9" spans="1:28" ht="15.75" customHeight="1" x14ac:dyDescent="0.25">
      <c r="A9" s="199"/>
      <c r="B9" s="205"/>
      <c r="C9" s="200"/>
      <c r="D9" s="206"/>
      <c r="E9" s="202"/>
      <c r="F9" s="203"/>
      <c r="G9" s="204"/>
      <c r="H9" s="203"/>
      <c r="I9" s="199"/>
      <c r="J9" s="198"/>
      <c r="K9" s="188"/>
      <c r="L9" s="198"/>
      <c r="M9" s="198"/>
      <c r="N9" s="198"/>
      <c r="O9" s="198"/>
      <c r="P9" s="188"/>
      <c r="Q9" s="198"/>
      <c r="R9" s="198"/>
      <c r="S9" s="198"/>
      <c r="T9" s="198"/>
      <c r="U9" s="198"/>
      <c r="V9" s="3"/>
      <c r="W9" s="3"/>
      <c r="X9" s="3"/>
      <c r="Y9" s="3"/>
      <c r="Z9" s="3"/>
      <c r="AA9" s="3"/>
      <c r="AB9" s="2"/>
    </row>
    <row r="10" spans="1:28" ht="15" customHeight="1" x14ac:dyDescent="0.25">
      <c r="A10" s="196">
        <v>50201010</v>
      </c>
      <c r="B10" s="207"/>
      <c r="C10" s="200" t="s">
        <v>2</v>
      </c>
      <c r="D10" s="208"/>
      <c r="E10" s="209"/>
      <c r="F10" s="189"/>
      <c r="G10" s="210">
        <v>0</v>
      </c>
      <c r="H10" s="211">
        <v>1200000</v>
      </c>
      <c r="I10" s="212"/>
      <c r="J10" s="189"/>
      <c r="K10" s="213"/>
      <c r="L10" s="189"/>
      <c r="M10" s="189"/>
      <c r="N10" s="189"/>
      <c r="O10" s="189"/>
      <c r="P10" s="213"/>
      <c r="Q10" s="189"/>
      <c r="R10" s="189"/>
      <c r="S10" s="189"/>
      <c r="T10" s="189"/>
      <c r="U10" s="189"/>
      <c r="V10" s="3"/>
      <c r="W10" s="3"/>
      <c r="X10" s="3"/>
      <c r="Y10" s="3"/>
      <c r="Z10" s="3"/>
      <c r="AA10" s="3"/>
      <c r="AB10" s="2"/>
    </row>
    <row r="11" spans="1:28" ht="15" customHeight="1" x14ac:dyDescent="0.25">
      <c r="A11" s="196"/>
      <c r="B11" s="214"/>
      <c r="C11" s="215"/>
      <c r="D11" s="216"/>
      <c r="E11" s="209"/>
      <c r="F11" s="189"/>
      <c r="G11" s="210"/>
      <c r="H11" s="211"/>
      <c r="I11" s="212"/>
      <c r="J11" s="189"/>
      <c r="K11" s="213"/>
      <c r="L11" s="189"/>
      <c r="M11" s="189"/>
      <c r="N11" s="189"/>
      <c r="O11" s="189"/>
      <c r="P11" s="213"/>
      <c r="Q11" s="189"/>
      <c r="R11" s="189"/>
      <c r="S11" s="189"/>
      <c r="T11" s="189"/>
      <c r="U11" s="189"/>
      <c r="V11" s="3"/>
      <c r="W11" s="3"/>
      <c r="X11" s="3"/>
      <c r="Y11" s="3"/>
      <c r="Z11" s="3"/>
      <c r="AA11" s="3"/>
      <c r="AB11" s="2"/>
    </row>
    <row r="12" spans="1:28" ht="25.5" x14ac:dyDescent="0.25">
      <c r="A12" s="196" t="e">
        <f>#REF!</f>
        <v>#REF!</v>
      </c>
      <c r="B12" s="214"/>
      <c r="C12" s="215" t="s">
        <v>6</v>
      </c>
      <c r="D12" s="217"/>
      <c r="E12" s="218"/>
      <c r="F12" s="219"/>
      <c r="G12" s="210"/>
      <c r="H12" s="211">
        <v>10000</v>
      </c>
      <c r="I12" s="220" t="s">
        <v>847</v>
      </c>
      <c r="J12" s="189"/>
      <c r="K12" s="213"/>
      <c r="L12" s="189"/>
      <c r="M12" s="189"/>
      <c r="N12" s="189"/>
      <c r="O12" s="189"/>
      <c r="P12" s="213"/>
      <c r="Q12" s="189"/>
      <c r="R12" s="189"/>
      <c r="S12" s="189"/>
      <c r="T12" s="189"/>
      <c r="U12" s="189"/>
      <c r="V12" s="2"/>
      <c r="W12" s="2"/>
      <c r="X12" s="2"/>
      <c r="Y12" s="2"/>
      <c r="Z12" s="2"/>
      <c r="AA12" s="2"/>
      <c r="AB12" s="2"/>
    </row>
    <row r="13" spans="1:28" ht="15" customHeight="1" x14ac:dyDescent="0.25">
      <c r="A13" s="196"/>
      <c r="B13" s="214"/>
      <c r="C13" s="215"/>
      <c r="D13" s="217"/>
      <c r="E13" s="218"/>
      <c r="F13" s="219"/>
      <c r="G13" s="210"/>
      <c r="H13" s="211"/>
      <c r="I13" s="221"/>
      <c r="J13" s="189"/>
      <c r="K13" s="213"/>
      <c r="L13" s="189"/>
      <c r="M13" s="189"/>
      <c r="N13" s="189"/>
      <c r="O13" s="189"/>
      <c r="P13" s="213"/>
      <c r="Q13" s="189"/>
      <c r="R13" s="189"/>
      <c r="S13" s="189"/>
      <c r="T13" s="189"/>
      <c r="U13" s="189"/>
      <c r="V13" s="2"/>
      <c r="W13" s="2"/>
      <c r="X13" s="2"/>
      <c r="Y13" s="2"/>
      <c r="Z13" s="2"/>
      <c r="AA13" s="2"/>
      <c r="AB13" s="2"/>
    </row>
    <row r="14" spans="1:28" ht="25.5" x14ac:dyDescent="0.25">
      <c r="A14" s="196" t="e">
        <f>#REF!</f>
        <v>#REF!</v>
      </c>
      <c r="B14" s="214"/>
      <c r="C14" s="215" t="s">
        <v>7</v>
      </c>
      <c r="D14" s="217"/>
      <c r="E14" s="218"/>
      <c r="F14" s="219"/>
      <c r="G14" s="210"/>
      <c r="H14" s="211">
        <v>475000</v>
      </c>
      <c r="I14" s="220" t="s">
        <v>847</v>
      </c>
      <c r="J14" s="189"/>
      <c r="K14" s="213"/>
      <c r="L14" s="189"/>
      <c r="M14" s="189"/>
      <c r="N14" s="189"/>
      <c r="O14" s="189"/>
      <c r="P14" s="213"/>
      <c r="Q14" s="189"/>
      <c r="R14" s="189"/>
      <c r="S14" s="189"/>
      <c r="T14" s="189"/>
      <c r="U14" s="189"/>
      <c r="V14" s="2"/>
      <c r="W14" s="2"/>
      <c r="X14" s="2"/>
      <c r="Y14" s="2"/>
      <c r="Z14" s="2"/>
      <c r="AA14" s="2"/>
      <c r="AB14" s="2"/>
    </row>
    <row r="15" spans="1:28" ht="15.75" x14ac:dyDescent="0.25">
      <c r="A15" s="196"/>
      <c r="B15" s="214"/>
      <c r="C15" s="215"/>
      <c r="D15" s="217"/>
      <c r="E15" s="218"/>
      <c r="F15" s="219"/>
      <c r="G15" s="210"/>
      <c r="H15" s="211"/>
      <c r="I15" s="221"/>
      <c r="J15" s="189"/>
      <c r="K15" s="213"/>
      <c r="L15" s="189"/>
      <c r="M15" s="189"/>
      <c r="N15" s="189"/>
      <c r="O15" s="189"/>
      <c r="P15" s="213"/>
      <c r="Q15" s="189"/>
      <c r="R15" s="189"/>
      <c r="S15" s="189"/>
      <c r="T15" s="189"/>
      <c r="U15" s="189"/>
      <c r="V15" s="2"/>
      <c r="W15" s="2"/>
      <c r="X15" s="2"/>
      <c r="Y15" s="2"/>
      <c r="Z15" s="2"/>
      <c r="AA15" s="2"/>
      <c r="AB15" s="2"/>
    </row>
    <row r="16" spans="1:28" ht="25.5" x14ac:dyDescent="0.25">
      <c r="A16" s="196" t="e">
        <f>#REF!</f>
        <v>#REF!</v>
      </c>
      <c r="B16" s="214"/>
      <c r="C16" s="215" t="s">
        <v>10</v>
      </c>
      <c r="D16" s="217"/>
      <c r="E16" s="218"/>
      <c r="F16" s="219"/>
      <c r="G16" s="210"/>
      <c r="H16" s="211">
        <v>3500000</v>
      </c>
      <c r="I16" s="220" t="s">
        <v>847</v>
      </c>
      <c r="J16" s="189"/>
      <c r="K16" s="213"/>
      <c r="L16" s="189"/>
      <c r="M16" s="189"/>
      <c r="N16" s="189"/>
      <c r="O16" s="189"/>
      <c r="P16" s="213"/>
      <c r="Q16" s="189"/>
      <c r="R16" s="189"/>
      <c r="S16" s="189"/>
      <c r="T16" s="189"/>
      <c r="U16" s="189"/>
      <c r="V16" s="2"/>
      <c r="W16" s="2"/>
      <c r="X16" s="2"/>
      <c r="Y16" s="2"/>
      <c r="Z16" s="2"/>
      <c r="AA16" s="2"/>
      <c r="AB16" s="2"/>
    </row>
    <row r="17" spans="1:28" ht="15.75" x14ac:dyDescent="0.25">
      <c r="A17" s="196"/>
      <c r="B17" s="214"/>
      <c r="C17" s="215"/>
      <c r="D17" s="217"/>
      <c r="E17" s="218"/>
      <c r="F17" s="219"/>
      <c r="G17" s="210"/>
      <c r="H17" s="211"/>
      <c r="I17" s="221"/>
      <c r="J17" s="189"/>
      <c r="K17" s="213"/>
      <c r="L17" s="189"/>
      <c r="M17" s="189"/>
      <c r="N17" s="189"/>
      <c r="O17" s="189"/>
      <c r="P17" s="213"/>
      <c r="Q17" s="189"/>
      <c r="R17" s="189"/>
      <c r="S17" s="189"/>
      <c r="T17" s="189"/>
      <c r="U17" s="189"/>
      <c r="V17" s="2"/>
      <c r="W17" s="2"/>
      <c r="X17" s="2"/>
      <c r="Y17" s="2"/>
      <c r="Z17" s="2"/>
      <c r="AA17" s="2"/>
      <c r="AB17" s="2"/>
    </row>
    <row r="18" spans="1:28" ht="15.75" x14ac:dyDescent="0.25">
      <c r="A18" s="196">
        <v>50205020</v>
      </c>
      <c r="B18" s="214"/>
      <c r="C18" s="215" t="s">
        <v>60</v>
      </c>
      <c r="D18" s="217"/>
      <c r="E18" s="218"/>
      <c r="F18" s="219"/>
      <c r="G18" s="210"/>
      <c r="H18" s="211">
        <v>316000</v>
      </c>
      <c r="I18" s="221"/>
      <c r="J18" s="189"/>
      <c r="K18" s="213"/>
      <c r="L18" s="189"/>
      <c r="M18" s="189"/>
      <c r="N18" s="189"/>
      <c r="O18" s="189"/>
      <c r="P18" s="213"/>
      <c r="Q18" s="189"/>
      <c r="R18" s="189"/>
      <c r="S18" s="189"/>
      <c r="T18" s="189"/>
      <c r="U18" s="189"/>
      <c r="V18" s="2"/>
      <c r="W18" s="2"/>
      <c r="X18" s="2"/>
      <c r="Y18" s="2"/>
      <c r="Z18" s="2"/>
      <c r="AA18" s="2"/>
      <c r="AB18" s="2"/>
    </row>
    <row r="19" spans="1:28" ht="15.75" x14ac:dyDescent="0.25">
      <c r="A19" s="196"/>
      <c r="B19" s="214"/>
      <c r="C19" s="215"/>
      <c r="D19" s="217"/>
      <c r="E19" s="218"/>
      <c r="F19" s="219"/>
      <c r="G19" s="210"/>
      <c r="H19" s="211"/>
      <c r="I19" s="221"/>
      <c r="J19" s="189"/>
      <c r="K19" s="213"/>
      <c r="L19" s="189"/>
      <c r="M19" s="189"/>
      <c r="N19" s="189"/>
      <c r="O19" s="189"/>
      <c r="P19" s="213"/>
      <c r="Q19" s="189"/>
      <c r="R19" s="189"/>
      <c r="S19" s="189"/>
      <c r="T19" s="189"/>
      <c r="U19" s="189"/>
      <c r="V19" s="2"/>
      <c r="W19" s="2"/>
      <c r="X19" s="2"/>
      <c r="Y19" s="2"/>
      <c r="Z19" s="2"/>
      <c r="AA19" s="2"/>
      <c r="AB19" s="2"/>
    </row>
    <row r="20" spans="1:28" ht="15.75" x14ac:dyDescent="0.25">
      <c r="A20" s="196">
        <v>50205030</v>
      </c>
      <c r="B20" s="214"/>
      <c r="C20" s="215" t="s">
        <v>61</v>
      </c>
      <c r="D20" s="217"/>
      <c r="E20" s="218"/>
      <c r="F20" s="219"/>
      <c r="G20" s="210"/>
      <c r="H20" s="211">
        <v>300000</v>
      </c>
      <c r="I20" s="221"/>
      <c r="J20" s="189"/>
      <c r="K20" s="213"/>
      <c r="L20" s="189"/>
      <c r="M20" s="189"/>
      <c r="N20" s="189"/>
      <c r="O20" s="189"/>
      <c r="P20" s="213"/>
      <c r="Q20" s="189"/>
      <c r="R20" s="189"/>
      <c r="S20" s="189"/>
      <c r="T20" s="189"/>
      <c r="U20" s="189"/>
      <c r="V20" s="2"/>
      <c r="W20" s="2"/>
      <c r="X20" s="2"/>
      <c r="Y20" s="2"/>
      <c r="Z20" s="2"/>
      <c r="AA20" s="2"/>
      <c r="AB20" s="2"/>
    </row>
    <row r="21" spans="1:28" ht="15.75" customHeight="1" x14ac:dyDescent="0.25">
      <c r="A21" s="196"/>
      <c r="B21" s="214"/>
      <c r="C21" s="215"/>
      <c r="D21" s="217"/>
      <c r="E21" s="218"/>
      <c r="F21" s="219"/>
      <c r="G21" s="210"/>
      <c r="H21" s="211"/>
      <c r="I21" s="220"/>
      <c r="J21" s="189"/>
      <c r="K21" s="213"/>
      <c r="L21" s="189"/>
      <c r="M21" s="189"/>
      <c r="N21" s="189"/>
      <c r="O21" s="189"/>
      <c r="P21" s="213"/>
      <c r="Q21" s="189"/>
      <c r="R21" s="189"/>
      <c r="S21" s="189"/>
      <c r="T21" s="189"/>
      <c r="U21" s="189"/>
      <c r="V21" s="2"/>
      <c r="W21" s="2"/>
      <c r="X21" s="2"/>
      <c r="Y21" s="2"/>
      <c r="Z21" s="2"/>
      <c r="AA21" s="2"/>
      <c r="AB21" s="2"/>
    </row>
    <row r="22" spans="1:28" ht="15" customHeight="1" x14ac:dyDescent="0.25">
      <c r="A22" s="196">
        <v>50205040</v>
      </c>
      <c r="B22" s="214"/>
      <c r="C22" s="215" t="s">
        <v>14</v>
      </c>
      <c r="D22" s="217"/>
      <c r="E22" s="218"/>
      <c r="F22" s="219"/>
      <c r="G22" s="210"/>
      <c r="H22" s="211">
        <v>20000</v>
      </c>
      <c r="I22" s="222" t="s">
        <v>1032</v>
      </c>
      <c r="J22" s="189"/>
      <c r="K22" s="213"/>
      <c r="L22" s="189"/>
      <c r="M22" s="189"/>
      <c r="N22" s="189"/>
      <c r="O22" s="189"/>
      <c r="P22" s="213"/>
      <c r="Q22" s="189"/>
      <c r="R22" s="189"/>
      <c r="S22" s="189"/>
      <c r="T22" s="189"/>
      <c r="U22" s="189"/>
      <c r="V22" s="2"/>
      <c r="W22" s="2"/>
      <c r="X22" s="2"/>
      <c r="Y22" s="2"/>
      <c r="Z22" s="2"/>
      <c r="AA22" s="2"/>
      <c r="AB22" s="2"/>
    </row>
    <row r="23" spans="1:28" ht="15" customHeight="1" x14ac:dyDescent="0.25">
      <c r="A23" s="196"/>
      <c r="B23" s="214"/>
      <c r="C23" s="215"/>
      <c r="D23" s="217"/>
      <c r="E23" s="218"/>
      <c r="F23" s="219"/>
      <c r="G23" s="210"/>
      <c r="H23" s="211"/>
      <c r="I23" s="221"/>
      <c r="J23" s="189"/>
      <c r="K23" s="213"/>
      <c r="L23" s="189"/>
      <c r="M23" s="189"/>
      <c r="N23" s="189"/>
      <c r="O23" s="189"/>
      <c r="P23" s="213"/>
      <c r="Q23" s="189"/>
      <c r="R23" s="189"/>
      <c r="S23" s="189"/>
      <c r="T23" s="189"/>
      <c r="U23" s="189"/>
      <c r="V23" s="2"/>
      <c r="W23" s="2"/>
      <c r="X23" s="2"/>
      <c r="Y23" s="2"/>
      <c r="Z23" s="2"/>
      <c r="AA23" s="2"/>
      <c r="AB23" s="2"/>
    </row>
    <row r="24" spans="1:28" ht="15.75" customHeight="1" x14ac:dyDescent="0.25">
      <c r="A24" s="196" t="e">
        <f>#REF!</f>
        <v>#REF!</v>
      </c>
      <c r="B24" s="214"/>
      <c r="C24" s="215" t="s">
        <v>15</v>
      </c>
      <c r="D24" s="217"/>
      <c r="E24" s="218"/>
      <c r="F24" s="219"/>
      <c r="G24" s="210"/>
      <c r="H24" s="211">
        <v>210000</v>
      </c>
      <c r="I24" s="220" t="s">
        <v>847</v>
      </c>
      <c r="J24" s="189"/>
      <c r="K24" s="213"/>
      <c r="L24" s="189"/>
      <c r="M24" s="189"/>
      <c r="N24" s="189"/>
      <c r="O24" s="189"/>
      <c r="P24" s="213"/>
      <c r="Q24" s="189"/>
      <c r="R24" s="189"/>
      <c r="S24" s="189"/>
      <c r="T24" s="189"/>
      <c r="U24" s="189"/>
      <c r="V24" s="2"/>
      <c r="W24" s="2"/>
      <c r="X24" s="2"/>
      <c r="Y24" s="2"/>
      <c r="Z24" s="2"/>
      <c r="AA24" s="2"/>
      <c r="AB24" s="2"/>
    </row>
    <row r="25" spans="1:28" ht="15" customHeight="1" x14ac:dyDescent="0.25">
      <c r="A25" s="196"/>
      <c r="B25" s="214"/>
      <c r="C25" s="215"/>
      <c r="D25" s="217"/>
      <c r="E25" s="218"/>
      <c r="F25" s="219"/>
      <c r="G25" s="210"/>
      <c r="H25" s="211"/>
      <c r="I25" s="221"/>
      <c r="J25" s="189"/>
      <c r="K25" s="213"/>
      <c r="L25" s="189"/>
      <c r="M25" s="189"/>
      <c r="N25" s="189"/>
      <c r="O25" s="189"/>
      <c r="P25" s="213"/>
      <c r="Q25" s="189"/>
      <c r="R25" s="189"/>
      <c r="S25" s="189"/>
      <c r="T25" s="189"/>
      <c r="U25" s="189"/>
      <c r="V25" s="2"/>
      <c r="W25" s="2"/>
      <c r="X25" s="2"/>
      <c r="Y25" s="2"/>
      <c r="Z25" s="2"/>
      <c r="AA25" s="2"/>
      <c r="AB25" s="2"/>
    </row>
    <row r="26" spans="1:28" ht="15.75" customHeight="1" x14ac:dyDescent="0.25">
      <c r="A26" s="196"/>
      <c r="B26" s="214"/>
      <c r="C26" s="338" t="s">
        <v>62</v>
      </c>
      <c r="D26" s="302"/>
      <c r="E26" s="218"/>
      <c r="F26" s="219"/>
      <c r="G26" s="210"/>
      <c r="H26" s="211"/>
      <c r="I26" s="220"/>
      <c r="J26" s="189"/>
      <c r="K26" s="213"/>
      <c r="L26" s="189"/>
      <c r="M26" s="189"/>
      <c r="N26" s="189"/>
      <c r="O26" s="189"/>
      <c r="P26" s="213"/>
      <c r="Q26" s="189"/>
      <c r="R26" s="189"/>
      <c r="S26" s="189"/>
      <c r="T26" s="189"/>
      <c r="U26" s="189"/>
      <c r="V26" s="2"/>
      <c r="W26" s="2"/>
      <c r="X26" s="2"/>
      <c r="Y26" s="2"/>
      <c r="Z26" s="2"/>
      <c r="AA26" s="2"/>
      <c r="AB26" s="2"/>
    </row>
    <row r="27" spans="1:28" ht="15.75" customHeight="1" x14ac:dyDescent="0.25">
      <c r="A27" s="196" t="e">
        <f>#REF!</f>
        <v>#REF!</v>
      </c>
      <c r="B27" s="214"/>
      <c r="C27" s="215" t="s">
        <v>63</v>
      </c>
      <c r="D27" s="217"/>
      <c r="E27" s="218"/>
      <c r="F27" s="219"/>
      <c r="G27" s="210"/>
      <c r="H27" s="211">
        <v>3200000</v>
      </c>
      <c r="I27" s="220" t="s">
        <v>847</v>
      </c>
      <c r="J27" s="189"/>
      <c r="K27" s="213"/>
      <c r="L27" s="189"/>
      <c r="M27" s="189"/>
      <c r="N27" s="189"/>
      <c r="O27" s="189"/>
      <c r="P27" s="213"/>
      <c r="Q27" s="189"/>
      <c r="R27" s="189"/>
      <c r="S27" s="189"/>
      <c r="T27" s="189"/>
      <c r="U27" s="189"/>
      <c r="V27" s="2"/>
      <c r="W27" s="2"/>
      <c r="X27" s="2"/>
      <c r="Y27" s="2"/>
      <c r="Z27" s="2"/>
      <c r="AA27" s="2"/>
      <c r="AB27" s="2"/>
    </row>
    <row r="28" spans="1:28" ht="15" customHeight="1" x14ac:dyDescent="0.25">
      <c r="A28" s="196"/>
      <c r="B28" s="214"/>
      <c r="C28" s="215"/>
      <c r="D28" s="217"/>
      <c r="E28" s="218"/>
      <c r="F28" s="219"/>
      <c r="G28" s="210"/>
      <c r="H28" s="211"/>
      <c r="I28" s="221"/>
      <c r="J28" s="189"/>
      <c r="K28" s="213"/>
      <c r="L28" s="189"/>
      <c r="M28" s="189"/>
      <c r="N28" s="189"/>
      <c r="O28" s="189"/>
      <c r="P28" s="213"/>
      <c r="Q28" s="189"/>
      <c r="R28" s="189"/>
      <c r="S28" s="189"/>
      <c r="T28" s="189"/>
      <c r="U28" s="189"/>
      <c r="V28" s="2"/>
      <c r="W28" s="2"/>
      <c r="X28" s="2"/>
      <c r="Y28" s="2"/>
      <c r="Z28" s="2"/>
      <c r="AA28" s="2"/>
      <c r="AB28" s="2"/>
    </row>
    <row r="29" spans="1:28" ht="15.75" customHeight="1" x14ac:dyDescent="0.25">
      <c r="A29" s="196" t="e">
        <f>#REF!</f>
        <v>#REF!</v>
      </c>
      <c r="B29" s="214"/>
      <c r="C29" s="338" t="s">
        <v>64</v>
      </c>
      <c r="D29" s="302"/>
      <c r="E29" s="218"/>
      <c r="F29" s="219"/>
      <c r="G29" s="210"/>
      <c r="H29" s="211">
        <v>400000</v>
      </c>
      <c r="I29" s="220" t="s">
        <v>847</v>
      </c>
      <c r="J29" s="189"/>
      <c r="K29" s="213"/>
      <c r="L29" s="189"/>
      <c r="M29" s="189"/>
      <c r="N29" s="189"/>
      <c r="O29" s="189"/>
      <c r="P29" s="213"/>
      <c r="Q29" s="189"/>
      <c r="R29" s="189"/>
      <c r="S29" s="189"/>
      <c r="T29" s="189"/>
      <c r="U29" s="189"/>
      <c r="V29" s="2"/>
      <c r="W29" s="2"/>
      <c r="X29" s="2"/>
      <c r="Y29" s="2"/>
      <c r="Z29" s="2"/>
      <c r="AA29" s="2"/>
      <c r="AB29" s="2"/>
    </row>
    <row r="30" spans="1:28" ht="15.75" customHeight="1" x14ac:dyDescent="0.25">
      <c r="A30" s="196"/>
      <c r="B30" s="214"/>
      <c r="C30" s="215"/>
      <c r="D30" s="217"/>
      <c r="E30" s="218"/>
      <c r="F30" s="219"/>
      <c r="G30" s="210"/>
      <c r="H30" s="211"/>
      <c r="I30" s="221"/>
      <c r="J30" s="189"/>
      <c r="K30" s="213"/>
      <c r="L30" s="189"/>
      <c r="M30" s="189"/>
      <c r="N30" s="189"/>
      <c r="O30" s="189"/>
      <c r="P30" s="213"/>
      <c r="Q30" s="189"/>
      <c r="R30" s="189"/>
      <c r="S30" s="189"/>
      <c r="T30" s="189"/>
      <c r="U30" s="189"/>
      <c r="V30" s="2"/>
      <c r="W30" s="2"/>
      <c r="X30" s="2"/>
      <c r="Y30" s="2"/>
      <c r="Z30" s="2"/>
      <c r="AA30" s="2"/>
      <c r="AB30" s="2"/>
    </row>
    <row r="31" spans="1:28" ht="15.75" customHeight="1" x14ac:dyDescent="0.25">
      <c r="A31" s="196" t="e">
        <f>#REF!</f>
        <v>#REF!</v>
      </c>
      <c r="B31" s="214"/>
      <c r="C31" s="338" t="s">
        <v>65</v>
      </c>
      <c r="D31" s="302"/>
      <c r="E31" s="218"/>
      <c r="F31" s="219"/>
      <c r="G31" s="210"/>
      <c r="H31" s="211">
        <v>750000</v>
      </c>
      <c r="I31" s="220" t="s">
        <v>847</v>
      </c>
      <c r="J31" s="189"/>
      <c r="K31" s="213"/>
      <c r="L31" s="189"/>
      <c r="M31" s="189"/>
      <c r="N31" s="189"/>
      <c r="O31" s="189"/>
      <c r="P31" s="213"/>
      <c r="Q31" s="189"/>
      <c r="R31" s="189"/>
      <c r="S31" s="189"/>
      <c r="T31" s="189"/>
      <c r="U31" s="189"/>
      <c r="V31" s="2"/>
      <c r="W31" s="2"/>
      <c r="X31" s="2"/>
      <c r="Y31" s="2"/>
      <c r="Z31" s="2"/>
      <c r="AA31" s="2"/>
      <c r="AB31" s="2"/>
    </row>
    <row r="32" spans="1:28" ht="15" customHeight="1" x14ac:dyDescent="0.25">
      <c r="A32" s="196"/>
      <c r="B32" s="214"/>
      <c r="C32" s="215"/>
      <c r="D32" s="217"/>
      <c r="E32" s="218"/>
      <c r="F32" s="219"/>
      <c r="G32" s="210"/>
      <c r="H32" s="211"/>
      <c r="I32" s="221"/>
      <c r="J32" s="189"/>
      <c r="K32" s="213"/>
      <c r="L32" s="189"/>
      <c r="M32" s="189"/>
      <c r="N32" s="189"/>
      <c r="O32" s="189"/>
      <c r="P32" s="213"/>
      <c r="Q32" s="189"/>
      <c r="R32" s="189"/>
      <c r="S32" s="189"/>
      <c r="T32" s="189"/>
      <c r="U32" s="189"/>
      <c r="V32" s="2"/>
      <c r="W32" s="2"/>
      <c r="X32" s="2"/>
      <c r="Y32" s="2"/>
      <c r="Z32" s="2"/>
      <c r="AA32" s="2"/>
      <c r="AB32" s="2"/>
    </row>
    <row r="33" spans="1:28" ht="15" customHeight="1" x14ac:dyDescent="0.25">
      <c r="A33" s="196">
        <v>50216010</v>
      </c>
      <c r="B33" s="214"/>
      <c r="C33" s="215" t="s">
        <v>67</v>
      </c>
      <c r="D33" s="217"/>
      <c r="E33" s="218"/>
      <c r="F33" s="219"/>
      <c r="G33" s="210"/>
      <c r="H33" s="223">
        <v>25000</v>
      </c>
      <c r="I33" s="219"/>
      <c r="J33" s="224"/>
      <c r="K33" s="213"/>
      <c r="L33" s="189"/>
      <c r="M33" s="189"/>
      <c r="N33" s="189"/>
      <c r="O33" s="189"/>
      <c r="P33" s="213"/>
      <c r="Q33" s="189"/>
      <c r="R33" s="189"/>
      <c r="S33" s="189"/>
      <c r="T33" s="189"/>
      <c r="U33" s="189"/>
      <c r="V33" s="2"/>
      <c r="W33" s="2"/>
      <c r="X33" s="2"/>
      <c r="Y33" s="2"/>
      <c r="Z33" s="2"/>
      <c r="AA33" s="2"/>
      <c r="AB33" s="2"/>
    </row>
    <row r="34" spans="1:28" ht="15" customHeight="1" x14ac:dyDescent="0.25">
      <c r="A34" s="196"/>
      <c r="B34" s="214"/>
      <c r="C34" s="215"/>
      <c r="D34" s="217"/>
      <c r="E34" s="218"/>
      <c r="F34" s="219"/>
      <c r="G34" s="210"/>
      <c r="H34" s="223"/>
      <c r="I34" s="219"/>
      <c r="J34" s="224"/>
      <c r="K34" s="213"/>
      <c r="L34" s="189"/>
      <c r="M34" s="189"/>
      <c r="N34" s="189"/>
      <c r="O34" s="189"/>
      <c r="P34" s="213"/>
      <c r="Q34" s="189"/>
      <c r="R34" s="189"/>
      <c r="S34" s="189"/>
      <c r="T34" s="189"/>
      <c r="U34" s="189"/>
      <c r="V34" s="2"/>
      <c r="W34" s="2"/>
      <c r="X34" s="2"/>
      <c r="Y34" s="2"/>
      <c r="Z34" s="2"/>
      <c r="AA34" s="2"/>
      <c r="AB34" s="2"/>
    </row>
    <row r="35" spans="1:28" ht="15" customHeight="1" x14ac:dyDescent="0.25">
      <c r="A35" s="196">
        <v>50216020</v>
      </c>
      <c r="B35" s="214"/>
      <c r="C35" s="215" t="s">
        <v>16</v>
      </c>
      <c r="D35" s="217"/>
      <c r="E35" s="218"/>
      <c r="F35" s="219"/>
      <c r="G35" s="210"/>
      <c r="H35" s="223">
        <v>100000</v>
      </c>
      <c r="I35" s="219"/>
      <c r="J35" s="224"/>
      <c r="K35" s="213"/>
      <c r="L35" s="189"/>
      <c r="M35" s="189"/>
      <c r="N35" s="189"/>
      <c r="O35" s="189"/>
      <c r="P35" s="213"/>
      <c r="Q35" s="189"/>
      <c r="R35" s="189"/>
      <c r="S35" s="189"/>
      <c r="T35" s="189"/>
      <c r="U35" s="189"/>
      <c r="V35" s="2"/>
      <c r="W35" s="2"/>
      <c r="X35" s="2"/>
      <c r="Y35" s="2"/>
      <c r="Z35" s="2"/>
      <c r="AA35" s="2"/>
      <c r="AB35" s="2"/>
    </row>
    <row r="36" spans="1:28" ht="15" customHeight="1" x14ac:dyDescent="0.25">
      <c r="A36" s="196"/>
      <c r="B36" s="214"/>
      <c r="C36" s="215"/>
      <c r="D36" s="217"/>
      <c r="E36" s="218"/>
      <c r="F36" s="219"/>
      <c r="G36" s="210"/>
      <c r="H36" s="223"/>
      <c r="I36" s="219"/>
      <c r="J36" s="224"/>
      <c r="K36" s="213"/>
      <c r="L36" s="189"/>
      <c r="M36" s="189"/>
      <c r="N36" s="189"/>
      <c r="O36" s="189"/>
      <c r="P36" s="213"/>
      <c r="Q36" s="189"/>
      <c r="R36" s="189"/>
      <c r="S36" s="189"/>
      <c r="T36" s="189"/>
      <c r="U36" s="189"/>
      <c r="V36" s="2"/>
      <c r="W36" s="2"/>
      <c r="X36" s="2"/>
      <c r="Y36" s="2"/>
      <c r="Z36" s="2"/>
      <c r="AA36" s="2"/>
      <c r="AB36" s="2"/>
    </row>
    <row r="37" spans="1:28" ht="15.75" customHeight="1" x14ac:dyDescent="0.25">
      <c r="A37" s="196">
        <v>50299030</v>
      </c>
      <c r="B37" s="214"/>
      <c r="C37" s="215" t="s">
        <v>17</v>
      </c>
      <c r="D37" s="217"/>
      <c r="E37" s="218"/>
      <c r="F37" s="219"/>
      <c r="G37" s="210"/>
      <c r="H37" s="223">
        <v>250000</v>
      </c>
      <c r="I37" s="225" t="s">
        <v>847</v>
      </c>
      <c r="J37" s="189"/>
      <c r="K37" s="209"/>
      <c r="L37" s="189"/>
      <c r="M37" s="189"/>
      <c r="N37" s="189"/>
      <c r="O37" s="189"/>
      <c r="P37" s="213"/>
      <c r="Q37" s="189"/>
      <c r="R37" s="189"/>
      <c r="S37" s="189"/>
      <c r="T37" s="189"/>
      <c r="U37" s="189"/>
      <c r="V37" s="2"/>
      <c r="W37" s="2"/>
      <c r="X37" s="2"/>
      <c r="Y37" s="2"/>
      <c r="Z37" s="2"/>
      <c r="AA37" s="2"/>
      <c r="AB37" s="2"/>
    </row>
    <row r="38" spans="1:28" ht="15.75" customHeight="1" x14ac:dyDescent="0.25">
      <c r="A38" s="196"/>
      <c r="B38" s="214"/>
      <c r="C38" s="215"/>
      <c r="D38" s="217"/>
      <c r="E38" s="218"/>
      <c r="F38" s="219"/>
      <c r="G38" s="210"/>
      <c r="H38" s="223"/>
      <c r="I38" s="225"/>
      <c r="J38" s="189"/>
      <c r="K38" s="209"/>
      <c r="L38" s="189"/>
      <c r="M38" s="189"/>
      <c r="N38" s="189"/>
      <c r="O38" s="189"/>
      <c r="P38" s="213"/>
      <c r="Q38" s="189"/>
      <c r="R38" s="189"/>
      <c r="S38" s="189"/>
      <c r="T38" s="189"/>
      <c r="U38" s="189"/>
      <c r="V38" s="2"/>
      <c r="W38" s="2"/>
      <c r="X38" s="2"/>
      <c r="Y38" s="2"/>
      <c r="Z38" s="2"/>
      <c r="AA38" s="2"/>
      <c r="AB38" s="2"/>
    </row>
    <row r="39" spans="1:28" ht="15.75" customHeight="1" x14ac:dyDescent="0.25">
      <c r="A39" s="196">
        <v>50299040</v>
      </c>
      <c r="B39" s="214"/>
      <c r="C39" s="215" t="s">
        <v>20</v>
      </c>
      <c r="D39" s="217"/>
      <c r="E39" s="218"/>
      <c r="F39" s="219"/>
      <c r="G39" s="210"/>
      <c r="H39" s="211">
        <v>260000</v>
      </c>
      <c r="I39" s="226" t="s">
        <v>847</v>
      </c>
      <c r="J39" s="227"/>
      <c r="K39" s="213"/>
      <c r="L39" s="189"/>
      <c r="M39" s="189"/>
      <c r="N39" s="189"/>
      <c r="O39" s="189"/>
      <c r="P39" s="213"/>
      <c r="Q39" s="189"/>
      <c r="R39" s="189"/>
      <c r="S39" s="189"/>
      <c r="T39" s="189"/>
      <c r="U39" s="189"/>
      <c r="V39" s="2"/>
      <c r="W39" s="2"/>
      <c r="X39" s="2"/>
      <c r="Y39" s="2"/>
      <c r="Z39" s="2"/>
      <c r="AA39" s="2"/>
      <c r="AB39" s="2"/>
    </row>
    <row r="40" spans="1:28" ht="15.75" customHeight="1" x14ac:dyDescent="0.25">
      <c r="A40" s="196">
        <v>50299050</v>
      </c>
      <c r="B40" s="214"/>
      <c r="C40" s="215" t="s">
        <v>21</v>
      </c>
      <c r="D40" s="217"/>
      <c r="E40" s="218"/>
      <c r="F40" s="219"/>
      <c r="G40" s="210"/>
      <c r="H40" s="211">
        <v>750000</v>
      </c>
      <c r="I40" s="220" t="s">
        <v>847</v>
      </c>
      <c r="J40" s="189"/>
      <c r="K40" s="213"/>
      <c r="L40" s="189"/>
      <c r="M40" s="189"/>
      <c r="N40" s="189"/>
      <c r="O40" s="189"/>
      <c r="P40" s="213"/>
      <c r="Q40" s="189"/>
      <c r="R40" s="189"/>
      <c r="S40" s="189"/>
      <c r="T40" s="189"/>
      <c r="U40" s="189"/>
      <c r="V40" s="2"/>
      <c r="W40" s="2"/>
      <c r="X40" s="2"/>
      <c r="Y40" s="2"/>
      <c r="Z40" s="2"/>
      <c r="AA40" s="2"/>
      <c r="AB40" s="2"/>
    </row>
    <row r="41" spans="1:28" ht="15.75" customHeight="1" x14ac:dyDescent="0.25">
      <c r="A41" s="196"/>
      <c r="B41" s="214"/>
      <c r="C41" s="215"/>
      <c r="D41" s="217"/>
      <c r="E41" s="218"/>
      <c r="F41" s="219"/>
      <c r="G41" s="210"/>
      <c r="H41" s="211"/>
      <c r="I41" s="226"/>
      <c r="J41" s="189"/>
      <c r="K41" s="213"/>
      <c r="L41" s="189"/>
      <c r="M41" s="189"/>
      <c r="N41" s="189"/>
      <c r="O41" s="189"/>
      <c r="P41" s="213"/>
      <c r="Q41" s="189"/>
      <c r="R41" s="189"/>
      <c r="S41" s="189"/>
      <c r="T41" s="189"/>
      <c r="U41" s="189"/>
      <c r="V41" s="2"/>
      <c r="W41" s="2"/>
      <c r="X41" s="2"/>
      <c r="Y41" s="2"/>
      <c r="Z41" s="2"/>
      <c r="AA41" s="2"/>
      <c r="AB41" s="2"/>
    </row>
    <row r="42" spans="1:28" ht="15.75" customHeight="1" x14ac:dyDescent="0.25">
      <c r="A42" s="196" t="e">
        <f>#REF!</f>
        <v>#REF!</v>
      </c>
      <c r="B42" s="214"/>
      <c r="C42" s="215" t="s">
        <v>3</v>
      </c>
      <c r="D42" s="217"/>
      <c r="E42" s="218"/>
      <c r="F42" s="219"/>
      <c r="G42" s="210"/>
      <c r="H42" s="211">
        <v>250000</v>
      </c>
      <c r="I42" s="220" t="s">
        <v>847</v>
      </c>
      <c r="J42" s="189"/>
      <c r="K42" s="213"/>
      <c r="L42" s="189"/>
      <c r="M42" s="189"/>
      <c r="N42" s="189"/>
      <c r="O42" s="189"/>
      <c r="P42" s="213"/>
      <c r="Q42" s="228"/>
      <c r="R42" s="228"/>
      <c r="S42" s="228"/>
      <c r="T42" s="228"/>
      <c r="U42" s="228"/>
      <c r="V42" s="2"/>
      <c r="W42" s="2"/>
      <c r="X42" s="2"/>
      <c r="Y42" s="2"/>
      <c r="Z42" s="2"/>
      <c r="AA42" s="2"/>
      <c r="AB42" s="2"/>
    </row>
    <row r="43" spans="1:28" ht="15.75" customHeight="1" x14ac:dyDescent="0.25">
      <c r="A43" s="214"/>
      <c r="B43" s="229"/>
      <c r="C43" s="230" t="s">
        <v>72</v>
      </c>
      <c r="D43" s="231"/>
      <c r="E43" s="218" t="e">
        <f>#REF!</f>
        <v>#REF!</v>
      </c>
      <c r="F43" s="219" t="s">
        <v>1033</v>
      </c>
      <c r="G43" s="210" t="e">
        <f>H43/E43</f>
        <v>#REF!</v>
      </c>
      <c r="H43" s="232" t="e">
        <f>#REF!</f>
        <v>#REF!</v>
      </c>
      <c r="I43" s="221"/>
      <c r="J43" s="189"/>
      <c r="K43" s="213">
        <v>350</v>
      </c>
      <c r="L43" s="189"/>
      <c r="M43" s="228"/>
      <c r="N43" s="189"/>
      <c r="O43" s="189"/>
      <c r="P43" s="213">
        <v>250</v>
      </c>
      <c r="Q43" s="189"/>
      <c r="R43" s="189"/>
      <c r="S43" s="189"/>
      <c r="T43" s="189"/>
      <c r="U43" s="189"/>
      <c r="V43" s="2"/>
      <c r="W43" s="2"/>
      <c r="X43" s="2"/>
      <c r="Y43" s="2"/>
      <c r="Z43" s="2"/>
      <c r="AA43" s="2"/>
      <c r="AB43" s="2"/>
    </row>
    <row r="44" spans="1:28" ht="15.75" customHeight="1" x14ac:dyDescent="0.25">
      <c r="A44" s="189"/>
      <c r="B44" s="214"/>
      <c r="C44" s="233" t="s">
        <v>1034</v>
      </c>
      <c r="D44" s="217"/>
      <c r="E44" s="234"/>
      <c r="F44" s="219"/>
      <c r="G44" s="210"/>
      <c r="H44" s="232">
        <v>250000</v>
      </c>
      <c r="I44" s="219"/>
      <c r="J44" s="189"/>
      <c r="K44" s="213"/>
      <c r="L44" s="189"/>
      <c r="M44" s="228"/>
      <c r="N44" s="189"/>
      <c r="O44" s="189"/>
      <c r="P44" s="213"/>
      <c r="Q44" s="189"/>
      <c r="R44" s="189"/>
      <c r="S44" s="189"/>
      <c r="T44" s="189"/>
      <c r="U44" s="189"/>
      <c r="V44" s="2"/>
      <c r="W44" s="2"/>
      <c r="X44" s="2"/>
      <c r="Y44" s="2"/>
      <c r="Z44" s="2"/>
      <c r="AA44" s="2"/>
      <c r="AB44" s="2"/>
    </row>
    <row r="45" spans="1:28" ht="15.75" customHeight="1" x14ac:dyDescent="0.25">
      <c r="A45" s="189"/>
      <c r="B45" s="214"/>
      <c r="C45" s="233" t="s">
        <v>1035</v>
      </c>
      <c r="D45" s="217"/>
      <c r="E45" s="234"/>
      <c r="F45" s="219"/>
      <c r="G45" s="210"/>
      <c r="H45" s="232"/>
      <c r="I45" s="219"/>
      <c r="J45" s="189"/>
      <c r="K45" s="213"/>
      <c r="L45" s="189"/>
      <c r="M45" s="228"/>
      <c r="N45" s="189"/>
      <c r="O45" s="189"/>
      <c r="P45" s="213"/>
      <c r="Q45" s="189"/>
      <c r="R45" s="189"/>
      <c r="S45" s="189"/>
      <c r="T45" s="189"/>
      <c r="U45" s="189"/>
      <c r="V45" s="2"/>
      <c r="W45" s="2"/>
      <c r="X45" s="2"/>
      <c r="Y45" s="2"/>
      <c r="Z45" s="2"/>
      <c r="AA45" s="2"/>
      <c r="AB45" s="2"/>
    </row>
    <row r="46" spans="1:28" ht="15.75" customHeight="1" x14ac:dyDescent="0.25">
      <c r="A46" s="235"/>
      <c r="B46" s="236"/>
      <c r="C46" s="215" t="s">
        <v>256</v>
      </c>
      <c r="D46" s="237"/>
      <c r="E46" s="238"/>
      <c r="F46" s="239"/>
      <c r="G46" s="210"/>
      <c r="H46" s="240" t="e">
        <f>SUM(H43:H44)</f>
        <v>#REF!</v>
      </c>
      <c r="I46" s="241"/>
      <c r="J46" s="242"/>
      <c r="K46" s="243"/>
      <c r="L46" s="244"/>
      <c r="M46" s="244"/>
      <c r="N46" s="244"/>
      <c r="O46" s="244"/>
      <c r="P46" s="243"/>
      <c r="Q46" s="244"/>
      <c r="R46" s="244"/>
      <c r="S46" s="244"/>
      <c r="T46" s="244"/>
      <c r="U46" s="244"/>
      <c r="V46" s="245"/>
      <c r="W46" s="245"/>
      <c r="X46" s="245"/>
      <c r="Y46" s="245"/>
      <c r="Z46" s="245"/>
      <c r="AA46" s="245"/>
      <c r="AB46" s="245"/>
    </row>
    <row r="47" spans="1:28" ht="15" customHeight="1" x14ac:dyDescent="0.25">
      <c r="A47" s="196"/>
      <c r="B47" s="214"/>
      <c r="C47" s="215"/>
      <c r="D47" s="217"/>
      <c r="E47" s="218"/>
      <c r="F47" s="219"/>
      <c r="G47" s="210"/>
      <c r="H47" s="211"/>
      <c r="I47" s="221"/>
      <c r="J47" s="189"/>
      <c r="K47" s="213"/>
      <c r="L47" s="189"/>
      <c r="M47" s="189"/>
      <c r="N47" s="189"/>
      <c r="O47" s="189"/>
      <c r="P47" s="213"/>
      <c r="Q47" s="189"/>
      <c r="R47" s="189"/>
      <c r="S47" s="189"/>
      <c r="T47" s="189"/>
      <c r="U47" s="189"/>
      <c r="V47" s="2"/>
      <c r="W47" s="2"/>
      <c r="X47" s="2"/>
      <c r="Y47" s="2"/>
      <c r="Z47" s="2"/>
      <c r="AA47" s="2"/>
      <c r="AB47" s="2"/>
    </row>
    <row r="48" spans="1:28" ht="15.75" customHeight="1" x14ac:dyDescent="0.25">
      <c r="A48" s="196" t="s">
        <v>4</v>
      </c>
      <c r="B48" s="214"/>
      <c r="C48" s="215" t="s">
        <v>5</v>
      </c>
      <c r="D48" s="217"/>
      <c r="E48" s="218"/>
      <c r="F48" s="219"/>
      <c r="G48" s="210"/>
      <c r="H48" s="211">
        <v>3000000</v>
      </c>
      <c r="I48" s="220"/>
      <c r="J48" s="189"/>
      <c r="K48" s="213"/>
      <c r="L48" s="189"/>
      <c r="M48" s="189"/>
      <c r="N48" s="189"/>
      <c r="O48" s="189"/>
      <c r="P48" s="213"/>
      <c r="Q48" s="189"/>
      <c r="R48" s="189"/>
      <c r="S48" s="189"/>
      <c r="T48" s="189"/>
      <c r="U48" s="189"/>
      <c r="V48" s="2"/>
      <c r="W48" s="2"/>
      <c r="X48" s="2"/>
      <c r="Y48" s="2"/>
      <c r="Z48" s="2"/>
      <c r="AA48" s="2"/>
      <c r="AB48" s="2"/>
    </row>
    <row r="49" spans="1:28" ht="15.75" customHeight="1" x14ac:dyDescent="0.25">
      <c r="A49" s="196"/>
      <c r="B49" s="214"/>
      <c r="C49" s="215" t="s">
        <v>917</v>
      </c>
      <c r="D49" s="217"/>
      <c r="E49" s="218"/>
      <c r="F49" s="219"/>
      <c r="G49" s="210"/>
      <c r="H49" s="232"/>
      <c r="I49" s="220" t="s">
        <v>847</v>
      </c>
      <c r="J49" s="189"/>
      <c r="K49" s="213"/>
      <c r="L49" s="189"/>
      <c r="M49" s="189"/>
      <c r="N49" s="189"/>
      <c r="O49" s="189"/>
      <c r="P49" s="213"/>
      <c r="Q49" s="189"/>
      <c r="R49" s="189"/>
      <c r="S49" s="189"/>
      <c r="T49" s="189"/>
      <c r="U49" s="189"/>
      <c r="V49" s="2"/>
      <c r="W49" s="2"/>
      <c r="X49" s="2"/>
      <c r="Y49" s="2"/>
      <c r="Z49" s="2"/>
      <c r="AA49" s="2"/>
      <c r="AB49" s="2"/>
    </row>
    <row r="50" spans="1:28" ht="15" customHeight="1" x14ac:dyDescent="0.25">
      <c r="A50" s="196"/>
      <c r="B50" s="214"/>
      <c r="C50" s="233" t="s">
        <v>1036</v>
      </c>
      <c r="D50" s="217" t="s">
        <v>1037</v>
      </c>
      <c r="E50" s="218">
        <v>100</v>
      </c>
      <c r="F50" s="219" t="s">
        <v>75</v>
      </c>
      <c r="G50" s="210">
        <v>77</v>
      </c>
      <c r="H50" s="232">
        <f t="shared" ref="H50:H230" si="0">E50*G50</f>
        <v>7700</v>
      </c>
      <c r="I50" s="221"/>
      <c r="J50" s="189"/>
      <c r="K50" s="213">
        <f>E50/2</f>
        <v>50</v>
      </c>
      <c r="L50" s="189"/>
      <c r="M50" s="189"/>
      <c r="N50" s="189"/>
      <c r="O50" s="189"/>
      <c r="P50" s="213">
        <f t="shared" ref="P50:P51" si="1">E50/2</f>
        <v>50</v>
      </c>
      <c r="Q50" s="189"/>
      <c r="R50" s="189"/>
      <c r="S50" s="189"/>
      <c r="T50" s="189"/>
      <c r="U50" s="189"/>
      <c r="V50" s="2"/>
      <c r="W50" s="2"/>
      <c r="X50" s="2"/>
      <c r="Y50" s="2"/>
      <c r="Z50" s="2"/>
      <c r="AA50" s="2"/>
      <c r="AB50" s="2"/>
    </row>
    <row r="51" spans="1:28" ht="15" customHeight="1" x14ac:dyDescent="0.25">
      <c r="A51" s="196"/>
      <c r="B51" s="214"/>
      <c r="C51" s="233" t="s">
        <v>1038</v>
      </c>
      <c r="D51" s="217" t="s">
        <v>1039</v>
      </c>
      <c r="E51" s="218">
        <v>2</v>
      </c>
      <c r="F51" s="219" t="s">
        <v>77</v>
      </c>
      <c r="G51" s="210">
        <v>4000</v>
      </c>
      <c r="H51" s="232">
        <f t="shared" si="0"/>
        <v>8000</v>
      </c>
      <c r="I51" s="221"/>
      <c r="J51" s="189"/>
      <c r="K51" s="213">
        <f>E51</f>
        <v>2</v>
      </c>
      <c r="L51" s="189"/>
      <c r="M51" s="189"/>
      <c r="N51" s="189"/>
      <c r="O51" s="189"/>
      <c r="P51" s="213">
        <f t="shared" si="1"/>
        <v>1</v>
      </c>
      <c r="Q51" s="189"/>
      <c r="R51" s="189"/>
      <c r="S51" s="189"/>
      <c r="T51" s="189"/>
      <c r="U51" s="189"/>
      <c r="V51" s="2"/>
      <c r="W51" s="2"/>
      <c r="X51" s="2"/>
      <c r="Y51" s="2"/>
      <c r="Z51" s="2"/>
      <c r="AA51" s="2"/>
      <c r="AB51" s="2"/>
    </row>
    <row r="52" spans="1:28" ht="15.75" customHeight="1" x14ac:dyDescent="0.25">
      <c r="A52" s="196"/>
      <c r="B52" s="214"/>
      <c r="C52" s="233" t="s">
        <v>1040</v>
      </c>
      <c r="D52" s="217" t="s">
        <v>1041</v>
      </c>
      <c r="E52" s="218">
        <v>50</v>
      </c>
      <c r="F52" s="219" t="s">
        <v>77</v>
      </c>
      <c r="G52" s="210">
        <v>200</v>
      </c>
      <c r="H52" s="232">
        <f t="shared" si="0"/>
        <v>10000</v>
      </c>
      <c r="I52" s="246"/>
      <c r="J52" s="189"/>
      <c r="K52" s="213"/>
      <c r="L52" s="189"/>
      <c r="M52" s="189"/>
      <c r="N52" s="189"/>
      <c r="O52" s="189"/>
      <c r="P52" s="213"/>
      <c r="Q52" s="189"/>
      <c r="R52" s="189"/>
      <c r="S52" s="189"/>
      <c r="T52" s="189"/>
      <c r="U52" s="189"/>
      <c r="V52" s="2"/>
      <c r="W52" s="2"/>
      <c r="X52" s="2"/>
      <c r="Y52" s="2"/>
      <c r="Z52" s="2"/>
      <c r="AA52" s="2"/>
      <c r="AB52" s="2"/>
    </row>
    <row r="53" spans="1:28" ht="15.75" customHeight="1" x14ac:dyDescent="0.25">
      <c r="A53" s="196"/>
      <c r="B53" s="214"/>
      <c r="C53" s="233" t="s">
        <v>1040</v>
      </c>
      <c r="D53" s="217" t="s">
        <v>1042</v>
      </c>
      <c r="E53" s="218">
        <v>30</v>
      </c>
      <c r="F53" s="219" t="s">
        <v>77</v>
      </c>
      <c r="G53" s="210">
        <v>200</v>
      </c>
      <c r="H53" s="232">
        <f t="shared" si="0"/>
        <v>6000</v>
      </c>
      <c r="I53" s="221"/>
      <c r="J53" s="189"/>
      <c r="K53" s="213"/>
      <c r="L53" s="189"/>
      <c r="M53" s="189"/>
      <c r="N53" s="189"/>
      <c r="O53" s="189"/>
      <c r="P53" s="213"/>
      <c r="Q53" s="189"/>
      <c r="R53" s="189"/>
      <c r="S53" s="189"/>
      <c r="T53" s="189"/>
      <c r="U53" s="189"/>
      <c r="V53" s="2"/>
      <c r="W53" s="2"/>
      <c r="X53" s="2"/>
      <c r="Y53" s="2"/>
      <c r="Z53" s="2"/>
      <c r="AA53" s="2"/>
      <c r="AB53" s="2"/>
    </row>
    <row r="54" spans="1:28" ht="15" customHeight="1" x14ac:dyDescent="0.25">
      <c r="A54" s="196"/>
      <c r="B54" s="214"/>
      <c r="C54" s="233" t="s">
        <v>1043</v>
      </c>
      <c r="D54" s="217" t="s">
        <v>1044</v>
      </c>
      <c r="E54" s="218">
        <v>220</v>
      </c>
      <c r="F54" s="219" t="s">
        <v>77</v>
      </c>
      <c r="G54" s="210">
        <v>15</v>
      </c>
      <c r="H54" s="232">
        <f t="shared" si="0"/>
        <v>3300</v>
      </c>
      <c r="I54" s="221"/>
      <c r="J54" s="189"/>
      <c r="K54" s="247"/>
      <c r="L54" s="248"/>
      <c r="M54" s="224"/>
      <c r="N54" s="189"/>
      <c r="O54" s="228">
        <v>60</v>
      </c>
      <c r="P54" s="213">
        <v>50</v>
      </c>
      <c r="Q54" s="214">
        <v>50</v>
      </c>
      <c r="R54" s="248"/>
      <c r="S54" s="224"/>
      <c r="T54" s="189"/>
      <c r="U54" s="189"/>
      <c r="V54" s="2"/>
      <c r="W54" s="2"/>
      <c r="X54" s="2"/>
      <c r="Y54" s="2"/>
      <c r="Z54" s="2"/>
      <c r="AA54" s="2"/>
      <c r="AB54" s="2"/>
    </row>
    <row r="55" spans="1:28" ht="15" customHeight="1" x14ac:dyDescent="0.25">
      <c r="A55" s="196"/>
      <c r="B55" s="214"/>
      <c r="C55" s="233" t="s">
        <v>1043</v>
      </c>
      <c r="D55" s="217" t="s">
        <v>1045</v>
      </c>
      <c r="E55" s="218">
        <v>1200</v>
      </c>
      <c r="F55" s="219" t="s">
        <v>77</v>
      </c>
      <c r="G55" s="210">
        <v>11.2</v>
      </c>
      <c r="H55" s="232">
        <f t="shared" si="0"/>
        <v>13440</v>
      </c>
      <c r="I55" s="221"/>
      <c r="J55" s="189"/>
      <c r="K55" s="213">
        <f t="shared" ref="K55:K73" si="2">E55/2</f>
        <v>600</v>
      </c>
      <c r="L55" s="189"/>
      <c r="M55" s="189"/>
      <c r="N55" s="189"/>
      <c r="O55" s="189"/>
      <c r="P55" s="213">
        <f t="shared" ref="P55:P73" si="3">E55/2</f>
        <v>600</v>
      </c>
      <c r="Q55" s="189"/>
      <c r="R55" s="189"/>
      <c r="S55" s="189"/>
      <c r="T55" s="189"/>
      <c r="U55" s="189"/>
      <c r="V55" s="2"/>
      <c r="W55" s="2"/>
      <c r="X55" s="2"/>
      <c r="Y55" s="2"/>
      <c r="Z55" s="2"/>
      <c r="AA55" s="2"/>
      <c r="AB55" s="2"/>
    </row>
    <row r="56" spans="1:28" ht="15" customHeight="1" x14ac:dyDescent="0.25">
      <c r="A56" s="196"/>
      <c r="B56" s="214"/>
      <c r="C56" s="233" t="s">
        <v>1043</v>
      </c>
      <c r="D56" s="217" t="s">
        <v>1046</v>
      </c>
      <c r="E56" s="218">
        <v>1200</v>
      </c>
      <c r="F56" s="219" t="s">
        <v>77</v>
      </c>
      <c r="G56" s="210">
        <v>11.2</v>
      </c>
      <c r="H56" s="232">
        <f t="shared" si="0"/>
        <v>13440</v>
      </c>
      <c r="I56" s="221"/>
      <c r="J56" s="189"/>
      <c r="K56" s="213">
        <f t="shared" si="2"/>
        <v>600</v>
      </c>
      <c r="L56" s="189"/>
      <c r="M56" s="189"/>
      <c r="N56" s="189"/>
      <c r="O56" s="189"/>
      <c r="P56" s="213">
        <f t="shared" si="3"/>
        <v>600</v>
      </c>
      <c r="Q56" s="189"/>
      <c r="R56" s="189"/>
      <c r="S56" s="189"/>
      <c r="T56" s="189"/>
      <c r="U56" s="189"/>
      <c r="V56" s="2"/>
      <c r="W56" s="2"/>
      <c r="X56" s="2"/>
      <c r="Y56" s="2"/>
      <c r="Z56" s="2"/>
      <c r="AA56" s="2"/>
      <c r="AB56" s="2"/>
    </row>
    <row r="57" spans="1:28" ht="15" customHeight="1" x14ac:dyDescent="0.25">
      <c r="A57" s="196"/>
      <c r="B57" s="214"/>
      <c r="C57" s="233" t="s">
        <v>1043</v>
      </c>
      <c r="D57" s="217" t="s">
        <v>1047</v>
      </c>
      <c r="E57" s="218">
        <v>1200</v>
      </c>
      <c r="F57" s="219" t="s">
        <v>77</v>
      </c>
      <c r="G57" s="210">
        <v>11.2</v>
      </c>
      <c r="H57" s="232">
        <f t="shared" si="0"/>
        <v>13440</v>
      </c>
      <c r="I57" s="221"/>
      <c r="J57" s="189"/>
      <c r="K57" s="213">
        <f t="shared" si="2"/>
        <v>600</v>
      </c>
      <c r="L57" s="189"/>
      <c r="M57" s="189"/>
      <c r="N57" s="189"/>
      <c r="O57" s="189"/>
      <c r="P57" s="213">
        <f t="shared" si="3"/>
        <v>600</v>
      </c>
      <c r="Q57" s="189"/>
      <c r="R57" s="189"/>
      <c r="S57" s="189"/>
      <c r="T57" s="189"/>
      <c r="U57" s="189"/>
      <c r="V57" s="2"/>
      <c r="W57" s="2"/>
      <c r="X57" s="2"/>
      <c r="Y57" s="2"/>
      <c r="Z57" s="2"/>
      <c r="AA57" s="2"/>
      <c r="AB57" s="2"/>
    </row>
    <row r="58" spans="1:28" ht="15" customHeight="1" x14ac:dyDescent="0.25">
      <c r="A58" s="196"/>
      <c r="B58" s="214"/>
      <c r="C58" s="233" t="s">
        <v>1048</v>
      </c>
      <c r="D58" s="217" t="s">
        <v>1049</v>
      </c>
      <c r="E58" s="218">
        <v>100</v>
      </c>
      <c r="F58" s="219" t="s">
        <v>75</v>
      </c>
      <c r="G58" s="210">
        <v>191.8</v>
      </c>
      <c r="H58" s="232">
        <f t="shared" si="0"/>
        <v>19180</v>
      </c>
      <c r="I58" s="221"/>
      <c r="J58" s="189"/>
      <c r="K58" s="213">
        <f t="shared" si="2"/>
        <v>50</v>
      </c>
      <c r="L58" s="189"/>
      <c r="M58" s="189"/>
      <c r="N58" s="189"/>
      <c r="O58" s="189"/>
      <c r="P58" s="213">
        <f t="shared" si="3"/>
        <v>50</v>
      </c>
      <c r="Q58" s="189"/>
      <c r="R58" s="189"/>
      <c r="S58" s="189"/>
      <c r="T58" s="189"/>
      <c r="U58" s="189"/>
      <c r="V58" s="2"/>
      <c r="W58" s="2"/>
      <c r="X58" s="2"/>
      <c r="Y58" s="2"/>
      <c r="Z58" s="2"/>
      <c r="AA58" s="2"/>
      <c r="AB58" s="2"/>
    </row>
    <row r="59" spans="1:28" ht="15" customHeight="1" x14ac:dyDescent="0.25">
      <c r="A59" s="196"/>
      <c r="B59" s="214"/>
      <c r="C59" s="233" t="s">
        <v>1048</v>
      </c>
      <c r="D59" s="217" t="s">
        <v>1050</v>
      </c>
      <c r="E59" s="218">
        <v>100</v>
      </c>
      <c r="F59" s="219" t="s">
        <v>75</v>
      </c>
      <c r="G59" s="210">
        <v>229.25</v>
      </c>
      <c r="H59" s="232">
        <f t="shared" si="0"/>
        <v>22925</v>
      </c>
      <c r="I59" s="221"/>
      <c r="J59" s="189"/>
      <c r="K59" s="213">
        <f t="shared" si="2"/>
        <v>50</v>
      </c>
      <c r="L59" s="189"/>
      <c r="M59" s="189"/>
      <c r="N59" s="189"/>
      <c r="O59" s="189"/>
      <c r="P59" s="213">
        <f t="shared" si="3"/>
        <v>50</v>
      </c>
      <c r="Q59" s="189"/>
      <c r="R59" s="189"/>
      <c r="S59" s="189"/>
      <c r="T59" s="189"/>
      <c r="U59" s="189"/>
      <c r="V59" s="2"/>
      <c r="W59" s="2"/>
      <c r="X59" s="2"/>
      <c r="Y59" s="2"/>
      <c r="Z59" s="2"/>
      <c r="AA59" s="2"/>
      <c r="AB59" s="2"/>
    </row>
    <row r="60" spans="1:28" ht="15.75" customHeight="1" x14ac:dyDescent="0.25">
      <c r="A60" s="196"/>
      <c r="B60" s="214"/>
      <c r="C60" s="233" t="s">
        <v>1048</v>
      </c>
      <c r="D60" s="217" t="s">
        <v>1051</v>
      </c>
      <c r="E60" s="218">
        <v>100</v>
      </c>
      <c r="F60" s="219" t="s">
        <v>75</v>
      </c>
      <c r="G60" s="210">
        <v>1141</v>
      </c>
      <c r="H60" s="232">
        <f t="shared" si="0"/>
        <v>114100</v>
      </c>
      <c r="I60" s="221"/>
      <c r="J60" s="189"/>
      <c r="K60" s="213">
        <f t="shared" si="2"/>
        <v>50</v>
      </c>
      <c r="L60" s="189"/>
      <c r="M60" s="189"/>
      <c r="N60" s="189"/>
      <c r="O60" s="189"/>
      <c r="P60" s="213">
        <f t="shared" si="3"/>
        <v>50</v>
      </c>
      <c r="Q60" s="189"/>
      <c r="R60" s="189"/>
      <c r="S60" s="189"/>
      <c r="T60" s="189"/>
      <c r="U60" s="189"/>
      <c r="V60" s="2"/>
      <c r="W60" s="2"/>
      <c r="X60" s="2"/>
      <c r="Y60" s="2"/>
      <c r="Z60" s="2"/>
      <c r="AA60" s="2"/>
      <c r="AB60" s="2"/>
    </row>
    <row r="61" spans="1:28" ht="15.75" customHeight="1" x14ac:dyDescent="0.25">
      <c r="A61" s="196"/>
      <c r="B61" s="214"/>
      <c r="C61" s="233" t="s">
        <v>1048</v>
      </c>
      <c r="D61" s="217" t="s">
        <v>1052</v>
      </c>
      <c r="E61" s="218">
        <v>100</v>
      </c>
      <c r="F61" s="219" t="s">
        <v>75</v>
      </c>
      <c r="G61" s="210">
        <v>1159.2</v>
      </c>
      <c r="H61" s="232">
        <f t="shared" si="0"/>
        <v>115920</v>
      </c>
      <c r="I61" s="221"/>
      <c r="J61" s="189"/>
      <c r="K61" s="213">
        <f t="shared" si="2"/>
        <v>50</v>
      </c>
      <c r="L61" s="189"/>
      <c r="M61" s="189"/>
      <c r="N61" s="189"/>
      <c r="O61" s="189"/>
      <c r="P61" s="213">
        <f t="shared" si="3"/>
        <v>50</v>
      </c>
      <c r="Q61" s="189"/>
      <c r="R61" s="189"/>
      <c r="S61" s="189"/>
      <c r="T61" s="189"/>
      <c r="U61" s="189"/>
      <c r="V61" s="2"/>
      <c r="W61" s="2"/>
      <c r="X61" s="2"/>
      <c r="Y61" s="2"/>
      <c r="Z61" s="2"/>
      <c r="AA61" s="2"/>
      <c r="AB61" s="2"/>
    </row>
    <row r="62" spans="1:28" ht="15" customHeight="1" x14ac:dyDescent="0.25">
      <c r="A62" s="196"/>
      <c r="B62" s="214"/>
      <c r="C62" s="233" t="s">
        <v>1053</v>
      </c>
      <c r="D62" s="217" t="s">
        <v>1054</v>
      </c>
      <c r="E62" s="218">
        <v>10</v>
      </c>
      <c r="F62" s="219" t="s">
        <v>88</v>
      </c>
      <c r="G62" s="210">
        <v>84</v>
      </c>
      <c r="H62" s="232">
        <f t="shared" si="0"/>
        <v>840</v>
      </c>
      <c r="I62" s="221"/>
      <c r="J62" s="228"/>
      <c r="K62" s="213">
        <f t="shared" si="2"/>
        <v>5</v>
      </c>
      <c r="L62" s="228"/>
      <c r="M62" s="228"/>
      <c r="N62" s="228"/>
      <c r="O62" s="228"/>
      <c r="P62" s="213">
        <f t="shared" si="3"/>
        <v>5</v>
      </c>
      <c r="Q62" s="228"/>
      <c r="R62" s="228"/>
      <c r="S62" s="228"/>
      <c r="T62" s="189"/>
      <c r="U62" s="189"/>
      <c r="V62" s="2"/>
      <c r="W62" s="2"/>
      <c r="X62" s="2"/>
      <c r="Y62" s="2"/>
      <c r="Z62" s="2"/>
      <c r="AA62" s="2"/>
      <c r="AB62" s="2"/>
    </row>
    <row r="63" spans="1:28" ht="15" customHeight="1" x14ac:dyDescent="0.25">
      <c r="A63" s="196"/>
      <c r="B63" s="214"/>
      <c r="C63" s="233" t="s">
        <v>1053</v>
      </c>
      <c r="D63" s="217" t="s">
        <v>1055</v>
      </c>
      <c r="E63" s="218">
        <v>10</v>
      </c>
      <c r="F63" s="219" t="s">
        <v>88</v>
      </c>
      <c r="G63" s="210">
        <v>134.4</v>
      </c>
      <c r="H63" s="232">
        <f t="shared" si="0"/>
        <v>1344</v>
      </c>
      <c r="I63" s="221"/>
      <c r="J63" s="228"/>
      <c r="K63" s="213">
        <f t="shared" si="2"/>
        <v>5</v>
      </c>
      <c r="L63" s="228"/>
      <c r="M63" s="228"/>
      <c r="N63" s="228"/>
      <c r="O63" s="228"/>
      <c r="P63" s="213">
        <f t="shared" si="3"/>
        <v>5</v>
      </c>
      <c r="Q63" s="228"/>
      <c r="R63" s="228"/>
      <c r="S63" s="228"/>
      <c r="T63" s="189"/>
      <c r="U63" s="189"/>
      <c r="V63" s="2"/>
      <c r="W63" s="2"/>
      <c r="X63" s="2"/>
      <c r="Y63" s="2"/>
      <c r="Z63" s="2"/>
      <c r="AA63" s="2"/>
      <c r="AB63" s="2"/>
    </row>
    <row r="64" spans="1:28" ht="15" customHeight="1" x14ac:dyDescent="0.25">
      <c r="A64" s="196"/>
      <c r="B64" s="214"/>
      <c r="C64" s="233" t="s">
        <v>1053</v>
      </c>
      <c r="D64" s="217" t="s">
        <v>1056</v>
      </c>
      <c r="E64" s="218">
        <v>10</v>
      </c>
      <c r="F64" s="219" t="s">
        <v>88</v>
      </c>
      <c r="G64" s="210">
        <v>67.2</v>
      </c>
      <c r="H64" s="232">
        <f t="shared" si="0"/>
        <v>672</v>
      </c>
      <c r="I64" s="221"/>
      <c r="J64" s="228"/>
      <c r="K64" s="213">
        <f t="shared" si="2"/>
        <v>5</v>
      </c>
      <c r="L64" s="228"/>
      <c r="M64" s="228"/>
      <c r="N64" s="228"/>
      <c r="O64" s="228"/>
      <c r="P64" s="213">
        <f t="shared" si="3"/>
        <v>5</v>
      </c>
      <c r="Q64" s="228"/>
      <c r="R64" s="228"/>
      <c r="S64" s="228"/>
      <c r="T64" s="189"/>
      <c r="U64" s="189"/>
      <c r="V64" s="2"/>
      <c r="W64" s="2"/>
      <c r="X64" s="2"/>
      <c r="Y64" s="2"/>
      <c r="Z64" s="2"/>
      <c r="AA64" s="2"/>
      <c r="AB64" s="2"/>
    </row>
    <row r="65" spans="1:28" ht="15" customHeight="1" x14ac:dyDescent="0.25">
      <c r="A65" s="196"/>
      <c r="B65" s="214"/>
      <c r="C65" s="233" t="s">
        <v>1053</v>
      </c>
      <c r="D65" s="217" t="s">
        <v>1057</v>
      </c>
      <c r="E65" s="218">
        <v>10</v>
      </c>
      <c r="F65" s="219" t="s">
        <v>88</v>
      </c>
      <c r="G65" s="210">
        <v>100.8</v>
      </c>
      <c r="H65" s="232">
        <f t="shared" si="0"/>
        <v>1008</v>
      </c>
      <c r="I65" s="221"/>
      <c r="J65" s="228"/>
      <c r="K65" s="213">
        <f t="shared" si="2"/>
        <v>5</v>
      </c>
      <c r="L65" s="228"/>
      <c r="M65" s="228"/>
      <c r="N65" s="228"/>
      <c r="O65" s="228"/>
      <c r="P65" s="213">
        <f t="shared" si="3"/>
        <v>5</v>
      </c>
      <c r="Q65" s="228"/>
      <c r="R65" s="228"/>
      <c r="S65" s="228"/>
      <c r="T65" s="189"/>
      <c r="U65" s="189"/>
      <c r="V65" s="2"/>
      <c r="W65" s="2"/>
      <c r="X65" s="2"/>
      <c r="Y65" s="2"/>
      <c r="Z65" s="2"/>
      <c r="AA65" s="2"/>
      <c r="AB65" s="2"/>
    </row>
    <row r="66" spans="1:28" ht="15" customHeight="1" x14ac:dyDescent="0.25">
      <c r="A66" s="196"/>
      <c r="B66" s="214"/>
      <c r="C66" s="233" t="s">
        <v>1058</v>
      </c>
      <c r="D66" s="217" t="s">
        <v>1059</v>
      </c>
      <c r="E66" s="218">
        <v>60</v>
      </c>
      <c r="F66" s="219" t="s">
        <v>75</v>
      </c>
      <c r="G66" s="210">
        <f>300*1.4</f>
        <v>420</v>
      </c>
      <c r="H66" s="232">
        <f t="shared" si="0"/>
        <v>25200</v>
      </c>
      <c r="I66" s="221"/>
      <c r="J66" s="228"/>
      <c r="K66" s="213">
        <f t="shared" si="2"/>
        <v>30</v>
      </c>
      <c r="L66" s="189"/>
      <c r="M66" s="189"/>
      <c r="N66" s="189"/>
      <c r="O66" s="189"/>
      <c r="P66" s="213">
        <f t="shared" si="3"/>
        <v>30</v>
      </c>
      <c r="Q66" s="189"/>
      <c r="R66" s="189"/>
      <c r="S66" s="189"/>
      <c r="T66" s="189"/>
      <c r="U66" s="189"/>
      <c r="V66" s="2"/>
      <c r="W66" s="2"/>
      <c r="X66" s="2"/>
      <c r="Y66" s="2"/>
      <c r="Z66" s="2"/>
      <c r="AA66" s="2"/>
      <c r="AB66" s="2"/>
    </row>
    <row r="67" spans="1:28" ht="15" customHeight="1" x14ac:dyDescent="0.25">
      <c r="A67" s="196"/>
      <c r="B67" s="214"/>
      <c r="C67" s="233" t="s">
        <v>1060</v>
      </c>
      <c r="D67" s="217" t="s">
        <v>1061</v>
      </c>
      <c r="E67" s="218">
        <v>450</v>
      </c>
      <c r="F67" s="219" t="s">
        <v>93</v>
      </c>
      <c r="G67" s="210">
        <v>438.2</v>
      </c>
      <c r="H67" s="232">
        <f t="shared" si="0"/>
        <v>197190</v>
      </c>
      <c r="I67" s="221"/>
      <c r="J67" s="189"/>
      <c r="K67" s="213">
        <f t="shared" si="2"/>
        <v>225</v>
      </c>
      <c r="L67" s="189"/>
      <c r="M67" s="189"/>
      <c r="N67" s="189"/>
      <c r="O67" s="189"/>
      <c r="P67" s="213">
        <f t="shared" si="3"/>
        <v>225</v>
      </c>
      <c r="Q67" s="189"/>
      <c r="R67" s="189"/>
      <c r="S67" s="189"/>
      <c r="T67" s="189"/>
      <c r="U67" s="189"/>
      <c r="V67" s="2"/>
      <c r="W67" s="2"/>
      <c r="X67" s="2"/>
      <c r="Y67" s="2"/>
      <c r="Z67" s="2"/>
      <c r="AA67" s="2"/>
      <c r="AB67" s="2"/>
    </row>
    <row r="68" spans="1:28" ht="15" customHeight="1" x14ac:dyDescent="0.25">
      <c r="A68" s="196"/>
      <c r="B68" s="214"/>
      <c r="C68" s="233" t="s">
        <v>1060</v>
      </c>
      <c r="D68" s="217" t="s">
        <v>1062</v>
      </c>
      <c r="E68" s="218">
        <v>450</v>
      </c>
      <c r="F68" s="219" t="s">
        <v>93</v>
      </c>
      <c r="G68" s="210">
        <v>575.4</v>
      </c>
      <c r="H68" s="232">
        <f t="shared" si="0"/>
        <v>258930</v>
      </c>
      <c r="I68" s="221"/>
      <c r="J68" s="189"/>
      <c r="K68" s="213">
        <f t="shared" si="2"/>
        <v>225</v>
      </c>
      <c r="L68" s="189"/>
      <c r="M68" s="189"/>
      <c r="N68" s="189"/>
      <c r="O68" s="189"/>
      <c r="P68" s="213">
        <f t="shared" si="3"/>
        <v>225</v>
      </c>
      <c r="Q68" s="189"/>
      <c r="R68" s="189"/>
      <c r="S68" s="189"/>
      <c r="T68" s="189"/>
      <c r="U68" s="189"/>
      <c r="V68" s="2"/>
      <c r="W68" s="2"/>
      <c r="X68" s="2"/>
      <c r="Y68" s="2"/>
      <c r="Z68" s="2"/>
      <c r="AA68" s="2"/>
      <c r="AB68" s="2"/>
    </row>
    <row r="69" spans="1:28" ht="15" customHeight="1" x14ac:dyDescent="0.25">
      <c r="A69" s="196"/>
      <c r="B69" s="214"/>
      <c r="C69" s="233" t="s">
        <v>1060</v>
      </c>
      <c r="D69" s="217" t="s">
        <v>1063</v>
      </c>
      <c r="E69" s="218">
        <v>450</v>
      </c>
      <c r="F69" s="219" t="s">
        <v>93</v>
      </c>
      <c r="G69" s="210">
        <v>506.8</v>
      </c>
      <c r="H69" s="232">
        <f t="shared" si="0"/>
        <v>228060</v>
      </c>
      <c r="I69" s="221"/>
      <c r="J69" s="189"/>
      <c r="K69" s="213">
        <f t="shared" si="2"/>
        <v>225</v>
      </c>
      <c r="L69" s="189"/>
      <c r="M69" s="189"/>
      <c r="N69" s="189"/>
      <c r="O69" s="189"/>
      <c r="P69" s="213">
        <f t="shared" si="3"/>
        <v>225</v>
      </c>
      <c r="Q69" s="189"/>
      <c r="R69" s="189"/>
      <c r="S69" s="189"/>
      <c r="T69" s="189"/>
      <c r="U69" s="189"/>
      <c r="V69" s="2"/>
      <c r="W69" s="2"/>
      <c r="X69" s="2"/>
      <c r="Y69" s="2"/>
      <c r="Z69" s="2"/>
      <c r="AA69" s="2"/>
      <c r="AB69" s="2"/>
    </row>
    <row r="70" spans="1:28" ht="15" customHeight="1" x14ac:dyDescent="0.25">
      <c r="A70" s="196"/>
      <c r="B70" s="214"/>
      <c r="C70" s="233" t="s">
        <v>1060</v>
      </c>
      <c r="D70" s="217" t="s">
        <v>1064</v>
      </c>
      <c r="E70" s="218">
        <v>10</v>
      </c>
      <c r="F70" s="219" t="s">
        <v>93</v>
      </c>
      <c r="G70" s="210">
        <v>575.4</v>
      </c>
      <c r="H70" s="232">
        <f t="shared" si="0"/>
        <v>5754</v>
      </c>
      <c r="I70" s="221"/>
      <c r="J70" s="189"/>
      <c r="K70" s="213">
        <f t="shared" si="2"/>
        <v>5</v>
      </c>
      <c r="L70" s="189"/>
      <c r="M70" s="189"/>
      <c r="N70" s="189"/>
      <c r="O70" s="189"/>
      <c r="P70" s="213">
        <f t="shared" si="3"/>
        <v>5</v>
      </c>
      <c r="Q70" s="189"/>
      <c r="R70" s="189"/>
      <c r="S70" s="189"/>
      <c r="T70" s="189"/>
      <c r="U70" s="189"/>
      <c r="V70" s="2"/>
      <c r="W70" s="2"/>
      <c r="X70" s="2"/>
      <c r="Y70" s="2"/>
      <c r="Z70" s="2"/>
      <c r="AA70" s="2"/>
      <c r="AB70" s="2"/>
    </row>
    <row r="71" spans="1:28" ht="15" customHeight="1" x14ac:dyDescent="0.25">
      <c r="A71" s="196"/>
      <c r="B71" s="214"/>
      <c r="C71" s="233" t="s">
        <v>1065</v>
      </c>
      <c r="D71" s="217" t="s">
        <v>1066</v>
      </c>
      <c r="E71" s="218">
        <v>600</v>
      </c>
      <c r="F71" s="219" t="s">
        <v>77</v>
      </c>
      <c r="G71" s="210">
        <v>6</v>
      </c>
      <c r="H71" s="232">
        <f t="shared" si="0"/>
        <v>3600</v>
      </c>
      <c r="I71" s="221"/>
      <c r="J71" s="189"/>
      <c r="K71" s="213">
        <f t="shared" si="2"/>
        <v>300</v>
      </c>
      <c r="L71" s="189"/>
      <c r="M71" s="189"/>
      <c r="N71" s="189"/>
      <c r="O71" s="189"/>
      <c r="P71" s="213">
        <f t="shared" si="3"/>
        <v>300</v>
      </c>
      <c r="Q71" s="189"/>
      <c r="R71" s="189"/>
      <c r="S71" s="189"/>
      <c r="T71" s="189"/>
      <c r="U71" s="189"/>
      <c r="V71" s="2"/>
      <c r="W71" s="2"/>
      <c r="X71" s="2"/>
      <c r="Y71" s="2"/>
      <c r="Z71" s="2"/>
      <c r="AA71" s="2"/>
      <c r="AB71" s="2"/>
    </row>
    <row r="72" spans="1:28" ht="15" customHeight="1" x14ac:dyDescent="0.25">
      <c r="A72" s="196"/>
      <c r="B72" s="214"/>
      <c r="C72" s="233" t="s">
        <v>1065</v>
      </c>
      <c r="D72" s="217" t="s">
        <v>1067</v>
      </c>
      <c r="E72" s="218">
        <v>1000</v>
      </c>
      <c r="F72" s="219" t="s">
        <v>77</v>
      </c>
      <c r="G72" s="210">
        <v>7</v>
      </c>
      <c r="H72" s="232">
        <f t="shared" si="0"/>
        <v>7000</v>
      </c>
      <c r="I72" s="221"/>
      <c r="J72" s="189"/>
      <c r="K72" s="213">
        <f t="shared" si="2"/>
        <v>500</v>
      </c>
      <c r="L72" s="189"/>
      <c r="M72" s="189"/>
      <c r="N72" s="189"/>
      <c r="O72" s="189"/>
      <c r="P72" s="213">
        <f t="shared" si="3"/>
        <v>500</v>
      </c>
      <c r="Q72" s="189"/>
      <c r="R72" s="189"/>
      <c r="S72" s="189"/>
      <c r="T72" s="189"/>
      <c r="U72" s="189"/>
      <c r="V72" s="2"/>
      <c r="W72" s="2"/>
      <c r="X72" s="2"/>
      <c r="Y72" s="2"/>
      <c r="Z72" s="2"/>
      <c r="AA72" s="2"/>
      <c r="AB72" s="2"/>
    </row>
    <row r="73" spans="1:28" ht="15" customHeight="1" x14ac:dyDescent="0.25">
      <c r="A73" s="196"/>
      <c r="B73" s="214"/>
      <c r="C73" s="233" t="s">
        <v>1068</v>
      </c>
      <c r="D73" s="217" t="s">
        <v>1069</v>
      </c>
      <c r="E73" s="218">
        <v>2</v>
      </c>
      <c r="F73" s="219" t="s">
        <v>110</v>
      </c>
      <c r="G73" s="210">
        <v>22000</v>
      </c>
      <c r="H73" s="232">
        <f t="shared" si="0"/>
        <v>44000</v>
      </c>
      <c r="I73" s="221"/>
      <c r="J73" s="189"/>
      <c r="K73" s="213">
        <f t="shared" si="2"/>
        <v>1</v>
      </c>
      <c r="L73" s="189"/>
      <c r="M73" s="189"/>
      <c r="N73" s="189"/>
      <c r="O73" s="189"/>
      <c r="P73" s="213">
        <f t="shared" si="3"/>
        <v>1</v>
      </c>
      <c r="Q73" s="189"/>
      <c r="R73" s="189"/>
      <c r="S73" s="189"/>
      <c r="T73" s="189"/>
      <c r="U73" s="189"/>
      <c r="V73" s="2"/>
      <c r="W73" s="2"/>
      <c r="X73" s="2"/>
      <c r="Y73" s="2"/>
      <c r="Z73" s="2"/>
      <c r="AA73" s="2"/>
      <c r="AB73" s="2"/>
    </row>
    <row r="74" spans="1:28" ht="15" customHeight="1" x14ac:dyDescent="0.25">
      <c r="A74" s="196"/>
      <c r="B74" s="214"/>
      <c r="C74" s="233" t="s">
        <v>1070</v>
      </c>
      <c r="D74" s="217" t="s">
        <v>1069</v>
      </c>
      <c r="E74" s="218">
        <v>5</v>
      </c>
      <c r="F74" s="219" t="s">
        <v>77</v>
      </c>
      <c r="G74" s="210">
        <v>1260</v>
      </c>
      <c r="H74" s="232">
        <f t="shared" si="0"/>
        <v>6300</v>
      </c>
      <c r="I74" s="221"/>
      <c r="J74" s="189"/>
      <c r="K74" s="213">
        <v>3</v>
      </c>
      <c r="L74" s="189"/>
      <c r="M74" s="189"/>
      <c r="N74" s="189"/>
      <c r="O74" s="189"/>
      <c r="P74" s="213">
        <f>E74-K74</f>
        <v>2</v>
      </c>
      <c r="Q74" s="189"/>
      <c r="R74" s="189"/>
      <c r="S74" s="189"/>
      <c r="T74" s="189"/>
      <c r="U74" s="189"/>
      <c r="V74" s="2"/>
      <c r="W74" s="2"/>
      <c r="X74" s="2"/>
      <c r="Y74" s="2"/>
      <c r="Z74" s="2"/>
      <c r="AA74" s="2"/>
      <c r="AB74" s="2"/>
    </row>
    <row r="75" spans="1:28" ht="15" customHeight="1" x14ac:dyDescent="0.25">
      <c r="A75" s="196"/>
      <c r="B75" s="214"/>
      <c r="C75" s="233" t="s">
        <v>1071</v>
      </c>
      <c r="D75" s="217" t="s">
        <v>1072</v>
      </c>
      <c r="E75" s="218">
        <v>12</v>
      </c>
      <c r="F75" s="219" t="s">
        <v>77</v>
      </c>
      <c r="G75" s="210">
        <v>812.5</v>
      </c>
      <c r="H75" s="232">
        <f t="shared" si="0"/>
        <v>9750</v>
      </c>
      <c r="I75" s="221"/>
      <c r="J75" s="189"/>
      <c r="K75" s="213">
        <f t="shared" ref="K75:K76" si="4">E75/2</f>
        <v>6</v>
      </c>
      <c r="L75" s="189"/>
      <c r="M75" s="189"/>
      <c r="N75" s="189"/>
      <c r="O75" s="189"/>
      <c r="P75" s="213">
        <f t="shared" ref="P75:P76" si="5">E75/2</f>
        <v>6</v>
      </c>
      <c r="Q75" s="189"/>
      <c r="R75" s="189"/>
      <c r="S75" s="189"/>
      <c r="T75" s="189"/>
      <c r="U75" s="189"/>
      <c r="V75" s="2"/>
      <c r="W75" s="2"/>
      <c r="X75" s="2"/>
      <c r="Y75" s="2"/>
      <c r="Z75" s="2"/>
      <c r="AA75" s="2"/>
      <c r="AB75" s="2"/>
    </row>
    <row r="76" spans="1:28" ht="15" customHeight="1" x14ac:dyDescent="0.25">
      <c r="A76" s="196"/>
      <c r="B76" s="214"/>
      <c r="C76" s="233" t="s">
        <v>1073</v>
      </c>
      <c r="D76" s="217" t="s">
        <v>1074</v>
      </c>
      <c r="E76" s="218">
        <v>2</v>
      </c>
      <c r="F76" s="219" t="s">
        <v>75</v>
      </c>
      <c r="G76" s="210">
        <v>1036</v>
      </c>
      <c r="H76" s="232">
        <f t="shared" si="0"/>
        <v>2072</v>
      </c>
      <c r="I76" s="221"/>
      <c r="J76" s="189"/>
      <c r="K76" s="213">
        <f t="shared" si="4"/>
        <v>1</v>
      </c>
      <c r="L76" s="189"/>
      <c r="M76" s="189"/>
      <c r="N76" s="189"/>
      <c r="O76" s="189"/>
      <c r="P76" s="213">
        <f t="shared" si="5"/>
        <v>1</v>
      </c>
      <c r="Q76" s="189"/>
      <c r="R76" s="189"/>
      <c r="S76" s="189"/>
      <c r="T76" s="189"/>
      <c r="U76" s="189"/>
      <c r="V76" s="2"/>
      <c r="W76" s="2"/>
      <c r="X76" s="2"/>
      <c r="Y76" s="2"/>
      <c r="Z76" s="2"/>
      <c r="AA76" s="2"/>
      <c r="AB76" s="2"/>
    </row>
    <row r="77" spans="1:28" ht="15" customHeight="1" x14ac:dyDescent="0.25">
      <c r="A77" s="196"/>
      <c r="B77" s="214"/>
      <c r="C77" s="233" t="s">
        <v>1075</v>
      </c>
      <c r="D77" s="217" t="s">
        <v>1076</v>
      </c>
      <c r="E77" s="218">
        <v>40</v>
      </c>
      <c r="F77" s="219" t="s">
        <v>75</v>
      </c>
      <c r="G77" s="210">
        <v>100</v>
      </c>
      <c r="H77" s="232">
        <f t="shared" si="0"/>
        <v>4000</v>
      </c>
      <c r="I77" s="221"/>
      <c r="J77" s="228"/>
      <c r="K77" s="213">
        <v>3</v>
      </c>
      <c r="L77" s="189"/>
      <c r="M77" s="189"/>
      <c r="N77" s="189"/>
      <c r="O77" s="189"/>
      <c r="P77" s="213">
        <f>E77-K77</f>
        <v>37</v>
      </c>
      <c r="Q77" s="189"/>
      <c r="R77" s="189"/>
      <c r="S77" s="189"/>
      <c r="T77" s="189"/>
      <c r="U77" s="189"/>
      <c r="V77" s="2"/>
      <c r="W77" s="2"/>
      <c r="X77" s="2"/>
      <c r="Y77" s="2"/>
      <c r="Z77" s="2"/>
      <c r="AA77" s="2"/>
      <c r="AB77" s="2"/>
    </row>
    <row r="78" spans="1:28" ht="15" customHeight="1" x14ac:dyDescent="0.25">
      <c r="A78" s="196"/>
      <c r="B78" s="214"/>
      <c r="C78" s="233" t="s">
        <v>1077</v>
      </c>
      <c r="D78" s="217" t="s">
        <v>1078</v>
      </c>
      <c r="E78" s="218">
        <v>30</v>
      </c>
      <c r="F78" s="219" t="s">
        <v>77</v>
      </c>
      <c r="G78" s="210">
        <v>225.75</v>
      </c>
      <c r="H78" s="232">
        <f t="shared" si="0"/>
        <v>6772.5</v>
      </c>
      <c r="I78" s="221"/>
      <c r="J78" s="189"/>
      <c r="K78" s="213">
        <f t="shared" ref="K78:K79" si="6">E78/2</f>
        <v>15</v>
      </c>
      <c r="L78" s="189"/>
      <c r="M78" s="189"/>
      <c r="N78" s="189"/>
      <c r="O78" s="189"/>
      <c r="P78" s="213">
        <f t="shared" ref="P78:P79" si="7">E78/2</f>
        <v>15</v>
      </c>
      <c r="Q78" s="189"/>
      <c r="R78" s="189"/>
      <c r="S78" s="189"/>
      <c r="T78" s="189"/>
      <c r="U78" s="189"/>
      <c r="V78" s="2"/>
      <c r="W78" s="2"/>
      <c r="X78" s="2"/>
      <c r="Y78" s="2"/>
      <c r="Z78" s="2"/>
      <c r="AA78" s="2"/>
      <c r="AB78" s="2"/>
    </row>
    <row r="79" spans="1:28" ht="15" customHeight="1" x14ac:dyDescent="0.25">
      <c r="A79" s="196"/>
      <c r="B79" s="214"/>
      <c r="C79" s="233" t="s">
        <v>1077</v>
      </c>
      <c r="D79" s="217" t="s">
        <v>1079</v>
      </c>
      <c r="E79" s="218">
        <v>50</v>
      </c>
      <c r="F79" s="219" t="s">
        <v>77</v>
      </c>
      <c r="G79" s="210">
        <v>323.75</v>
      </c>
      <c r="H79" s="232">
        <f t="shared" si="0"/>
        <v>16187.5</v>
      </c>
      <c r="I79" s="221"/>
      <c r="J79" s="228"/>
      <c r="K79" s="213">
        <f t="shared" si="6"/>
        <v>25</v>
      </c>
      <c r="L79" s="189"/>
      <c r="M79" s="189"/>
      <c r="N79" s="189"/>
      <c r="O79" s="189"/>
      <c r="P79" s="213">
        <f t="shared" si="7"/>
        <v>25</v>
      </c>
      <c r="Q79" s="189"/>
      <c r="R79" s="189"/>
      <c r="S79" s="189"/>
      <c r="T79" s="189"/>
      <c r="U79" s="189"/>
      <c r="V79" s="2"/>
      <c r="W79" s="2"/>
      <c r="X79" s="2"/>
      <c r="Y79" s="2"/>
      <c r="Z79" s="2"/>
      <c r="AA79" s="2"/>
      <c r="AB79" s="2"/>
    </row>
    <row r="80" spans="1:28" ht="15" customHeight="1" x14ac:dyDescent="0.25">
      <c r="A80" s="196"/>
      <c r="B80" s="214"/>
      <c r="C80" s="233" t="s">
        <v>1080</v>
      </c>
      <c r="D80" s="217" t="s">
        <v>1081</v>
      </c>
      <c r="E80" s="218">
        <v>15</v>
      </c>
      <c r="F80" s="219" t="s">
        <v>77</v>
      </c>
      <c r="G80" s="210">
        <v>103.75</v>
      </c>
      <c r="H80" s="232">
        <f t="shared" si="0"/>
        <v>1556.25</v>
      </c>
      <c r="I80" s="221"/>
      <c r="J80" s="228"/>
      <c r="K80" s="213">
        <v>8</v>
      </c>
      <c r="L80" s="189"/>
      <c r="M80" s="189"/>
      <c r="N80" s="189"/>
      <c r="O80" s="189"/>
      <c r="P80" s="213">
        <f>E80-K80</f>
        <v>7</v>
      </c>
      <c r="Q80" s="189"/>
      <c r="R80" s="189"/>
      <c r="S80" s="189"/>
      <c r="T80" s="189"/>
      <c r="U80" s="189"/>
      <c r="V80" s="2"/>
      <c r="W80" s="2"/>
      <c r="X80" s="2"/>
      <c r="Y80" s="2"/>
      <c r="Z80" s="2"/>
      <c r="AA80" s="2"/>
      <c r="AB80" s="2"/>
    </row>
    <row r="81" spans="1:28" ht="15" customHeight="1" x14ac:dyDescent="0.25">
      <c r="A81" s="196"/>
      <c r="B81" s="214"/>
      <c r="C81" s="233" t="s">
        <v>1080</v>
      </c>
      <c r="D81" s="217" t="s">
        <v>1082</v>
      </c>
      <c r="E81" s="218">
        <v>30</v>
      </c>
      <c r="F81" s="219" t="s">
        <v>77</v>
      </c>
      <c r="G81" s="210">
        <v>107.5</v>
      </c>
      <c r="H81" s="232">
        <f t="shared" si="0"/>
        <v>3225</v>
      </c>
      <c r="I81" s="221"/>
      <c r="J81" s="228"/>
      <c r="K81" s="213">
        <f>E81/2</f>
        <v>15</v>
      </c>
      <c r="L81" s="189"/>
      <c r="M81" s="189"/>
      <c r="N81" s="189"/>
      <c r="O81" s="189"/>
      <c r="P81" s="213">
        <f>E81/2</f>
        <v>15</v>
      </c>
      <c r="Q81" s="189"/>
      <c r="R81" s="189"/>
      <c r="S81" s="189"/>
      <c r="T81" s="189"/>
      <c r="U81" s="189"/>
      <c r="V81" s="2"/>
      <c r="W81" s="2"/>
      <c r="X81" s="2"/>
      <c r="Y81" s="2"/>
      <c r="Z81" s="2"/>
      <c r="AA81" s="2"/>
      <c r="AB81" s="2"/>
    </row>
    <row r="82" spans="1:28" ht="15" customHeight="1" x14ac:dyDescent="0.25">
      <c r="A82" s="196"/>
      <c r="B82" s="214"/>
      <c r="C82" s="233" t="s">
        <v>1080</v>
      </c>
      <c r="D82" s="217" t="s">
        <v>1083</v>
      </c>
      <c r="E82" s="218">
        <v>15</v>
      </c>
      <c r="F82" s="219" t="s">
        <v>77</v>
      </c>
      <c r="G82" s="210">
        <v>135.80000000000001</v>
      </c>
      <c r="H82" s="232">
        <f t="shared" si="0"/>
        <v>2037.0000000000002</v>
      </c>
      <c r="I82" s="221"/>
      <c r="J82" s="228"/>
      <c r="K82" s="213">
        <v>8</v>
      </c>
      <c r="L82" s="189"/>
      <c r="M82" s="189"/>
      <c r="N82" s="189"/>
      <c r="O82" s="189"/>
      <c r="P82" s="213">
        <v>7</v>
      </c>
      <c r="Q82" s="189"/>
      <c r="R82" s="189"/>
      <c r="S82" s="189"/>
      <c r="T82" s="189"/>
      <c r="U82" s="189"/>
      <c r="V82" s="2"/>
      <c r="W82" s="2"/>
      <c r="X82" s="2"/>
      <c r="Y82" s="2"/>
      <c r="Z82" s="2"/>
      <c r="AA82" s="2"/>
      <c r="AB82" s="2"/>
    </row>
    <row r="83" spans="1:28" ht="15" customHeight="1" x14ac:dyDescent="0.25">
      <c r="A83" s="196"/>
      <c r="B83" s="214"/>
      <c r="C83" s="233" t="s">
        <v>1080</v>
      </c>
      <c r="D83" s="217" t="s">
        <v>1084</v>
      </c>
      <c r="E83" s="218">
        <v>30</v>
      </c>
      <c r="F83" s="219" t="s">
        <v>77</v>
      </c>
      <c r="G83" s="210">
        <v>140</v>
      </c>
      <c r="H83" s="232">
        <f t="shared" si="0"/>
        <v>4200</v>
      </c>
      <c r="I83" s="221"/>
      <c r="J83" s="228"/>
      <c r="K83" s="213">
        <f>E83/2</f>
        <v>15</v>
      </c>
      <c r="L83" s="189"/>
      <c r="M83" s="189"/>
      <c r="N83" s="189"/>
      <c r="O83" s="189"/>
      <c r="P83" s="213">
        <f>E83/2</f>
        <v>15</v>
      </c>
      <c r="Q83" s="189"/>
      <c r="R83" s="189"/>
      <c r="S83" s="189"/>
      <c r="T83" s="189"/>
      <c r="U83" s="189"/>
      <c r="V83" s="2"/>
      <c r="W83" s="2"/>
      <c r="X83" s="2"/>
      <c r="Y83" s="2"/>
      <c r="Z83" s="2"/>
      <c r="AA83" s="2"/>
      <c r="AB83" s="2"/>
    </row>
    <row r="84" spans="1:28" ht="15" customHeight="1" x14ac:dyDescent="0.25">
      <c r="A84" s="196"/>
      <c r="B84" s="214"/>
      <c r="C84" s="233" t="s">
        <v>1085</v>
      </c>
      <c r="D84" s="217" t="s">
        <v>1086</v>
      </c>
      <c r="E84" s="218">
        <v>5</v>
      </c>
      <c r="F84" s="219" t="s">
        <v>77</v>
      </c>
      <c r="G84" s="210">
        <v>86.25</v>
      </c>
      <c r="H84" s="232">
        <f t="shared" si="0"/>
        <v>431.25</v>
      </c>
      <c r="I84" s="221"/>
      <c r="J84" s="228"/>
      <c r="K84" s="213">
        <v>3</v>
      </c>
      <c r="L84" s="189"/>
      <c r="M84" s="189"/>
      <c r="N84" s="189"/>
      <c r="O84" s="189"/>
      <c r="P84" s="213">
        <f>E84-K84</f>
        <v>2</v>
      </c>
      <c r="Q84" s="189"/>
      <c r="R84" s="189"/>
      <c r="S84" s="189"/>
      <c r="T84" s="189"/>
      <c r="U84" s="189"/>
      <c r="V84" s="2"/>
      <c r="W84" s="2"/>
      <c r="X84" s="2"/>
      <c r="Y84" s="2"/>
      <c r="Z84" s="2"/>
      <c r="AA84" s="2"/>
      <c r="AB84" s="2"/>
    </row>
    <row r="85" spans="1:28" ht="15" customHeight="1" x14ac:dyDescent="0.25">
      <c r="A85" s="196"/>
      <c r="B85" s="214"/>
      <c r="C85" s="233" t="s">
        <v>1087</v>
      </c>
      <c r="D85" s="217" t="s">
        <v>1088</v>
      </c>
      <c r="E85" s="218">
        <v>20</v>
      </c>
      <c r="F85" s="219" t="s">
        <v>77</v>
      </c>
      <c r="G85" s="210">
        <v>100.8</v>
      </c>
      <c r="H85" s="232">
        <f t="shared" si="0"/>
        <v>2016</v>
      </c>
      <c r="I85" s="221"/>
      <c r="J85" s="228"/>
      <c r="K85" s="213">
        <f>E85/2</f>
        <v>10</v>
      </c>
      <c r="L85" s="189"/>
      <c r="M85" s="189"/>
      <c r="N85" s="189"/>
      <c r="O85" s="189"/>
      <c r="P85" s="213">
        <f>E85/2</f>
        <v>10</v>
      </c>
      <c r="Q85" s="189"/>
      <c r="R85" s="189"/>
      <c r="S85" s="189"/>
      <c r="T85" s="189"/>
      <c r="U85" s="189"/>
      <c r="V85" s="2"/>
      <c r="W85" s="2"/>
      <c r="X85" s="2"/>
      <c r="Y85" s="2"/>
      <c r="Z85" s="2"/>
      <c r="AA85" s="2"/>
      <c r="AB85" s="2"/>
    </row>
    <row r="86" spans="1:28" ht="15" customHeight="1" x14ac:dyDescent="0.25">
      <c r="A86" s="196"/>
      <c r="B86" s="214"/>
      <c r="C86" s="233" t="s">
        <v>1089</v>
      </c>
      <c r="D86" s="217" t="s">
        <v>1090</v>
      </c>
      <c r="E86" s="218">
        <v>3</v>
      </c>
      <c r="F86" s="219" t="s">
        <v>110</v>
      </c>
      <c r="G86" s="210">
        <v>1000</v>
      </c>
      <c r="H86" s="232">
        <f t="shared" si="0"/>
        <v>3000</v>
      </c>
      <c r="I86" s="221"/>
      <c r="J86" s="228"/>
      <c r="K86" s="213">
        <v>2</v>
      </c>
      <c r="L86" s="189"/>
      <c r="M86" s="189"/>
      <c r="N86" s="189"/>
      <c r="O86" s="189"/>
      <c r="P86" s="213">
        <f t="shared" ref="P86:P88" si="8">E86-K86</f>
        <v>1</v>
      </c>
      <c r="Q86" s="189"/>
      <c r="R86" s="189"/>
      <c r="S86" s="189"/>
      <c r="T86" s="189"/>
      <c r="U86" s="189"/>
      <c r="V86" s="2"/>
      <c r="W86" s="2"/>
      <c r="X86" s="2"/>
      <c r="Y86" s="2"/>
      <c r="Z86" s="2"/>
      <c r="AA86" s="2"/>
      <c r="AB86" s="2"/>
    </row>
    <row r="87" spans="1:28" ht="15" customHeight="1" x14ac:dyDescent="0.25">
      <c r="A87" s="196"/>
      <c r="B87" s="214"/>
      <c r="C87" s="233" t="s">
        <v>1089</v>
      </c>
      <c r="D87" s="217" t="s">
        <v>957</v>
      </c>
      <c r="E87" s="218">
        <v>3</v>
      </c>
      <c r="F87" s="219" t="s">
        <v>110</v>
      </c>
      <c r="G87" s="210">
        <v>1925</v>
      </c>
      <c r="H87" s="232">
        <f t="shared" si="0"/>
        <v>5775</v>
      </c>
      <c r="I87" s="221"/>
      <c r="J87" s="228"/>
      <c r="K87" s="213">
        <v>2</v>
      </c>
      <c r="L87" s="189"/>
      <c r="M87" s="189"/>
      <c r="N87" s="189"/>
      <c r="O87" s="189"/>
      <c r="P87" s="213">
        <f t="shared" si="8"/>
        <v>1</v>
      </c>
      <c r="Q87" s="189"/>
      <c r="R87" s="189"/>
      <c r="S87" s="189"/>
      <c r="T87" s="189"/>
      <c r="U87" s="189"/>
      <c r="V87" s="2"/>
      <c r="W87" s="2"/>
      <c r="X87" s="2"/>
      <c r="Y87" s="2"/>
      <c r="Z87" s="2"/>
      <c r="AA87" s="2"/>
      <c r="AB87" s="2"/>
    </row>
    <row r="88" spans="1:28" ht="15" customHeight="1" x14ac:dyDescent="0.25">
      <c r="A88" s="196"/>
      <c r="B88" s="214"/>
      <c r="C88" s="233" t="s">
        <v>1091</v>
      </c>
      <c r="D88" s="217" t="s">
        <v>957</v>
      </c>
      <c r="E88" s="218">
        <v>5</v>
      </c>
      <c r="F88" s="219" t="s">
        <v>110</v>
      </c>
      <c r="G88" s="210">
        <v>945</v>
      </c>
      <c r="H88" s="232">
        <f t="shared" si="0"/>
        <v>4725</v>
      </c>
      <c r="I88" s="221"/>
      <c r="J88" s="228"/>
      <c r="K88" s="213">
        <v>3</v>
      </c>
      <c r="L88" s="189"/>
      <c r="M88" s="189"/>
      <c r="N88" s="189"/>
      <c r="O88" s="189"/>
      <c r="P88" s="213">
        <f t="shared" si="8"/>
        <v>2</v>
      </c>
      <c r="Q88" s="189"/>
      <c r="R88" s="189"/>
      <c r="S88" s="189"/>
      <c r="T88" s="189"/>
      <c r="U88" s="189"/>
      <c r="V88" s="2"/>
      <c r="W88" s="2"/>
      <c r="X88" s="2"/>
      <c r="Y88" s="2"/>
      <c r="Z88" s="2"/>
      <c r="AA88" s="2"/>
      <c r="AB88" s="2"/>
    </row>
    <row r="89" spans="1:28" ht="33" customHeight="1" x14ac:dyDescent="0.25">
      <c r="A89" s="196"/>
      <c r="B89" s="214"/>
      <c r="C89" s="339" t="s">
        <v>1092</v>
      </c>
      <c r="D89" s="302"/>
      <c r="E89" s="218">
        <v>2</v>
      </c>
      <c r="F89" s="219" t="s">
        <v>602</v>
      </c>
      <c r="G89" s="210">
        <v>100000</v>
      </c>
      <c r="H89" s="232">
        <f t="shared" si="0"/>
        <v>200000</v>
      </c>
      <c r="I89" s="221"/>
      <c r="J89" s="228"/>
      <c r="K89" s="213">
        <f>E89</f>
        <v>2</v>
      </c>
      <c r="L89" s="189"/>
      <c r="M89" s="189"/>
      <c r="N89" s="189"/>
      <c r="O89" s="189"/>
      <c r="P89" s="213"/>
      <c r="Q89" s="189"/>
      <c r="R89" s="189"/>
      <c r="S89" s="189"/>
      <c r="T89" s="189"/>
      <c r="U89" s="189"/>
      <c r="V89" s="2"/>
      <c r="W89" s="2"/>
      <c r="X89" s="2"/>
      <c r="Y89" s="2"/>
      <c r="Z89" s="2"/>
      <c r="AA89" s="2"/>
      <c r="AB89" s="2"/>
    </row>
    <row r="90" spans="1:28" ht="15" customHeight="1" x14ac:dyDescent="0.25">
      <c r="A90" s="196"/>
      <c r="B90" s="214"/>
      <c r="C90" s="233" t="s">
        <v>1093</v>
      </c>
      <c r="D90" s="217" t="s">
        <v>1094</v>
      </c>
      <c r="E90" s="218">
        <v>10</v>
      </c>
      <c r="F90" s="219" t="s">
        <v>114</v>
      </c>
      <c r="G90" s="210">
        <v>210</v>
      </c>
      <c r="H90" s="232">
        <f t="shared" si="0"/>
        <v>2100</v>
      </c>
      <c r="I90" s="221"/>
      <c r="J90" s="228"/>
      <c r="K90" s="213">
        <f t="shared" ref="K90:K94" si="9">E90/2</f>
        <v>5</v>
      </c>
      <c r="L90" s="189"/>
      <c r="M90" s="189"/>
      <c r="N90" s="189"/>
      <c r="O90" s="189"/>
      <c r="P90" s="213">
        <f t="shared" ref="P90:P94" si="10">E90/2</f>
        <v>5</v>
      </c>
      <c r="Q90" s="189"/>
      <c r="R90" s="189"/>
      <c r="S90" s="189"/>
      <c r="T90" s="189"/>
      <c r="U90" s="189"/>
      <c r="V90" s="2"/>
      <c r="W90" s="2"/>
      <c r="X90" s="2"/>
      <c r="Y90" s="2"/>
      <c r="Z90" s="2"/>
      <c r="AA90" s="2"/>
      <c r="AB90" s="2"/>
    </row>
    <row r="91" spans="1:28" ht="15" customHeight="1" x14ac:dyDescent="0.25">
      <c r="A91" s="196"/>
      <c r="B91" s="214"/>
      <c r="C91" s="233" t="s">
        <v>1095</v>
      </c>
      <c r="D91" s="217" t="s">
        <v>1096</v>
      </c>
      <c r="E91" s="218">
        <v>2</v>
      </c>
      <c r="F91" s="219" t="s">
        <v>77</v>
      </c>
      <c r="G91" s="210">
        <v>350</v>
      </c>
      <c r="H91" s="232">
        <f t="shared" si="0"/>
        <v>700</v>
      </c>
      <c r="I91" s="221"/>
      <c r="J91" s="228"/>
      <c r="K91" s="213">
        <f t="shared" si="9"/>
        <v>1</v>
      </c>
      <c r="L91" s="189"/>
      <c r="M91" s="189"/>
      <c r="N91" s="189"/>
      <c r="O91" s="189"/>
      <c r="P91" s="213">
        <f t="shared" si="10"/>
        <v>1</v>
      </c>
      <c r="Q91" s="189"/>
      <c r="R91" s="189"/>
      <c r="S91" s="189"/>
      <c r="T91" s="189"/>
      <c r="U91" s="189"/>
      <c r="V91" s="2"/>
      <c r="W91" s="2"/>
      <c r="X91" s="2"/>
      <c r="Y91" s="2"/>
      <c r="Z91" s="2"/>
      <c r="AA91" s="2"/>
      <c r="AB91" s="2"/>
    </row>
    <row r="92" spans="1:28" ht="15" customHeight="1" x14ac:dyDescent="0.25">
      <c r="A92" s="196"/>
      <c r="B92" s="214"/>
      <c r="C92" s="233" t="s">
        <v>1095</v>
      </c>
      <c r="D92" s="217" t="s">
        <v>1097</v>
      </c>
      <c r="E92" s="218">
        <v>2</v>
      </c>
      <c r="F92" s="219" t="s">
        <v>77</v>
      </c>
      <c r="G92" s="210">
        <v>167.5</v>
      </c>
      <c r="H92" s="232">
        <f t="shared" si="0"/>
        <v>335</v>
      </c>
      <c r="I92" s="221"/>
      <c r="J92" s="228"/>
      <c r="K92" s="213">
        <f t="shared" si="9"/>
        <v>1</v>
      </c>
      <c r="L92" s="189"/>
      <c r="M92" s="189"/>
      <c r="N92" s="189"/>
      <c r="O92" s="189"/>
      <c r="P92" s="213">
        <f t="shared" si="10"/>
        <v>1</v>
      </c>
      <c r="Q92" s="189"/>
      <c r="R92" s="189"/>
      <c r="S92" s="189"/>
      <c r="T92" s="189"/>
      <c r="U92" s="189"/>
      <c r="V92" s="2"/>
      <c r="W92" s="2"/>
      <c r="X92" s="2"/>
      <c r="Y92" s="2"/>
      <c r="Z92" s="2"/>
      <c r="AA92" s="2"/>
      <c r="AB92" s="2"/>
    </row>
    <row r="93" spans="1:28" ht="15" customHeight="1" x14ac:dyDescent="0.25">
      <c r="A93" s="196"/>
      <c r="B93" s="214"/>
      <c r="C93" s="233" t="s">
        <v>120</v>
      </c>
      <c r="D93" s="217" t="s">
        <v>1098</v>
      </c>
      <c r="E93" s="218">
        <v>150</v>
      </c>
      <c r="F93" s="219" t="s">
        <v>77</v>
      </c>
      <c r="G93" s="210">
        <v>50</v>
      </c>
      <c r="H93" s="232">
        <f t="shared" si="0"/>
        <v>7500</v>
      </c>
      <c r="I93" s="221"/>
      <c r="J93" s="189"/>
      <c r="K93" s="213">
        <f t="shared" si="9"/>
        <v>75</v>
      </c>
      <c r="L93" s="189"/>
      <c r="M93" s="189"/>
      <c r="N93" s="189"/>
      <c r="O93" s="189"/>
      <c r="P93" s="213">
        <f t="shared" si="10"/>
        <v>75</v>
      </c>
      <c r="Q93" s="189"/>
      <c r="R93" s="189"/>
      <c r="S93" s="189"/>
      <c r="T93" s="189"/>
      <c r="U93" s="189"/>
      <c r="V93" s="2"/>
      <c r="W93" s="2"/>
      <c r="X93" s="2"/>
      <c r="Y93" s="2"/>
      <c r="Z93" s="2"/>
      <c r="AA93" s="2"/>
      <c r="AB93" s="2"/>
    </row>
    <row r="94" spans="1:28" ht="15" customHeight="1" x14ac:dyDescent="0.25">
      <c r="A94" s="196"/>
      <c r="B94" s="214"/>
      <c r="C94" s="233" t="s">
        <v>1099</v>
      </c>
      <c r="D94" s="217" t="s">
        <v>1100</v>
      </c>
      <c r="E94" s="218">
        <v>10</v>
      </c>
      <c r="F94" s="219" t="s">
        <v>77</v>
      </c>
      <c r="G94" s="210">
        <v>90</v>
      </c>
      <c r="H94" s="232">
        <f t="shared" si="0"/>
        <v>900</v>
      </c>
      <c r="I94" s="221"/>
      <c r="J94" s="189"/>
      <c r="K94" s="213">
        <f t="shared" si="9"/>
        <v>5</v>
      </c>
      <c r="L94" s="189"/>
      <c r="M94" s="189"/>
      <c r="N94" s="189"/>
      <c r="O94" s="189"/>
      <c r="P94" s="213">
        <f t="shared" si="10"/>
        <v>5</v>
      </c>
      <c r="Q94" s="189"/>
      <c r="R94" s="189"/>
      <c r="S94" s="189"/>
      <c r="T94" s="189"/>
      <c r="U94" s="189"/>
      <c r="V94" s="2"/>
      <c r="W94" s="2"/>
      <c r="X94" s="2"/>
      <c r="Y94" s="2"/>
      <c r="Z94" s="2"/>
      <c r="AA94" s="2"/>
      <c r="AB94" s="2"/>
    </row>
    <row r="95" spans="1:28" ht="15" customHeight="1" x14ac:dyDescent="0.25">
      <c r="A95" s="196"/>
      <c r="B95" s="214"/>
      <c r="C95" s="233" t="s">
        <v>1101</v>
      </c>
      <c r="D95" s="217" t="s">
        <v>1102</v>
      </c>
      <c r="E95" s="218">
        <v>5</v>
      </c>
      <c r="F95" s="219" t="s">
        <v>77</v>
      </c>
      <c r="G95" s="210">
        <v>1200</v>
      </c>
      <c r="H95" s="232">
        <f t="shared" si="0"/>
        <v>6000</v>
      </c>
      <c r="I95" s="221"/>
      <c r="J95" s="189"/>
      <c r="K95" s="213">
        <v>3</v>
      </c>
      <c r="L95" s="189"/>
      <c r="M95" s="189"/>
      <c r="N95" s="189"/>
      <c r="O95" s="189"/>
      <c r="P95" s="213">
        <f t="shared" ref="P95:P97" si="11">E95-K95</f>
        <v>2</v>
      </c>
      <c r="Q95" s="189"/>
      <c r="R95" s="189"/>
      <c r="S95" s="189"/>
      <c r="T95" s="189"/>
      <c r="U95" s="189"/>
      <c r="V95" s="2"/>
      <c r="W95" s="2"/>
      <c r="X95" s="2"/>
      <c r="Y95" s="2"/>
      <c r="Z95" s="2"/>
      <c r="AA95" s="2"/>
      <c r="AB95" s="2"/>
    </row>
    <row r="96" spans="1:28" ht="15" customHeight="1" x14ac:dyDescent="0.25">
      <c r="A96" s="196"/>
      <c r="B96" s="214"/>
      <c r="C96" s="233" t="s">
        <v>1103</v>
      </c>
      <c r="D96" s="217" t="s">
        <v>1104</v>
      </c>
      <c r="E96" s="218">
        <v>5</v>
      </c>
      <c r="F96" s="219" t="s">
        <v>77</v>
      </c>
      <c r="G96" s="210">
        <v>308</v>
      </c>
      <c r="H96" s="232">
        <f t="shared" si="0"/>
        <v>1540</v>
      </c>
      <c r="I96" s="221"/>
      <c r="J96" s="189"/>
      <c r="K96" s="213">
        <v>3</v>
      </c>
      <c r="L96" s="189"/>
      <c r="M96" s="189"/>
      <c r="N96" s="189"/>
      <c r="O96" s="189"/>
      <c r="P96" s="213">
        <f t="shared" si="11"/>
        <v>2</v>
      </c>
      <c r="Q96" s="189"/>
      <c r="R96" s="189"/>
      <c r="S96" s="189"/>
      <c r="T96" s="189"/>
      <c r="U96" s="189"/>
      <c r="V96" s="2"/>
      <c r="W96" s="2"/>
      <c r="X96" s="2"/>
      <c r="Y96" s="2"/>
      <c r="Z96" s="2"/>
      <c r="AA96" s="2"/>
      <c r="AB96" s="2"/>
    </row>
    <row r="97" spans="1:28" ht="15" customHeight="1" x14ac:dyDescent="0.25">
      <c r="A97" s="196"/>
      <c r="B97" s="214"/>
      <c r="C97" s="233" t="s">
        <v>1105</v>
      </c>
      <c r="D97" s="217" t="s">
        <v>1106</v>
      </c>
      <c r="E97" s="218">
        <v>5</v>
      </c>
      <c r="F97" s="219" t="s">
        <v>77</v>
      </c>
      <c r="G97" s="210">
        <v>3500</v>
      </c>
      <c r="H97" s="232">
        <f t="shared" si="0"/>
        <v>17500</v>
      </c>
      <c r="I97" s="221"/>
      <c r="J97" s="189"/>
      <c r="K97" s="213">
        <v>3</v>
      </c>
      <c r="L97" s="189"/>
      <c r="M97" s="189"/>
      <c r="N97" s="189"/>
      <c r="O97" s="189"/>
      <c r="P97" s="213">
        <f t="shared" si="11"/>
        <v>2</v>
      </c>
      <c r="Q97" s="189"/>
      <c r="R97" s="189"/>
      <c r="S97" s="189"/>
      <c r="T97" s="189"/>
      <c r="U97" s="189"/>
      <c r="V97" s="2"/>
      <c r="W97" s="2"/>
      <c r="X97" s="2"/>
      <c r="Y97" s="2"/>
      <c r="Z97" s="2"/>
      <c r="AA97" s="2"/>
      <c r="AB97" s="2"/>
    </row>
    <row r="98" spans="1:28" ht="15" customHeight="1" x14ac:dyDescent="0.25">
      <c r="A98" s="196"/>
      <c r="B98" s="214"/>
      <c r="C98" s="233" t="s">
        <v>1107</v>
      </c>
      <c r="D98" s="217" t="s">
        <v>1108</v>
      </c>
      <c r="E98" s="218">
        <v>20</v>
      </c>
      <c r="F98" s="219" t="s">
        <v>114</v>
      </c>
      <c r="G98" s="210">
        <v>39.200000000000003</v>
      </c>
      <c r="H98" s="232">
        <f t="shared" si="0"/>
        <v>784</v>
      </c>
      <c r="I98" s="221"/>
      <c r="J98" s="189"/>
      <c r="K98" s="213">
        <f t="shared" ref="K98:K104" si="12">E98/2</f>
        <v>10</v>
      </c>
      <c r="L98" s="189"/>
      <c r="M98" s="189"/>
      <c r="N98" s="189"/>
      <c r="O98" s="189"/>
      <c r="P98" s="213">
        <f t="shared" ref="P98:P104" si="13">E98/2</f>
        <v>10</v>
      </c>
      <c r="Q98" s="189"/>
      <c r="R98" s="189"/>
      <c r="S98" s="189"/>
      <c r="T98" s="189"/>
      <c r="U98" s="189"/>
      <c r="V98" s="2"/>
      <c r="W98" s="2"/>
      <c r="X98" s="2"/>
      <c r="Y98" s="2"/>
      <c r="Z98" s="2"/>
      <c r="AA98" s="2"/>
      <c r="AB98" s="2"/>
    </row>
    <row r="99" spans="1:28" ht="15" customHeight="1" x14ac:dyDescent="0.25">
      <c r="A99" s="196"/>
      <c r="B99" s="214"/>
      <c r="C99" s="233" t="s">
        <v>1107</v>
      </c>
      <c r="D99" s="217" t="s">
        <v>1109</v>
      </c>
      <c r="E99" s="218">
        <v>20</v>
      </c>
      <c r="F99" s="219" t="s">
        <v>114</v>
      </c>
      <c r="G99" s="210">
        <v>70</v>
      </c>
      <c r="H99" s="232">
        <f t="shared" si="0"/>
        <v>1400</v>
      </c>
      <c r="I99" s="221"/>
      <c r="J99" s="189"/>
      <c r="K99" s="213">
        <f t="shared" si="12"/>
        <v>10</v>
      </c>
      <c r="L99" s="189"/>
      <c r="M99" s="189"/>
      <c r="N99" s="189"/>
      <c r="O99" s="189"/>
      <c r="P99" s="213">
        <f t="shared" si="13"/>
        <v>10</v>
      </c>
      <c r="Q99" s="189"/>
      <c r="R99" s="189"/>
      <c r="S99" s="189"/>
      <c r="T99" s="189"/>
      <c r="U99" s="189"/>
      <c r="V99" s="2"/>
      <c r="W99" s="2"/>
      <c r="X99" s="2"/>
      <c r="Y99" s="2"/>
      <c r="Z99" s="2"/>
      <c r="AA99" s="2"/>
      <c r="AB99" s="2"/>
    </row>
    <row r="100" spans="1:28" ht="15.75" customHeight="1" x14ac:dyDescent="0.25">
      <c r="A100" s="196"/>
      <c r="B100" s="214"/>
      <c r="C100" s="249" t="s">
        <v>1110</v>
      </c>
      <c r="D100" s="217" t="s">
        <v>1111</v>
      </c>
      <c r="E100" s="218">
        <v>10</v>
      </c>
      <c r="F100" s="219" t="s">
        <v>114</v>
      </c>
      <c r="G100" s="210">
        <v>8242.5</v>
      </c>
      <c r="H100" s="232">
        <f t="shared" si="0"/>
        <v>82425</v>
      </c>
      <c r="I100" s="221"/>
      <c r="J100" s="189"/>
      <c r="K100" s="213">
        <f t="shared" si="12"/>
        <v>5</v>
      </c>
      <c r="L100" s="189"/>
      <c r="M100" s="189"/>
      <c r="N100" s="189"/>
      <c r="O100" s="189"/>
      <c r="P100" s="213">
        <f t="shared" si="13"/>
        <v>5</v>
      </c>
      <c r="Q100" s="189"/>
      <c r="R100" s="189"/>
      <c r="S100" s="189"/>
      <c r="T100" s="189"/>
      <c r="U100" s="189"/>
      <c r="V100" s="2"/>
      <c r="W100" s="2"/>
      <c r="X100" s="2"/>
      <c r="Y100" s="2"/>
      <c r="Z100" s="2"/>
      <c r="AA100" s="2"/>
      <c r="AB100" s="2"/>
    </row>
    <row r="101" spans="1:28" ht="15.75" customHeight="1" x14ac:dyDescent="0.25">
      <c r="A101" s="196"/>
      <c r="B101" s="214"/>
      <c r="C101" s="249" t="s">
        <v>1110</v>
      </c>
      <c r="D101" s="217" t="s">
        <v>1112</v>
      </c>
      <c r="E101" s="218">
        <v>10</v>
      </c>
      <c r="F101" s="219" t="s">
        <v>114</v>
      </c>
      <c r="G101" s="210">
        <v>8242.5</v>
      </c>
      <c r="H101" s="232">
        <f t="shared" si="0"/>
        <v>82425</v>
      </c>
      <c r="I101" s="221"/>
      <c r="J101" s="189"/>
      <c r="K101" s="213">
        <f t="shared" si="12"/>
        <v>5</v>
      </c>
      <c r="L101" s="189"/>
      <c r="M101" s="189"/>
      <c r="N101" s="189"/>
      <c r="O101" s="189"/>
      <c r="P101" s="213">
        <f t="shared" si="13"/>
        <v>5</v>
      </c>
      <c r="Q101" s="189"/>
      <c r="R101" s="189"/>
      <c r="S101" s="189"/>
      <c r="T101" s="189"/>
      <c r="U101" s="189"/>
      <c r="V101" s="2"/>
      <c r="W101" s="2"/>
      <c r="X101" s="2"/>
      <c r="Y101" s="2"/>
      <c r="Z101" s="2"/>
      <c r="AA101" s="2"/>
      <c r="AB101" s="2"/>
    </row>
    <row r="102" spans="1:28" ht="15" customHeight="1" x14ac:dyDescent="0.25">
      <c r="A102" s="196"/>
      <c r="B102" s="214"/>
      <c r="C102" s="233" t="s">
        <v>1113</v>
      </c>
      <c r="D102" s="217" t="s">
        <v>1114</v>
      </c>
      <c r="E102" s="218">
        <v>20</v>
      </c>
      <c r="F102" s="219" t="s">
        <v>77</v>
      </c>
      <c r="G102" s="210">
        <v>11795</v>
      </c>
      <c r="H102" s="232">
        <f t="shared" si="0"/>
        <v>235900</v>
      </c>
      <c r="I102" s="221"/>
      <c r="J102" s="189"/>
      <c r="K102" s="213">
        <f t="shared" si="12"/>
        <v>10</v>
      </c>
      <c r="L102" s="189"/>
      <c r="M102" s="189"/>
      <c r="N102" s="189"/>
      <c r="O102" s="189"/>
      <c r="P102" s="213">
        <f t="shared" si="13"/>
        <v>10</v>
      </c>
      <c r="Q102" s="189"/>
      <c r="R102" s="189"/>
      <c r="S102" s="189"/>
      <c r="T102" s="189"/>
      <c r="U102" s="189"/>
      <c r="V102" s="2"/>
      <c r="W102" s="2"/>
      <c r="X102" s="2"/>
      <c r="Y102" s="2"/>
      <c r="Z102" s="2"/>
      <c r="AA102" s="2"/>
      <c r="AB102" s="2"/>
    </row>
    <row r="103" spans="1:28" ht="15" customHeight="1" x14ac:dyDescent="0.25">
      <c r="A103" s="196"/>
      <c r="B103" s="214"/>
      <c r="C103" s="233" t="s">
        <v>1115</v>
      </c>
      <c r="D103" s="217" t="s">
        <v>1116</v>
      </c>
      <c r="E103" s="218">
        <v>10</v>
      </c>
      <c r="F103" s="219" t="s">
        <v>77</v>
      </c>
      <c r="G103" s="210">
        <v>30</v>
      </c>
      <c r="H103" s="232">
        <f t="shared" si="0"/>
        <v>300</v>
      </c>
      <c r="I103" s="221"/>
      <c r="J103" s="189"/>
      <c r="K103" s="213">
        <f t="shared" si="12"/>
        <v>5</v>
      </c>
      <c r="L103" s="189"/>
      <c r="M103" s="189"/>
      <c r="N103" s="189"/>
      <c r="O103" s="189"/>
      <c r="P103" s="213">
        <f t="shared" si="13"/>
        <v>5</v>
      </c>
      <c r="Q103" s="189"/>
      <c r="R103" s="189"/>
      <c r="S103" s="189"/>
      <c r="T103" s="189"/>
      <c r="U103" s="189"/>
      <c r="V103" s="2"/>
      <c r="W103" s="2"/>
      <c r="X103" s="2"/>
      <c r="Y103" s="2"/>
      <c r="Z103" s="2"/>
      <c r="AA103" s="2"/>
      <c r="AB103" s="2"/>
    </row>
    <row r="104" spans="1:28" ht="15" customHeight="1" x14ac:dyDescent="0.25">
      <c r="A104" s="196"/>
      <c r="B104" s="214"/>
      <c r="C104" s="233" t="s">
        <v>1117</v>
      </c>
      <c r="D104" s="217" t="s">
        <v>1118</v>
      </c>
      <c r="E104" s="218">
        <v>50</v>
      </c>
      <c r="F104" s="219" t="s">
        <v>77</v>
      </c>
      <c r="G104" s="210">
        <v>22.4</v>
      </c>
      <c r="H104" s="232">
        <f t="shared" si="0"/>
        <v>1120</v>
      </c>
      <c r="I104" s="221"/>
      <c r="J104" s="189"/>
      <c r="K104" s="213">
        <f t="shared" si="12"/>
        <v>25</v>
      </c>
      <c r="L104" s="189"/>
      <c r="M104" s="189"/>
      <c r="N104" s="189"/>
      <c r="O104" s="189"/>
      <c r="P104" s="213">
        <f t="shared" si="13"/>
        <v>25</v>
      </c>
      <c r="Q104" s="189"/>
      <c r="R104" s="189"/>
      <c r="S104" s="189"/>
      <c r="T104" s="189"/>
      <c r="U104" s="189"/>
      <c r="V104" s="2"/>
      <c r="W104" s="2"/>
      <c r="X104" s="2"/>
      <c r="Y104" s="2"/>
      <c r="Z104" s="2"/>
      <c r="AA104" s="2"/>
      <c r="AB104" s="2"/>
    </row>
    <row r="105" spans="1:28" ht="15" customHeight="1" x14ac:dyDescent="0.25">
      <c r="A105" s="196"/>
      <c r="B105" s="214"/>
      <c r="C105" s="233" t="s">
        <v>1119</v>
      </c>
      <c r="D105" s="217" t="s">
        <v>1120</v>
      </c>
      <c r="E105" s="218">
        <v>5</v>
      </c>
      <c r="F105" s="219" t="s">
        <v>77</v>
      </c>
      <c r="G105" s="210">
        <v>6608</v>
      </c>
      <c r="H105" s="232">
        <f t="shared" si="0"/>
        <v>33040</v>
      </c>
      <c r="I105" s="221"/>
      <c r="J105" s="189"/>
      <c r="K105" s="213">
        <v>3</v>
      </c>
      <c r="L105" s="189"/>
      <c r="M105" s="189"/>
      <c r="N105" s="189"/>
      <c r="O105" s="189"/>
      <c r="P105" s="213">
        <f>E105-K105</f>
        <v>2</v>
      </c>
      <c r="Q105" s="189"/>
      <c r="R105" s="189"/>
      <c r="S105" s="189"/>
      <c r="T105" s="189"/>
      <c r="U105" s="189"/>
      <c r="V105" s="2"/>
      <c r="W105" s="2"/>
      <c r="X105" s="2"/>
      <c r="Y105" s="2"/>
      <c r="Z105" s="2"/>
      <c r="AA105" s="2"/>
      <c r="AB105" s="2"/>
    </row>
    <row r="106" spans="1:28" ht="15" customHeight="1" x14ac:dyDescent="0.25">
      <c r="A106" s="196"/>
      <c r="B106" s="214"/>
      <c r="C106" s="233" t="s">
        <v>1121</v>
      </c>
      <c r="D106" s="217" t="s">
        <v>1122</v>
      </c>
      <c r="E106" s="218">
        <v>30</v>
      </c>
      <c r="F106" s="219" t="s">
        <v>88</v>
      </c>
      <c r="G106" s="210">
        <v>123.75</v>
      </c>
      <c r="H106" s="232">
        <f t="shared" si="0"/>
        <v>3712.5</v>
      </c>
      <c r="I106" s="221"/>
      <c r="J106" s="189"/>
      <c r="K106" s="213">
        <f t="shared" ref="K106:K116" si="14">E106/2</f>
        <v>15</v>
      </c>
      <c r="L106" s="189"/>
      <c r="M106" s="189"/>
      <c r="N106" s="189"/>
      <c r="O106" s="189"/>
      <c r="P106" s="213">
        <f t="shared" ref="P106:P116" si="15">E106/2</f>
        <v>15</v>
      </c>
      <c r="Q106" s="189"/>
      <c r="R106" s="189"/>
      <c r="S106" s="189"/>
      <c r="T106" s="189"/>
      <c r="U106" s="189"/>
      <c r="V106" s="2"/>
      <c r="W106" s="2"/>
      <c r="X106" s="2"/>
      <c r="Y106" s="2"/>
      <c r="Z106" s="2"/>
      <c r="AA106" s="2"/>
      <c r="AB106" s="2"/>
    </row>
    <row r="107" spans="1:28" ht="15" customHeight="1" x14ac:dyDescent="0.25">
      <c r="A107" s="196"/>
      <c r="B107" s="214"/>
      <c r="C107" s="233" t="s">
        <v>1121</v>
      </c>
      <c r="D107" s="217" t="s">
        <v>1123</v>
      </c>
      <c r="E107" s="218">
        <v>10</v>
      </c>
      <c r="F107" s="219" t="s">
        <v>88</v>
      </c>
      <c r="G107" s="210">
        <v>107.5</v>
      </c>
      <c r="H107" s="232">
        <f t="shared" si="0"/>
        <v>1075</v>
      </c>
      <c r="I107" s="221"/>
      <c r="J107" s="189"/>
      <c r="K107" s="213">
        <f t="shared" si="14"/>
        <v>5</v>
      </c>
      <c r="L107" s="189"/>
      <c r="M107" s="189"/>
      <c r="N107" s="189"/>
      <c r="O107" s="189"/>
      <c r="P107" s="213">
        <f t="shared" si="15"/>
        <v>5</v>
      </c>
      <c r="Q107" s="189"/>
      <c r="R107" s="189"/>
      <c r="S107" s="189"/>
      <c r="T107" s="189"/>
      <c r="U107" s="189"/>
      <c r="V107" s="2"/>
      <c r="W107" s="2"/>
      <c r="X107" s="2"/>
      <c r="Y107" s="2"/>
      <c r="Z107" s="2"/>
      <c r="AA107" s="2"/>
      <c r="AB107" s="2"/>
    </row>
    <row r="108" spans="1:28" ht="15" customHeight="1" x14ac:dyDescent="0.25">
      <c r="A108" s="196"/>
      <c r="B108" s="214"/>
      <c r="C108" s="233" t="s">
        <v>1124</v>
      </c>
      <c r="D108" s="217" t="s">
        <v>1125</v>
      </c>
      <c r="E108" s="218">
        <v>10</v>
      </c>
      <c r="F108" s="219" t="s">
        <v>77</v>
      </c>
      <c r="G108" s="210">
        <v>658</v>
      </c>
      <c r="H108" s="232">
        <f t="shared" si="0"/>
        <v>6580</v>
      </c>
      <c r="I108" s="221"/>
      <c r="J108" s="189"/>
      <c r="K108" s="213">
        <f t="shared" si="14"/>
        <v>5</v>
      </c>
      <c r="L108" s="189"/>
      <c r="M108" s="189"/>
      <c r="N108" s="189"/>
      <c r="O108" s="189"/>
      <c r="P108" s="213">
        <f t="shared" si="15"/>
        <v>5</v>
      </c>
      <c r="Q108" s="189"/>
      <c r="R108" s="189"/>
      <c r="S108" s="189"/>
      <c r="T108" s="189"/>
      <c r="U108" s="189"/>
      <c r="V108" s="2"/>
      <c r="W108" s="2"/>
      <c r="X108" s="2"/>
      <c r="Y108" s="2"/>
      <c r="Z108" s="2"/>
      <c r="AA108" s="2"/>
      <c r="AB108" s="2"/>
    </row>
    <row r="109" spans="1:28" ht="15" customHeight="1" x14ac:dyDescent="0.25">
      <c r="A109" s="196"/>
      <c r="B109" s="214"/>
      <c r="C109" s="233" t="s">
        <v>1126</v>
      </c>
      <c r="D109" s="217" t="s">
        <v>1127</v>
      </c>
      <c r="E109" s="218">
        <v>30</v>
      </c>
      <c r="F109" s="219" t="s">
        <v>77</v>
      </c>
      <c r="G109" s="210">
        <v>2142</v>
      </c>
      <c r="H109" s="232">
        <f t="shared" si="0"/>
        <v>64260</v>
      </c>
      <c r="I109" s="246"/>
      <c r="J109" s="189"/>
      <c r="K109" s="213">
        <f t="shared" si="14"/>
        <v>15</v>
      </c>
      <c r="L109" s="189"/>
      <c r="M109" s="189"/>
      <c r="N109" s="189"/>
      <c r="O109" s="189"/>
      <c r="P109" s="213">
        <f t="shared" si="15"/>
        <v>15</v>
      </c>
      <c r="Q109" s="189"/>
      <c r="R109" s="189"/>
      <c r="S109" s="189"/>
      <c r="T109" s="189"/>
      <c r="U109" s="189"/>
      <c r="V109" s="2"/>
      <c r="W109" s="2"/>
      <c r="X109" s="2"/>
      <c r="Y109" s="2"/>
      <c r="Z109" s="2"/>
      <c r="AA109" s="2"/>
      <c r="AB109" s="2"/>
    </row>
    <row r="110" spans="1:28" ht="15" customHeight="1" x14ac:dyDescent="0.25">
      <c r="A110" s="196"/>
      <c r="B110" s="214"/>
      <c r="C110" s="233" t="s">
        <v>1113</v>
      </c>
      <c r="D110" s="217" t="s">
        <v>1128</v>
      </c>
      <c r="E110" s="218">
        <v>30</v>
      </c>
      <c r="F110" s="219" t="s">
        <v>114</v>
      </c>
      <c r="G110" s="210">
        <v>11795</v>
      </c>
      <c r="H110" s="232">
        <f t="shared" si="0"/>
        <v>353850</v>
      </c>
      <c r="I110" s="221"/>
      <c r="J110" s="189"/>
      <c r="K110" s="213">
        <f t="shared" si="14"/>
        <v>15</v>
      </c>
      <c r="L110" s="189"/>
      <c r="M110" s="189"/>
      <c r="N110" s="189"/>
      <c r="O110" s="189"/>
      <c r="P110" s="213">
        <f t="shared" si="15"/>
        <v>15</v>
      </c>
      <c r="Q110" s="189"/>
      <c r="R110" s="189"/>
      <c r="S110" s="189"/>
      <c r="T110" s="189"/>
      <c r="U110" s="189"/>
      <c r="V110" s="2"/>
      <c r="W110" s="2"/>
      <c r="X110" s="2"/>
      <c r="Y110" s="2"/>
      <c r="Z110" s="2"/>
      <c r="AA110" s="2"/>
      <c r="AB110" s="2"/>
    </row>
    <row r="111" spans="1:28" ht="15" customHeight="1" x14ac:dyDescent="0.25">
      <c r="A111" s="196"/>
      <c r="B111" s="214"/>
      <c r="C111" s="233" t="s">
        <v>1129</v>
      </c>
      <c r="D111" s="217" t="s">
        <v>1130</v>
      </c>
      <c r="E111" s="218">
        <v>100</v>
      </c>
      <c r="F111" s="219" t="s">
        <v>77</v>
      </c>
      <c r="G111" s="210">
        <v>15</v>
      </c>
      <c r="H111" s="232">
        <f t="shared" si="0"/>
        <v>1500</v>
      </c>
      <c r="I111" s="221"/>
      <c r="J111" s="189"/>
      <c r="K111" s="213">
        <f t="shared" si="14"/>
        <v>50</v>
      </c>
      <c r="L111" s="189"/>
      <c r="M111" s="189"/>
      <c r="N111" s="189"/>
      <c r="O111" s="189"/>
      <c r="P111" s="213">
        <f t="shared" si="15"/>
        <v>50</v>
      </c>
      <c r="Q111" s="189"/>
      <c r="R111" s="189"/>
      <c r="S111" s="189"/>
      <c r="T111" s="189"/>
      <c r="U111" s="189"/>
      <c r="V111" s="2"/>
      <c r="W111" s="2"/>
      <c r="X111" s="2"/>
      <c r="Y111" s="2"/>
      <c r="Z111" s="2"/>
      <c r="AA111" s="2"/>
      <c r="AB111" s="2"/>
    </row>
    <row r="112" spans="1:28" ht="15" customHeight="1" x14ac:dyDescent="0.25">
      <c r="A112" s="196"/>
      <c r="B112" s="214"/>
      <c r="C112" s="233" t="s">
        <v>1129</v>
      </c>
      <c r="D112" s="217" t="s">
        <v>1131</v>
      </c>
      <c r="E112" s="218">
        <v>500</v>
      </c>
      <c r="F112" s="219" t="s">
        <v>77</v>
      </c>
      <c r="G112" s="210">
        <v>15</v>
      </c>
      <c r="H112" s="232">
        <f t="shared" si="0"/>
        <v>7500</v>
      </c>
      <c r="I112" s="221"/>
      <c r="J112" s="189"/>
      <c r="K112" s="213">
        <f t="shared" si="14"/>
        <v>250</v>
      </c>
      <c r="L112" s="189"/>
      <c r="M112" s="189"/>
      <c r="N112" s="189"/>
      <c r="O112" s="189"/>
      <c r="P112" s="213">
        <f t="shared" si="15"/>
        <v>250</v>
      </c>
      <c r="Q112" s="189"/>
      <c r="R112" s="189"/>
      <c r="S112" s="189"/>
      <c r="T112" s="189"/>
      <c r="U112" s="189"/>
      <c r="V112" s="2"/>
      <c r="W112" s="2"/>
      <c r="X112" s="2"/>
      <c r="Y112" s="2"/>
      <c r="Z112" s="2"/>
      <c r="AA112" s="2"/>
      <c r="AB112" s="2"/>
    </row>
    <row r="113" spans="1:28" ht="15" customHeight="1" x14ac:dyDescent="0.25">
      <c r="A113" s="196"/>
      <c r="B113" s="214"/>
      <c r="C113" s="233" t="s">
        <v>1129</v>
      </c>
      <c r="D113" s="217" t="s">
        <v>1132</v>
      </c>
      <c r="E113" s="218">
        <v>100</v>
      </c>
      <c r="F113" s="219" t="s">
        <v>77</v>
      </c>
      <c r="G113" s="210">
        <v>42</v>
      </c>
      <c r="H113" s="232">
        <f t="shared" si="0"/>
        <v>4200</v>
      </c>
      <c r="I113" s="221"/>
      <c r="J113" s="189"/>
      <c r="K113" s="213">
        <f t="shared" si="14"/>
        <v>50</v>
      </c>
      <c r="L113" s="189"/>
      <c r="M113" s="189"/>
      <c r="N113" s="189"/>
      <c r="O113" s="189"/>
      <c r="P113" s="213">
        <f t="shared" si="15"/>
        <v>50</v>
      </c>
      <c r="Q113" s="189"/>
      <c r="R113" s="189"/>
      <c r="S113" s="189"/>
      <c r="T113" s="189"/>
      <c r="U113" s="189"/>
      <c r="V113" s="2"/>
      <c r="W113" s="2"/>
      <c r="X113" s="2"/>
      <c r="Y113" s="2"/>
      <c r="Z113" s="2"/>
      <c r="AA113" s="2"/>
      <c r="AB113" s="2"/>
    </row>
    <row r="114" spans="1:28" ht="15" customHeight="1" x14ac:dyDescent="0.25">
      <c r="A114" s="196"/>
      <c r="B114" s="214"/>
      <c r="C114" s="233" t="s">
        <v>1129</v>
      </c>
      <c r="D114" s="217" t="s">
        <v>1133</v>
      </c>
      <c r="E114" s="218">
        <v>100</v>
      </c>
      <c r="F114" s="219" t="s">
        <v>77</v>
      </c>
      <c r="G114" s="210">
        <v>36</v>
      </c>
      <c r="H114" s="232">
        <f t="shared" si="0"/>
        <v>3600</v>
      </c>
      <c r="I114" s="221"/>
      <c r="J114" s="189"/>
      <c r="K114" s="213">
        <f t="shared" si="14"/>
        <v>50</v>
      </c>
      <c r="L114" s="189"/>
      <c r="M114" s="189"/>
      <c r="N114" s="189"/>
      <c r="O114" s="189"/>
      <c r="P114" s="213">
        <f t="shared" si="15"/>
        <v>50</v>
      </c>
      <c r="Q114" s="189"/>
      <c r="R114" s="189"/>
      <c r="S114" s="189"/>
      <c r="T114" s="189"/>
      <c r="U114" s="189"/>
      <c r="V114" s="2"/>
      <c r="W114" s="2"/>
      <c r="X114" s="2"/>
      <c r="Y114" s="2"/>
      <c r="Z114" s="2"/>
      <c r="AA114" s="2"/>
      <c r="AB114" s="2"/>
    </row>
    <row r="115" spans="1:28" ht="15.75" customHeight="1" x14ac:dyDescent="0.25">
      <c r="A115" s="196"/>
      <c r="B115" s="214"/>
      <c r="C115" s="233" t="s">
        <v>1134</v>
      </c>
      <c r="D115" s="217" t="s">
        <v>1135</v>
      </c>
      <c r="E115" s="218">
        <v>10</v>
      </c>
      <c r="F115" s="219" t="s">
        <v>88</v>
      </c>
      <c r="G115" s="210">
        <v>100</v>
      </c>
      <c r="H115" s="232">
        <f t="shared" si="0"/>
        <v>1000</v>
      </c>
      <c r="I115" s="221"/>
      <c r="J115" s="189"/>
      <c r="K115" s="213">
        <f t="shared" si="14"/>
        <v>5</v>
      </c>
      <c r="L115" s="189"/>
      <c r="M115" s="189"/>
      <c r="N115" s="189"/>
      <c r="O115" s="189"/>
      <c r="P115" s="213">
        <f t="shared" si="15"/>
        <v>5</v>
      </c>
      <c r="Q115" s="189"/>
      <c r="R115" s="189"/>
      <c r="S115" s="189"/>
      <c r="T115" s="189"/>
      <c r="U115" s="189"/>
      <c r="V115" s="2"/>
      <c r="W115" s="2"/>
      <c r="X115" s="2"/>
      <c r="Y115" s="2"/>
      <c r="Z115" s="2"/>
      <c r="AA115" s="2"/>
      <c r="AB115" s="2"/>
    </row>
    <row r="116" spans="1:28" ht="15" customHeight="1" x14ac:dyDescent="0.25">
      <c r="A116" s="196"/>
      <c r="B116" s="214"/>
      <c r="C116" s="233" t="s">
        <v>1136</v>
      </c>
      <c r="D116" s="217" t="s">
        <v>1137</v>
      </c>
      <c r="E116" s="218">
        <v>20</v>
      </c>
      <c r="F116" s="219" t="s">
        <v>77</v>
      </c>
      <c r="G116" s="210">
        <v>50.4</v>
      </c>
      <c r="H116" s="232">
        <f t="shared" si="0"/>
        <v>1008</v>
      </c>
      <c r="I116" s="221"/>
      <c r="J116" s="189"/>
      <c r="K116" s="213">
        <f t="shared" si="14"/>
        <v>10</v>
      </c>
      <c r="L116" s="189"/>
      <c r="M116" s="189"/>
      <c r="N116" s="189"/>
      <c r="O116" s="189"/>
      <c r="P116" s="213">
        <f t="shared" si="15"/>
        <v>10</v>
      </c>
      <c r="Q116" s="189"/>
      <c r="R116" s="189"/>
      <c r="S116" s="189"/>
      <c r="T116" s="189"/>
      <c r="U116" s="189"/>
      <c r="V116" s="2"/>
      <c r="W116" s="2"/>
      <c r="X116" s="2"/>
      <c r="Y116" s="2"/>
      <c r="Z116" s="2"/>
      <c r="AA116" s="2"/>
      <c r="AB116" s="2"/>
    </row>
    <row r="117" spans="1:28" ht="15" customHeight="1" x14ac:dyDescent="0.25">
      <c r="A117" s="196"/>
      <c r="B117" s="214"/>
      <c r="C117" s="233" t="s">
        <v>1138</v>
      </c>
      <c r="D117" s="217" t="s">
        <v>1139</v>
      </c>
      <c r="E117" s="218">
        <v>5</v>
      </c>
      <c r="F117" s="219" t="s">
        <v>77</v>
      </c>
      <c r="G117" s="210">
        <v>387.8</v>
      </c>
      <c r="H117" s="232">
        <f t="shared" si="0"/>
        <v>1939</v>
      </c>
      <c r="I117" s="221"/>
      <c r="J117" s="189"/>
      <c r="K117" s="213">
        <v>3</v>
      </c>
      <c r="L117" s="189"/>
      <c r="M117" s="189"/>
      <c r="N117" s="189"/>
      <c r="O117" s="189"/>
      <c r="P117" s="213">
        <f>E117-K117</f>
        <v>2</v>
      </c>
      <c r="Q117" s="189"/>
      <c r="R117" s="189"/>
      <c r="S117" s="189"/>
      <c r="T117" s="189"/>
      <c r="U117" s="189"/>
      <c r="V117" s="2"/>
      <c r="W117" s="2"/>
      <c r="X117" s="2"/>
      <c r="Y117" s="2"/>
      <c r="Z117" s="2"/>
      <c r="AA117" s="2"/>
      <c r="AB117" s="2"/>
    </row>
    <row r="118" spans="1:28" ht="15" customHeight="1" x14ac:dyDescent="0.25">
      <c r="A118" s="196"/>
      <c r="B118" s="214"/>
      <c r="C118" s="233" t="s">
        <v>1140</v>
      </c>
      <c r="D118" s="217" t="s">
        <v>1141</v>
      </c>
      <c r="E118" s="218">
        <v>50</v>
      </c>
      <c r="F118" s="219" t="s">
        <v>75</v>
      </c>
      <c r="G118" s="210">
        <v>210</v>
      </c>
      <c r="H118" s="232">
        <f t="shared" si="0"/>
        <v>10500</v>
      </c>
      <c r="I118" s="221"/>
      <c r="J118" s="189"/>
      <c r="K118" s="213">
        <f t="shared" ref="K118:K119" si="16">E118/2</f>
        <v>25</v>
      </c>
      <c r="L118" s="189"/>
      <c r="M118" s="189"/>
      <c r="N118" s="189"/>
      <c r="O118" s="189"/>
      <c r="P118" s="213">
        <f t="shared" ref="P118:P119" si="17">E118/2</f>
        <v>25</v>
      </c>
      <c r="Q118" s="189"/>
      <c r="R118" s="189"/>
      <c r="S118" s="189"/>
      <c r="T118" s="189"/>
      <c r="U118" s="189"/>
      <c r="V118" s="2"/>
      <c r="W118" s="2"/>
      <c r="X118" s="2"/>
      <c r="Y118" s="2"/>
      <c r="Z118" s="2"/>
      <c r="AA118" s="2"/>
      <c r="AB118" s="2"/>
    </row>
    <row r="119" spans="1:28" ht="15" customHeight="1" x14ac:dyDescent="0.25">
      <c r="A119" s="196"/>
      <c r="B119" s="214"/>
      <c r="C119" s="233" t="s">
        <v>1142</v>
      </c>
      <c r="D119" s="217" t="s">
        <v>1143</v>
      </c>
      <c r="E119" s="218">
        <v>10</v>
      </c>
      <c r="F119" s="219" t="s">
        <v>77</v>
      </c>
      <c r="G119" s="210">
        <f>2250/25</f>
        <v>90</v>
      </c>
      <c r="H119" s="232">
        <f t="shared" si="0"/>
        <v>900</v>
      </c>
      <c r="I119" s="221"/>
      <c r="J119" s="189"/>
      <c r="K119" s="213">
        <f t="shared" si="16"/>
        <v>5</v>
      </c>
      <c r="L119" s="189"/>
      <c r="M119" s="189"/>
      <c r="N119" s="189"/>
      <c r="O119" s="189"/>
      <c r="P119" s="213">
        <f t="shared" si="17"/>
        <v>5</v>
      </c>
      <c r="Q119" s="189"/>
      <c r="R119" s="189"/>
      <c r="S119" s="189"/>
      <c r="T119" s="189"/>
      <c r="U119" s="189"/>
      <c r="V119" s="2"/>
      <c r="W119" s="2"/>
      <c r="X119" s="2"/>
      <c r="Y119" s="2"/>
      <c r="Z119" s="2"/>
      <c r="AA119" s="2"/>
      <c r="AB119" s="2"/>
    </row>
    <row r="120" spans="1:28" ht="15" customHeight="1" x14ac:dyDescent="0.25">
      <c r="A120" s="196"/>
      <c r="B120" s="214"/>
      <c r="C120" s="233" t="s">
        <v>1144</v>
      </c>
      <c r="D120" s="217" t="s">
        <v>1139</v>
      </c>
      <c r="E120" s="218">
        <v>1</v>
      </c>
      <c r="F120" s="219" t="s">
        <v>110</v>
      </c>
      <c r="G120" s="210">
        <v>4750</v>
      </c>
      <c r="H120" s="232">
        <f t="shared" si="0"/>
        <v>4750</v>
      </c>
      <c r="I120" s="221"/>
      <c r="J120" s="189"/>
      <c r="K120" s="213">
        <f>E120</f>
        <v>1</v>
      </c>
      <c r="L120" s="189"/>
      <c r="M120" s="189"/>
      <c r="N120" s="189"/>
      <c r="O120" s="189"/>
      <c r="P120" s="213"/>
      <c r="Q120" s="189"/>
      <c r="R120" s="189"/>
      <c r="S120" s="189"/>
      <c r="T120" s="189"/>
      <c r="U120" s="189"/>
      <c r="V120" s="2"/>
      <c r="W120" s="2"/>
      <c r="X120" s="2"/>
      <c r="Y120" s="2"/>
      <c r="Z120" s="2"/>
      <c r="AA120" s="2"/>
      <c r="AB120" s="2"/>
    </row>
    <row r="121" spans="1:28" ht="15" customHeight="1" x14ac:dyDescent="0.25">
      <c r="A121" s="196"/>
      <c r="B121" s="214"/>
      <c r="C121" s="233" t="s">
        <v>1145</v>
      </c>
      <c r="D121" s="217" t="s">
        <v>1146</v>
      </c>
      <c r="E121" s="218">
        <v>20</v>
      </c>
      <c r="F121" s="219" t="s">
        <v>75</v>
      </c>
      <c r="G121" s="210">
        <v>1500.8</v>
      </c>
      <c r="H121" s="232">
        <f t="shared" si="0"/>
        <v>30016</v>
      </c>
      <c r="I121" s="221"/>
      <c r="J121" s="189"/>
      <c r="K121" s="213">
        <f t="shared" ref="K121:K131" si="18">E121/2</f>
        <v>10</v>
      </c>
      <c r="L121" s="189"/>
      <c r="M121" s="189"/>
      <c r="N121" s="189"/>
      <c r="O121" s="189"/>
      <c r="P121" s="213">
        <f t="shared" ref="P121:P131" si="19">E121/2</f>
        <v>10</v>
      </c>
      <c r="Q121" s="189"/>
      <c r="R121" s="189"/>
      <c r="S121" s="189"/>
      <c r="T121" s="189"/>
      <c r="U121" s="189"/>
      <c r="V121" s="2"/>
      <c r="W121" s="2"/>
      <c r="X121" s="2"/>
      <c r="Y121" s="2"/>
      <c r="Z121" s="2"/>
      <c r="AA121" s="2"/>
      <c r="AB121" s="2"/>
    </row>
    <row r="122" spans="1:28" ht="15" customHeight="1" x14ac:dyDescent="0.25">
      <c r="A122" s="196"/>
      <c r="B122" s="214"/>
      <c r="C122" s="233" t="s">
        <v>1145</v>
      </c>
      <c r="D122" s="217" t="s">
        <v>1147</v>
      </c>
      <c r="E122" s="218">
        <v>30</v>
      </c>
      <c r="F122" s="219" t="s">
        <v>75</v>
      </c>
      <c r="G122" s="210">
        <v>1841</v>
      </c>
      <c r="H122" s="232">
        <f t="shared" si="0"/>
        <v>55230</v>
      </c>
      <c r="I122" s="221"/>
      <c r="J122" s="189"/>
      <c r="K122" s="213">
        <f t="shared" si="18"/>
        <v>15</v>
      </c>
      <c r="L122" s="189"/>
      <c r="M122" s="189"/>
      <c r="N122" s="189"/>
      <c r="O122" s="189"/>
      <c r="P122" s="213">
        <f t="shared" si="19"/>
        <v>15</v>
      </c>
      <c r="Q122" s="189"/>
      <c r="R122" s="189"/>
      <c r="S122" s="189"/>
      <c r="T122" s="189"/>
      <c r="U122" s="189"/>
      <c r="V122" s="2"/>
      <c r="W122" s="2"/>
      <c r="X122" s="2"/>
      <c r="Y122" s="2"/>
      <c r="Z122" s="2"/>
      <c r="AA122" s="2"/>
      <c r="AB122" s="2"/>
    </row>
    <row r="123" spans="1:28" ht="15" customHeight="1" x14ac:dyDescent="0.25">
      <c r="A123" s="196"/>
      <c r="B123" s="214"/>
      <c r="C123" s="233" t="s">
        <v>1148</v>
      </c>
      <c r="D123" s="217" t="s">
        <v>1149</v>
      </c>
      <c r="E123" s="218">
        <v>10</v>
      </c>
      <c r="F123" s="219" t="s">
        <v>77</v>
      </c>
      <c r="G123" s="210">
        <v>75.599999999999994</v>
      </c>
      <c r="H123" s="232">
        <f t="shared" si="0"/>
        <v>756</v>
      </c>
      <c r="I123" s="221"/>
      <c r="J123" s="189"/>
      <c r="K123" s="213">
        <f t="shared" si="18"/>
        <v>5</v>
      </c>
      <c r="L123" s="189"/>
      <c r="M123" s="189"/>
      <c r="N123" s="189"/>
      <c r="O123" s="189"/>
      <c r="P123" s="213">
        <f t="shared" si="19"/>
        <v>5</v>
      </c>
      <c r="Q123" s="189"/>
      <c r="R123" s="189"/>
      <c r="S123" s="189"/>
      <c r="T123" s="189"/>
      <c r="U123" s="189"/>
      <c r="V123" s="2"/>
      <c r="W123" s="2"/>
      <c r="X123" s="2"/>
      <c r="Y123" s="2"/>
      <c r="Z123" s="2"/>
      <c r="AA123" s="2"/>
      <c r="AB123" s="2"/>
    </row>
    <row r="124" spans="1:28" ht="15" customHeight="1" x14ac:dyDescent="0.25">
      <c r="A124" s="196"/>
      <c r="B124" s="214"/>
      <c r="C124" s="233" t="s">
        <v>1148</v>
      </c>
      <c r="D124" s="217" t="s">
        <v>1150</v>
      </c>
      <c r="E124" s="218">
        <v>20</v>
      </c>
      <c r="F124" s="219" t="s">
        <v>77</v>
      </c>
      <c r="G124" s="210">
        <v>126</v>
      </c>
      <c r="H124" s="232">
        <f t="shared" si="0"/>
        <v>2520</v>
      </c>
      <c r="I124" s="221"/>
      <c r="J124" s="189"/>
      <c r="K124" s="213">
        <f t="shared" si="18"/>
        <v>10</v>
      </c>
      <c r="L124" s="189"/>
      <c r="M124" s="189"/>
      <c r="N124" s="189"/>
      <c r="O124" s="189"/>
      <c r="P124" s="213">
        <f t="shared" si="19"/>
        <v>10</v>
      </c>
      <c r="Q124" s="189"/>
      <c r="R124" s="189"/>
      <c r="S124" s="189"/>
      <c r="T124" s="189"/>
      <c r="U124" s="189"/>
      <c r="V124" s="2"/>
      <c r="W124" s="2"/>
      <c r="X124" s="2"/>
      <c r="Y124" s="2"/>
      <c r="Z124" s="2"/>
      <c r="AA124" s="2"/>
      <c r="AB124" s="2"/>
    </row>
    <row r="125" spans="1:28" ht="15" customHeight="1" x14ac:dyDescent="0.25">
      <c r="A125" s="196"/>
      <c r="B125" s="214"/>
      <c r="C125" s="233" t="s">
        <v>1148</v>
      </c>
      <c r="D125" s="217" t="s">
        <v>1151</v>
      </c>
      <c r="E125" s="218">
        <v>10</v>
      </c>
      <c r="F125" s="219" t="s">
        <v>77</v>
      </c>
      <c r="G125" s="210">
        <v>159.6</v>
      </c>
      <c r="H125" s="232">
        <f t="shared" si="0"/>
        <v>1596</v>
      </c>
      <c r="I125" s="221"/>
      <c r="J125" s="189"/>
      <c r="K125" s="213">
        <f t="shared" si="18"/>
        <v>5</v>
      </c>
      <c r="L125" s="189"/>
      <c r="M125" s="189"/>
      <c r="N125" s="189"/>
      <c r="O125" s="189"/>
      <c r="P125" s="213">
        <f t="shared" si="19"/>
        <v>5</v>
      </c>
      <c r="Q125" s="189"/>
      <c r="R125" s="189"/>
      <c r="S125" s="189"/>
      <c r="T125" s="189"/>
      <c r="U125" s="189"/>
      <c r="V125" s="2"/>
      <c r="W125" s="2"/>
      <c r="X125" s="2"/>
      <c r="Y125" s="2"/>
      <c r="Z125" s="2"/>
      <c r="AA125" s="2"/>
      <c r="AB125" s="2"/>
    </row>
    <row r="126" spans="1:28" ht="15" customHeight="1" x14ac:dyDescent="0.25">
      <c r="A126" s="196"/>
      <c r="B126" s="214"/>
      <c r="C126" s="233" t="s">
        <v>1152</v>
      </c>
      <c r="D126" s="217" t="s">
        <v>1153</v>
      </c>
      <c r="E126" s="218">
        <v>30</v>
      </c>
      <c r="F126" s="219" t="s">
        <v>75</v>
      </c>
      <c r="G126" s="210">
        <v>72</v>
      </c>
      <c r="H126" s="232">
        <f t="shared" si="0"/>
        <v>2160</v>
      </c>
      <c r="I126" s="221"/>
      <c r="J126" s="189"/>
      <c r="K126" s="213">
        <f t="shared" si="18"/>
        <v>15</v>
      </c>
      <c r="L126" s="189"/>
      <c r="M126" s="189"/>
      <c r="N126" s="189"/>
      <c r="O126" s="189"/>
      <c r="P126" s="213">
        <f t="shared" si="19"/>
        <v>15</v>
      </c>
      <c r="Q126" s="189"/>
      <c r="R126" s="189"/>
      <c r="S126" s="189"/>
      <c r="T126" s="189"/>
      <c r="U126" s="189"/>
      <c r="V126" s="2"/>
      <c r="W126" s="2"/>
      <c r="X126" s="2"/>
      <c r="Y126" s="2"/>
      <c r="Z126" s="2"/>
      <c r="AA126" s="2"/>
      <c r="AB126" s="2"/>
    </row>
    <row r="127" spans="1:28" ht="15" customHeight="1" x14ac:dyDescent="0.25">
      <c r="A127" s="196"/>
      <c r="B127" s="214"/>
      <c r="C127" s="233" t="s">
        <v>1154</v>
      </c>
      <c r="D127" s="217" t="s">
        <v>1155</v>
      </c>
      <c r="E127" s="218">
        <v>250</v>
      </c>
      <c r="F127" s="219" t="s">
        <v>77</v>
      </c>
      <c r="G127" s="210">
        <v>65.8</v>
      </c>
      <c r="H127" s="232">
        <f t="shared" si="0"/>
        <v>16450</v>
      </c>
      <c r="I127" s="221"/>
      <c r="J127" s="189"/>
      <c r="K127" s="213">
        <f t="shared" si="18"/>
        <v>125</v>
      </c>
      <c r="L127" s="189"/>
      <c r="M127" s="189"/>
      <c r="N127" s="189"/>
      <c r="O127" s="189"/>
      <c r="P127" s="213">
        <f t="shared" si="19"/>
        <v>125</v>
      </c>
      <c r="Q127" s="189"/>
      <c r="R127" s="189"/>
      <c r="S127" s="189"/>
      <c r="T127" s="189"/>
      <c r="U127" s="189"/>
      <c r="V127" s="2"/>
      <c r="W127" s="2"/>
      <c r="X127" s="2"/>
      <c r="Y127" s="2"/>
      <c r="Z127" s="2"/>
      <c r="AA127" s="2"/>
      <c r="AB127" s="2"/>
    </row>
    <row r="128" spans="1:28" ht="15" customHeight="1" x14ac:dyDescent="0.25">
      <c r="A128" s="196"/>
      <c r="B128" s="214"/>
      <c r="C128" s="233" t="s">
        <v>1154</v>
      </c>
      <c r="D128" s="217" t="s">
        <v>1156</v>
      </c>
      <c r="E128" s="218">
        <v>40</v>
      </c>
      <c r="F128" s="219" t="s">
        <v>77</v>
      </c>
      <c r="G128" s="210">
        <v>82.6</v>
      </c>
      <c r="H128" s="232">
        <f t="shared" si="0"/>
        <v>3304</v>
      </c>
      <c r="I128" s="221"/>
      <c r="J128" s="189"/>
      <c r="K128" s="213">
        <f t="shared" si="18"/>
        <v>20</v>
      </c>
      <c r="L128" s="189"/>
      <c r="M128" s="189"/>
      <c r="N128" s="189"/>
      <c r="O128" s="189"/>
      <c r="P128" s="213">
        <f t="shared" si="19"/>
        <v>20</v>
      </c>
      <c r="Q128" s="189"/>
      <c r="R128" s="189"/>
      <c r="S128" s="189"/>
      <c r="T128" s="189"/>
      <c r="U128" s="189"/>
      <c r="V128" s="2"/>
      <c r="W128" s="2"/>
      <c r="X128" s="2"/>
      <c r="Y128" s="2"/>
      <c r="Z128" s="2"/>
      <c r="AA128" s="2"/>
      <c r="AB128" s="2"/>
    </row>
    <row r="129" spans="1:28" ht="15" customHeight="1" x14ac:dyDescent="0.25">
      <c r="A129" s="196"/>
      <c r="B129" s="214"/>
      <c r="C129" s="233" t="s">
        <v>1157</v>
      </c>
      <c r="D129" s="217" t="s">
        <v>1158</v>
      </c>
      <c r="E129" s="218">
        <v>30</v>
      </c>
      <c r="F129" s="219" t="s">
        <v>114</v>
      </c>
      <c r="G129" s="210">
        <v>87.5</v>
      </c>
      <c r="H129" s="232">
        <f t="shared" si="0"/>
        <v>2625</v>
      </c>
      <c r="I129" s="221"/>
      <c r="J129" s="189"/>
      <c r="K129" s="213">
        <f t="shared" si="18"/>
        <v>15</v>
      </c>
      <c r="L129" s="189"/>
      <c r="M129" s="189"/>
      <c r="N129" s="189"/>
      <c r="O129" s="189"/>
      <c r="P129" s="213">
        <f t="shared" si="19"/>
        <v>15</v>
      </c>
      <c r="Q129" s="189"/>
      <c r="R129" s="189"/>
      <c r="S129" s="189"/>
      <c r="T129" s="189"/>
      <c r="U129" s="189"/>
      <c r="V129" s="2"/>
      <c r="W129" s="2"/>
      <c r="X129" s="2"/>
      <c r="Y129" s="2"/>
      <c r="Z129" s="2"/>
      <c r="AA129" s="2"/>
      <c r="AB129" s="2"/>
    </row>
    <row r="130" spans="1:28" ht="15" customHeight="1" x14ac:dyDescent="0.25">
      <c r="A130" s="196"/>
      <c r="B130" s="214"/>
      <c r="C130" s="233" t="s">
        <v>1157</v>
      </c>
      <c r="D130" s="217" t="s">
        <v>1159</v>
      </c>
      <c r="E130" s="218">
        <v>30</v>
      </c>
      <c r="F130" s="219" t="s">
        <v>114</v>
      </c>
      <c r="G130" s="210">
        <v>161</v>
      </c>
      <c r="H130" s="232">
        <f t="shared" si="0"/>
        <v>4830</v>
      </c>
      <c r="I130" s="221"/>
      <c r="J130" s="189"/>
      <c r="K130" s="213">
        <f t="shared" si="18"/>
        <v>15</v>
      </c>
      <c r="L130" s="189"/>
      <c r="M130" s="189"/>
      <c r="N130" s="189"/>
      <c r="O130" s="189"/>
      <c r="P130" s="213">
        <f t="shared" si="19"/>
        <v>15</v>
      </c>
      <c r="Q130" s="189"/>
      <c r="R130" s="189"/>
      <c r="S130" s="189"/>
      <c r="T130" s="189"/>
      <c r="U130" s="189"/>
      <c r="V130" s="2"/>
      <c r="W130" s="2"/>
      <c r="X130" s="2"/>
      <c r="Y130" s="2"/>
      <c r="Z130" s="2"/>
      <c r="AA130" s="2"/>
      <c r="AB130" s="2"/>
    </row>
    <row r="131" spans="1:28" ht="15" customHeight="1" x14ac:dyDescent="0.25">
      <c r="A131" s="196"/>
      <c r="B131" s="214"/>
      <c r="C131" s="233" t="s">
        <v>1160</v>
      </c>
      <c r="D131" s="217" t="s">
        <v>1161</v>
      </c>
      <c r="E131" s="218">
        <v>2</v>
      </c>
      <c r="F131" s="219" t="s">
        <v>93</v>
      </c>
      <c r="G131" s="210">
        <v>315</v>
      </c>
      <c r="H131" s="232">
        <f t="shared" si="0"/>
        <v>630</v>
      </c>
      <c r="I131" s="221"/>
      <c r="J131" s="189"/>
      <c r="K131" s="213">
        <f t="shared" si="18"/>
        <v>1</v>
      </c>
      <c r="L131" s="189"/>
      <c r="M131" s="189"/>
      <c r="N131" s="189"/>
      <c r="O131" s="189"/>
      <c r="P131" s="213">
        <f t="shared" si="19"/>
        <v>1</v>
      </c>
      <c r="Q131" s="189"/>
      <c r="R131" s="189"/>
      <c r="S131" s="189"/>
      <c r="T131" s="189"/>
      <c r="U131" s="189"/>
      <c r="V131" s="2"/>
      <c r="W131" s="2"/>
      <c r="X131" s="2"/>
      <c r="Y131" s="2"/>
      <c r="Z131" s="2"/>
      <c r="AA131" s="2"/>
      <c r="AB131" s="2"/>
    </row>
    <row r="132" spans="1:28" ht="15" customHeight="1" x14ac:dyDescent="0.25">
      <c r="A132" s="196"/>
      <c r="B132" s="214"/>
      <c r="C132" s="233" t="s">
        <v>1162</v>
      </c>
      <c r="D132" s="217" t="s">
        <v>1163</v>
      </c>
      <c r="E132" s="218">
        <v>240</v>
      </c>
      <c r="F132" s="219" t="s">
        <v>971</v>
      </c>
      <c r="G132" s="210">
        <v>50</v>
      </c>
      <c r="H132" s="232">
        <f t="shared" si="0"/>
        <v>12000</v>
      </c>
      <c r="I132" s="221"/>
      <c r="J132" s="189"/>
      <c r="K132" s="213"/>
      <c r="L132" s="214">
        <v>30</v>
      </c>
      <c r="M132" s="248"/>
      <c r="N132" s="224"/>
      <c r="O132" s="189"/>
      <c r="P132" s="213">
        <v>30</v>
      </c>
      <c r="Q132" s="189"/>
      <c r="R132" s="189"/>
      <c r="S132" s="189"/>
      <c r="T132" s="189"/>
      <c r="U132" s="189"/>
      <c r="V132" s="2"/>
      <c r="W132" s="2"/>
      <c r="X132" s="2"/>
      <c r="Y132" s="2"/>
      <c r="Z132" s="2"/>
      <c r="AA132" s="2"/>
      <c r="AB132" s="2"/>
    </row>
    <row r="133" spans="1:28" ht="15" customHeight="1" x14ac:dyDescent="0.25">
      <c r="A133" s="196"/>
      <c r="B133" s="214"/>
      <c r="C133" s="233" t="s">
        <v>1164</v>
      </c>
      <c r="D133" s="217" t="s">
        <v>1165</v>
      </c>
      <c r="E133" s="218">
        <v>20</v>
      </c>
      <c r="F133" s="219" t="s">
        <v>114</v>
      </c>
      <c r="G133" s="210">
        <v>85.4</v>
      </c>
      <c r="H133" s="232">
        <f t="shared" si="0"/>
        <v>1708</v>
      </c>
      <c r="I133" s="221"/>
      <c r="J133" s="189"/>
      <c r="K133" s="213">
        <f>E133/2</f>
        <v>10</v>
      </c>
      <c r="L133" s="189"/>
      <c r="M133" s="189"/>
      <c r="N133" s="189"/>
      <c r="O133" s="189"/>
      <c r="P133" s="213">
        <f>E133/2</f>
        <v>10</v>
      </c>
      <c r="Q133" s="189"/>
      <c r="R133" s="189"/>
      <c r="S133" s="189"/>
      <c r="T133" s="189"/>
      <c r="U133" s="189"/>
      <c r="V133" s="2"/>
      <c r="W133" s="2"/>
      <c r="X133" s="2"/>
      <c r="Y133" s="2"/>
      <c r="Z133" s="2"/>
      <c r="AA133" s="2"/>
      <c r="AB133" s="2"/>
    </row>
    <row r="134" spans="1:28" ht="15" customHeight="1" x14ac:dyDescent="0.25">
      <c r="A134" s="196"/>
      <c r="B134" s="214"/>
      <c r="C134" s="233" t="s">
        <v>1166</v>
      </c>
      <c r="D134" s="217" t="s">
        <v>1167</v>
      </c>
      <c r="E134" s="218">
        <v>5</v>
      </c>
      <c r="F134" s="219" t="s">
        <v>88</v>
      </c>
      <c r="G134" s="210">
        <v>36</v>
      </c>
      <c r="H134" s="232">
        <f t="shared" si="0"/>
        <v>180</v>
      </c>
      <c r="I134" s="221"/>
      <c r="J134" s="189"/>
      <c r="K134" s="213">
        <v>3</v>
      </c>
      <c r="L134" s="189"/>
      <c r="M134" s="189"/>
      <c r="N134" s="189"/>
      <c r="O134" s="189"/>
      <c r="P134" s="213">
        <v>2</v>
      </c>
      <c r="Q134" s="189"/>
      <c r="R134" s="189"/>
      <c r="S134" s="189"/>
      <c r="T134" s="189"/>
      <c r="U134" s="189"/>
      <c r="V134" s="2"/>
      <c r="W134" s="2"/>
      <c r="X134" s="2"/>
      <c r="Y134" s="2"/>
      <c r="Z134" s="2"/>
      <c r="AA134" s="2"/>
      <c r="AB134" s="2"/>
    </row>
    <row r="135" spans="1:28" ht="15" customHeight="1" x14ac:dyDescent="0.25">
      <c r="A135" s="196"/>
      <c r="B135" s="214"/>
      <c r="C135" s="233" t="s">
        <v>1166</v>
      </c>
      <c r="D135" s="217" t="s">
        <v>1168</v>
      </c>
      <c r="E135" s="218">
        <v>5</v>
      </c>
      <c r="F135" s="219" t="s">
        <v>88</v>
      </c>
      <c r="G135" s="210">
        <v>60</v>
      </c>
      <c r="H135" s="232">
        <f t="shared" si="0"/>
        <v>300</v>
      </c>
      <c r="I135" s="221"/>
      <c r="J135" s="189"/>
      <c r="K135" s="213">
        <v>3</v>
      </c>
      <c r="L135" s="189"/>
      <c r="M135" s="189"/>
      <c r="N135" s="189"/>
      <c r="O135" s="189"/>
      <c r="P135" s="213">
        <v>2</v>
      </c>
      <c r="Q135" s="189"/>
      <c r="R135" s="189"/>
      <c r="S135" s="189"/>
      <c r="T135" s="189"/>
      <c r="U135" s="189"/>
      <c r="V135" s="2"/>
      <c r="W135" s="2"/>
      <c r="X135" s="2"/>
      <c r="Y135" s="2"/>
      <c r="Z135" s="2"/>
      <c r="AA135" s="2"/>
      <c r="AB135" s="2"/>
    </row>
    <row r="136" spans="1:28" ht="15" customHeight="1" x14ac:dyDescent="0.25">
      <c r="A136" s="196"/>
      <c r="B136" s="214"/>
      <c r="C136" s="233" t="s">
        <v>1166</v>
      </c>
      <c r="D136" s="217" t="s">
        <v>1169</v>
      </c>
      <c r="E136" s="218">
        <v>5</v>
      </c>
      <c r="F136" s="219" t="s">
        <v>88</v>
      </c>
      <c r="G136" s="210">
        <v>114.8</v>
      </c>
      <c r="H136" s="232">
        <f t="shared" si="0"/>
        <v>574</v>
      </c>
      <c r="I136" s="221"/>
      <c r="J136" s="189"/>
      <c r="K136" s="213">
        <v>3</v>
      </c>
      <c r="L136" s="189"/>
      <c r="M136" s="189"/>
      <c r="N136" s="189"/>
      <c r="O136" s="189"/>
      <c r="P136" s="213">
        <v>2</v>
      </c>
      <c r="Q136" s="189"/>
      <c r="R136" s="189"/>
      <c r="S136" s="189"/>
      <c r="T136" s="189"/>
      <c r="U136" s="189"/>
      <c r="V136" s="2"/>
      <c r="W136" s="2"/>
      <c r="X136" s="2"/>
      <c r="Y136" s="2"/>
      <c r="Z136" s="2"/>
      <c r="AA136" s="2"/>
      <c r="AB136" s="2"/>
    </row>
    <row r="137" spans="1:28" ht="15" customHeight="1" x14ac:dyDescent="0.25">
      <c r="A137" s="196"/>
      <c r="B137" s="214"/>
      <c r="C137" s="233" t="s">
        <v>1170</v>
      </c>
      <c r="D137" s="217" t="s">
        <v>1171</v>
      </c>
      <c r="E137" s="218">
        <v>10</v>
      </c>
      <c r="F137" s="219" t="s">
        <v>88</v>
      </c>
      <c r="G137" s="210">
        <v>35</v>
      </c>
      <c r="H137" s="232">
        <f t="shared" si="0"/>
        <v>350</v>
      </c>
      <c r="I137" s="221"/>
      <c r="J137" s="189"/>
      <c r="K137" s="213">
        <f t="shared" ref="K137:K138" si="20">E137/2</f>
        <v>5</v>
      </c>
      <c r="L137" s="189"/>
      <c r="M137" s="189"/>
      <c r="N137" s="189"/>
      <c r="O137" s="189"/>
      <c r="P137" s="213">
        <f t="shared" ref="P137:P138" si="21">E137/2</f>
        <v>5</v>
      </c>
      <c r="Q137" s="189"/>
      <c r="R137" s="189"/>
      <c r="S137" s="189"/>
      <c r="T137" s="189"/>
      <c r="U137" s="189"/>
      <c r="V137" s="2"/>
      <c r="W137" s="2"/>
      <c r="X137" s="2"/>
      <c r="Y137" s="2"/>
      <c r="Z137" s="2"/>
      <c r="AA137" s="2"/>
      <c r="AB137" s="2"/>
    </row>
    <row r="138" spans="1:28" ht="15" customHeight="1" x14ac:dyDescent="0.25">
      <c r="A138" s="196"/>
      <c r="B138" s="214"/>
      <c r="C138" s="233" t="s">
        <v>1170</v>
      </c>
      <c r="D138" s="217" t="s">
        <v>1172</v>
      </c>
      <c r="E138" s="218">
        <v>40</v>
      </c>
      <c r="F138" s="219" t="s">
        <v>88</v>
      </c>
      <c r="G138" s="210">
        <v>35</v>
      </c>
      <c r="H138" s="232">
        <f t="shared" si="0"/>
        <v>1400</v>
      </c>
      <c r="I138" s="221"/>
      <c r="J138" s="189"/>
      <c r="K138" s="213">
        <f t="shared" si="20"/>
        <v>20</v>
      </c>
      <c r="L138" s="189"/>
      <c r="M138" s="189"/>
      <c r="N138" s="189"/>
      <c r="O138" s="189"/>
      <c r="P138" s="213">
        <f t="shared" si="21"/>
        <v>20</v>
      </c>
      <c r="Q138" s="189"/>
      <c r="R138" s="189"/>
      <c r="S138" s="189"/>
      <c r="T138" s="189"/>
      <c r="U138" s="189"/>
      <c r="V138" s="2"/>
      <c r="W138" s="2"/>
      <c r="X138" s="2"/>
      <c r="Y138" s="2"/>
      <c r="Z138" s="2"/>
      <c r="AA138" s="2"/>
      <c r="AB138" s="2"/>
    </row>
    <row r="139" spans="1:28" ht="15" customHeight="1" x14ac:dyDescent="0.25">
      <c r="A139" s="196"/>
      <c r="B139" s="214"/>
      <c r="C139" s="233" t="s">
        <v>1173</v>
      </c>
      <c r="D139" s="217" t="s">
        <v>1174</v>
      </c>
      <c r="E139" s="218">
        <v>1</v>
      </c>
      <c r="F139" s="219" t="s">
        <v>77</v>
      </c>
      <c r="G139" s="210">
        <v>1656.2</v>
      </c>
      <c r="H139" s="232">
        <f t="shared" si="0"/>
        <v>1656.2</v>
      </c>
      <c r="I139" s="221"/>
      <c r="J139" s="189"/>
      <c r="K139" s="213">
        <v>1</v>
      </c>
      <c r="L139" s="189"/>
      <c r="M139" s="189"/>
      <c r="N139" s="189"/>
      <c r="O139" s="189"/>
      <c r="P139" s="213"/>
      <c r="Q139" s="189"/>
      <c r="R139" s="189"/>
      <c r="S139" s="189"/>
      <c r="T139" s="189"/>
      <c r="U139" s="189"/>
      <c r="V139" s="2"/>
      <c r="W139" s="2"/>
      <c r="X139" s="2"/>
      <c r="Y139" s="2"/>
      <c r="Z139" s="2"/>
      <c r="AA139" s="2"/>
      <c r="AB139" s="2"/>
    </row>
    <row r="140" spans="1:28" ht="15" customHeight="1" x14ac:dyDescent="0.25">
      <c r="A140" s="196"/>
      <c r="B140" s="214"/>
      <c r="C140" s="233" t="s">
        <v>1175</v>
      </c>
      <c r="D140" s="217" t="s">
        <v>1176</v>
      </c>
      <c r="E140" s="218">
        <v>20</v>
      </c>
      <c r="F140" s="219" t="s">
        <v>75</v>
      </c>
      <c r="G140" s="210">
        <v>50</v>
      </c>
      <c r="H140" s="232">
        <f t="shared" si="0"/>
        <v>1000</v>
      </c>
      <c r="I140" s="221"/>
      <c r="J140" s="189"/>
      <c r="K140" s="213">
        <f t="shared" ref="K140:K144" si="22">E140/2</f>
        <v>10</v>
      </c>
      <c r="L140" s="189"/>
      <c r="M140" s="189"/>
      <c r="N140" s="189"/>
      <c r="O140" s="189"/>
      <c r="P140" s="213">
        <f t="shared" ref="P140:P144" si="23">E140/2</f>
        <v>10</v>
      </c>
      <c r="Q140" s="189"/>
      <c r="R140" s="189"/>
      <c r="S140" s="189"/>
      <c r="T140" s="189"/>
      <c r="U140" s="189"/>
      <c r="V140" s="2"/>
      <c r="W140" s="2"/>
      <c r="X140" s="2"/>
      <c r="Y140" s="2"/>
      <c r="Z140" s="2"/>
      <c r="AA140" s="2"/>
      <c r="AB140" s="2"/>
    </row>
    <row r="141" spans="1:28" ht="15" customHeight="1" x14ac:dyDescent="0.25">
      <c r="A141" s="196"/>
      <c r="B141" s="214"/>
      <c r="C141" s="233" t="s">
        <v>1177</v>
      </c>
      <c r="D141" s="217" t="s">
        <v>1178</v>
      </c>
      <c r="E141" s="218">
        <v>10</v>
      </c>
      <c r="F141" s="219" t="s">
        <v>77</v>
      </c>
      <c r="G141" s="210">
        <v>79.8</v>
      </c>
      <c r="H141" s="232">
        <f t="shared" si="0"/>
        <v>798</v>
      </c>
      <c r="I141" s="221"/>
      <c r="J141" s="189"/>
      <c r="K141" s="213">
        <f t="shared" si="22"/>
        <v>5</v>
      </c>
      <c r="L141" s="189"/>
      <c r="M141" s="189"/>
      <c r="N141" s="189"/>
      <c r="O141" s="189"/>
      <c r="P141" s="213">
        <f t="shared" si="23"/>
        <v>5</v>
      </c>
      <c r="Q141" s="189"/>
      <c r="R141" s="189"/>
      <c r="S141" s="189"/>
      <c r="T141" s="189"/>
      <c r="U141" s="189"/>
      <c r="V141" s="2"/>
      <c r="W141" s="2"/>
      <c r="X141" s="2"/>
      <c r="Y141" s="2"/>
      <c r="Z141" s="2"/>
      <c r="AA141" s="2"/>
      <c r="AB141" s="2"/>
    </row>
    <row r="142" spans="1:28" ht="15" customHeight="1" x14ac:dyDescent="0.25">
      <c r="A142" s="196"/>
      <c r="B142" s="214"/>
      <c r="C142" s="233" t="s">
        <v>1179</v>
      </c>
      <c r="D142" s="217" t="s">
        <v>1180</v>
      </c>
      <c r="E142" s="218">
        <v>300</v>
      </c>
      <c r="F142" s="219" t="s">
        <v>77</v>
      </c>
      <c r="G142" s="210">
        <v>87.5</v>
      </c>
      <c r="H142" s="232">
        <f t="shared" si="0"/>
        <v>26250</v>
      </c>
      <c r="I142" s="221"/>
      <c r="J142" s="189"/>
      <c r="K142" s="213">
        <f t="shared" si="22"/>
        <v>150</v>
      </c>
      <c r="L142" s="189"/>
      <c r="M142" s="189"/>
      <c r="N142" s="189"/>
      <c r="O142" s="189"/>
      <c r="P142" s="213">
        <f t="shared" si="23"/>
        <v>150</v>
      </c>
      <c r="Q142" s="189"/>
      <c r="R142" s="189"/>
      <c r="S142" s="189"/>
      <c r="T142" s="189"/>
      <c r="U142" s="189"/>
      <c r="V142" s="2"/>
      <c r="W142" s="2"/>
      <c r="X142" s="2"/>
      <c r="Y142" s="2"/>
      <c r="Z142" s="2"/>
      <c r="AA142" s="2"/>
      <c r="AB142" s="2"/>
    </row>
    <row r="143" spans="1:28" ht="15" customHeight="1" x14ac:dyDescent="0.25">
      <c r="A143" s="196"/>
      <c r="B143" s="214"/>
      <c r="C143" s="233" t="s">
        <v>1181</v>
      </c>
      <c r="D143" s="217" t="s">
        <v>1182</v>
      </c>
      <c r="E143" s="218">
        <v>50</v>
      </c>
      <c r="F143" s="219" t="s">
        <v>88</v>
      </c>
      <c r="G143" s="210">
        <v>165.2</v>
      </c>
      <c r="H143" s="232">
        <f t="shared" si="0"/>
        <v>8260</v>
      </c>
      <c r="I143" s="221"/>
      <c r="J143" s="189"/>
      <c r="K143" s="213">
        <f t="shared" si="22"/>
        <v>25</v>
      </c>
      <c r="L143" s="189"/>
      <c r="M143" s="189"/>
      <c r="N143" s="189"/>
      <c r="O143" s="189"/>
      <c r="P143" s="213">
        <f t="shared" si="23"/>
        <v>25</v>
      </c>
      <c r="Q143" s="189"/>
      <c r="R143" s="189"/>
      <c r="S143" s="189"/>
      <c r="T143" s="189"/>
      <c r="U143" s="189"/>
      <c r="V143" s="2"/>
      <c r="W143" s="2"/>
      <c r="X143" s="2"/>
      <c r="Y143" s="2"/>
      <c r="Z143" s="2"/>
      <c r="AA143" s="2"/>
      <c r="AB143" s="2"/>
    </row>
    <row r="144" spans="1:28" ht="15" customHeight="1" x14ac:dyDescent="0.25">
      <c r="A144" s="196"/>
      <c r="B144" s="214"/>
      <c r="C144" s="233" t="s">
        <v>1183</v>
      </c>
      <c r="D144" s="217" t="s">
        <v>1184</v>
      </c>
      <c r="E144" s="218">
        <v>10</v>
      </c>
      <c r="F144" s="219" t="s">
        <v>168</v>
      </c>
      <c r="G144" s="210">
        <v>11795</v>
      </c>
      <c r="H144" s="232">
        <f t="shared" si="0"/>
        <v>117950</v>
      </c>
      <c r="I144" s="221"/>
      <c r="J144" s="189"/>
      <c r="K144" s="213">
        <f t="shared" si="22"/>
        <v>5</v>
      </c>
      <c r="L144" s="189"/>
      <c r="M144" s="189"/>
      <c r="N144" s="189"/>
      <c r="O144" s="189"/>
      <c r="P144" s="213">
        <f t="shared" si="23"/>
        <v>5</v>
      </c>
      <c r="Q144" s="189"/>
      <c r="R144" s="189"/>
      <c r="S144" s="189"/>
      <c r="T144" s="189"/>
      <c r="U144" s="189"/>
      <c r="V144" s="2"/>
      <c r="W144" s="2"/>
      <c r="X144" s="2"/>
      <c r="Y144" s="2"/>
      <c r="Z144" s="2"/>
      <c r="AA144" s="2"/>
      <c r="AB144" s="2"/>
    </row>
    <row r="145" spans="1:28" ht="15" customHeight="1" x14ac:dyDescent="0.25">
      <c r="A145" s="196"/>
      <c r="B145" s="214"/>
      <c r="C145" s="233" t="s">
        <v>1183</v>
      </c>
      <c r="D145" s="217" t="s">
        <v>1185</v>
      </c>
      <c r="E145" s="218">
        <v>5</v>
      </c>
      <c r="F145" s="219" t="s">
        <v>77</v>
      </c>
      <c r="G145" s="210">
        <v>11795</v>
      </c>
      <c r="H145" s="232">
        <f t="shared" si="0"/>
        <v>58975</v>
      </c>
      <c r="I145" s="221"/>
      <c r="J145" s="189"/>
      <c r="K145" s="213">
        <v>3</v>
      </c>
      <c r="L145" s="189"/>
      <c r="M145" s="189"/>
      <c r="N145" s="189"/>
      <c r="O145" s="189"/>
      <c r="P145" s="213">
        <v>2</v>
      </c>
      <c r="Q145" s="189"/>
      <c r="R145" s="189"/>
      <c r="S145" s="189"/>
      <c r="T145" s="189"/>
      <c r="U145" s="189"/>
      <c r="V145" s="2"/>
      <c r="W145" s="2"/>
      <c r="X145" s="2"/>
      <c r="Y145" s="2"/>
      <c r="Z145" s="2"/>
      <c r="AA145" s="2"/>
      <c r="AB145" s="2"/>
    </row>
    <row r="146" spans="1:28" ht="15" customHeight="1" x14ac:dyDescent="0.25">
      <c r="A146" s="196"/>
      <c r="B146" s="214"/>
      <c r="C146" s="233" t="s">
        <v>1183</v>
      </c>
      <c r="D146" s="217" t="s">
        <v>1186</v>
      </c>
      <c r="E146" s="218">
        <v>10</v>
      </c>
      <c r="F146" s="219" t="s">
        <v>77</v>
      </c>
      <c r="G146" s="210">
        <v>8615.6</v>
      </c>
      <c r="H146" s="232">
        <f t="shared" si="0"/>
        <v>86156</v>
      </c>
      <c r="I146" s="221"/>
      <c r="J146" s="189"/>
      <c r="K146" s="213">
        <f t="shared" ref="K146:K157" si="24">E146/2</f>
        <v>5</v>
      </c>
      <c r="L146" s="189"/>
      <c r="M146" s="189"/>
      <c r="N146" s="189"/>
      <c r="O146" s="189"/>
      <c r="P146" s="213">
        <f t="shared" ref="P146:P157" si="25">E146/2</f>
        <v>5</v>
      </c>
      <c r="Q146" s="189"/>
      <c r="R146" s="189"/>
      <c r="S146" s="189"/>
      <c r="T146" s="189"/>
      <c r="U146" s="189"/>
      <c r="V146" s="2"/>
      <c r="W146" s="2"/>
      <c r="X146" s="2"/>
      <c r="Y146" s="2"/>
      <c r="Z146" s="2"/>
      <c r="AA146" s="2"/>
      <c r="AB146" s="2"/>
    </row>
    <row r="147" spans="1:28" ht="15" customHeight="1" x14ac:dyDescent="0.25">
      <c r="A147" s="196"/>
      <c r="B147" s="214"/>
      <c r="C147" s="233" t="s">
        <v>1187</v>
      </c>
      <c r="D147" s="217" t="s">
        <v>1188</v>
      </c>
      <c r="E147" s="218">
        <v>30</v>
      </c>
      <c r="F147" s="219" t="s">
        <v>75</v>
      </c>
      <c r="G147" s="210">
        <v>191</v>
      </c>
      <c r="H147" s="232">
        <f t="shared" si="0"/>
        <v>5730</v>
      </c>
      <c r="I147" s="221"/>
      <c r="J147" s="189"/>
      <c r="K147" s="213">
        <f t="shared" si="24"/>
        <v>15</v>
      </c>
      <c r="L147" s="189"/>
      <c r="M147" s="189"/>
      <c r="N147" s="189"/>
      <c r="O147" s="189"/>
      <c r="P147" s="213">
        <f t="shared" si="25"/>
        <v>15</v>
      </c>
      <c r="Q147" s="189"/>
      <c r="R147" s="189"/>
      <c r="S147" s="189"/>
      <c r="T147" s="189"/>
      <c r="U147" s="189"/>
      <c r="V147" s="2"/>
      <c r="W147" s="2"/>
      <c r="X147" s="2"/>
      <c r="Y147" s="2"/>
      <c r="Z147" s="2"/>
      <c r="AA147" s="2"/>
      <c r="AB147" s="2"/>
    </row>
    <row r="148" spans="1:28" ht="15" customHeight="1" x14ac:dyDescent="0.25">
      <c r="A148" s="196"/>
      <c r="B148" s="214"/>
      <c r="C148" s="233" t="s">
        <v>1187</v>
      </c>
      <c r="D148" s="217" t="s">
        <v>1189</v>
      </c>
      <c r="E148" s="218">
        <v>20</v>
      </c>
      <c r="F148" s="219" t="s">
        <v>75</v>
      </c>
      <c r="G148" s="210">
        <v>191</v>
      </c>
      <c r="H148" s="232">
        <f t="shared" si="0"/>
        <v>3820</v>
      </c>
      <c r="I148" s="221"/>
      <c r="J148" s="189"/>
      <c r="K148" s="213">
        <f t="shared" si="24"/>
        <v>10</v>
      </c>
      <c r="L148" s="189"/>
      <c r="M148" s="189"/>
      <c r="N148" s="189"/>
      <c r="O148" s="189"/>
      <c r="P148" s="213">
        <f t="shared" si="25"/>
        <v>10</v>
      </c>
      <c r="Q148" s="189"/>
      <c r="R148" s="189"/>
      <c r="S148" s="189"/>
      <c r="T148" s="189"/>
      <c r="U148" s="189"/>
      <c r="V148" s="2"/>
      <c r="W148" s="2"/>
      <c r="X148" s="2"/>
      <c r="Y148" s="2"/>
      <c r="Z148" s="2"/>
      <c r="AA148" s="2"/>
      <c r="AB148" s="2"/>
    </row>
    <row r="149" spans="1:28" ht="15" customHeight="1" x14ac:dyDescent="0.25">
      <c r="A149" s="196"/>
      <c r="B149" s="214"/>
      <c r="C149" s="233" t="s">
        <v>1190</v>
      </c>
      <c r="D149" s="217" t="s">
        <v>1191</v>
      </c>
      <c r="E149" s="218">
        <v>100</v>
      </c>
      <c r="F149" s="219" t="s">
        <v>77</v>
      </c>
      <c r="G149" s="210">
        <v>100.8</v>
      </c>
      <c r="H149" s="232">
        <f t="shared" si="0"/>
        <v>10080</v>
      </c>
      <c r="I149" s="221"/>
      <c r="J149" s="189"/>
      <c r="K149" s="213">
        <f t="shared" si="24"/>
        <v>50</v>
      </c>
      <c r="L149" s="189"/>
      <c r="M149" s="189"/>
      <c r="N149" s="189"/>
      <c r="O149" s="189"/>
      <c r="P149" s="213">
        <f t="shared" si="25"/>
        <v>50</v>
      </c>
      <c r="Q149" s="189"/>
      <c r="R149" s="189"/>
      <c r="S149" s="189"/>
      <c r="T149" s="189"/>
      <c r="U149" s="189"/>
      <c r="V149" s="2"/>
      <c r="W149" s="2"/>
      <c r="X149" s="2"/>
      <c r="Y149" s="2"/>
      <c r="Z149" s="2"/>
      <c r="AA149" s="2"/>
      <c r="AB149" s="2"/>
    </row>
    <row r="150" spans="1:28" ht="15" customHeight="1" x14ac:dyDescent="0.25">
      <c r="A150" s="196"/>
      <c r="B150" s="214"/>
      <c r="C150" s="233" t="s">
        <v>1190</v>
      </c>
      <c r="D150" s="217" t="s">
        <v>1192</v>
      </c>
      <c r="E150" s="218">
        <v>30</v>
      </c>
      <c r="F150" s="219" t="s">
        <v>77</v>
      </c>
      <c r="G150" s="210">
        <v>100.8</v>
      </c>
      <c r="H150" s="232">
        <f t="shared" si="0"/>
        <v>3024</v>
      </c>
      <c r="I150" s="221"/>
      <c r="J150" s="189"/>
      <c r="K150" s="213">
        <f t="shared" si="24"/>
        <v>15</v>
      </c>
      <c r="L150" s="189"/>
      <c r="M150" s="189"/>
      <c r="N150" s="189"/>
      <c r="O150" s="189"/>
      <c r="P150" s="213">
        <f t="shared" si="25"/>
        <v>15</v>
      </c>
      <c r="Q150" s="189"/>
      <c r="R150" s="189"/>
      <c r="S150" s="189"/>
      <c r="T150" s="189"/>
      <c r="U150" s="189"/>
      <c r="V150" s="2"/>
      <c r="W150" s="2"/>
      <c r="X150" s="2"/>
      <c r="Y150" s="2"/>
      <c r="Z150" s="2"/>
      <c r="AA150" s="2"/>
      <c r="AB150" s="2"/>
    </row>
    <row r="151" spans="1:28" ht="15" customHeight="1" x14ac:dyDescent="0.25">
      <c r="A151" s="196"/>
      <c r="B151" s="214"/>
      <c r="C151" s="233" t="s">
        <v>1190</v>
      </c>
      <c r="D151" s="217" t="s">
        <v>1193</v>
      </c>
      <c r="E151" s="218">
        <v>30</v>
      </c>
      <c r="F151" s="219" t="s">
        <v>77</v>
      </c>
      <c r="G151" s="210">
        <v>100.8</v>
      </c>
      <c r="H151" s="232">
        <f t="shared" si="0"/>
        <v>3024</v>
      </c>
      <c r="I151" s="221"/>
      <c r="J151" s="189"/>
      <c r="K151" s="213">
        <f t="shared" si="24"/>
        <v>15</v>
      </c>
      <c r="L151" s="189"/>
      <c r="M151" s="189"/>
      <c r="N151" s="189"/>
      <c r="O151" s="189"/>
      <c r="P151" s="213">
        <f t="shared" si="25"/>
        <v>15</v>
      </c>
      <c r="Q151" s="189"/>
      <c r="R151" s="189"/>
      <c r="S151" s="189"/>
      <c r="T151" s="189"/>
      <c r="U151" s="189"/>
      <c r="V151" s="2"/>
      <c r="W151" s="2"/>
      <c r="X151" s="2"/>
      <c r="Y151" s="2"/>
      <c r="Z151" s="2"/>
      <c r="AA151" s="2"/>
      <c r="AB151" s="2"/>
    </row>
    <row r="152" spans="1:28" ht="15" customHeight="1" x14ac:dyDescent="0.25">
      <c r="A152" s="196"/>
      <c r="B152" s="214"/>
      <c r="C152" s="233" t="s">
        <v>1190</v>
      </c>
      <c r="D152" s="217" t="s">
        <v>1194</v>
      </c>
      <c r="E152" s="218">
        <v>30</v>
      </c>
      <c r="F152" s="219" t="s">
        <v>77</v>
      </c>
      <c r="G152" s="210">
        <v>100.8</v>
      </c>
      <c r="H152" s="232">
        <f t="shared" si="0"/>
        <v>3024</v>
      </c>
      <c r="I152" s="221"/>
      <c r="J152" s="189"/>
      <c r="K152" s="213">
        <f t="shared" si="24"/>
        <v>15</v>
      </c>
      <c r="L152" s="189"/>
      <c r="M152" s="189"/>
      <c r="N152" s="189"/>
      <c r="O152" s="189"/>
      <c r="P152" s="213">
        <f t="shared" si="25"/>
        <v>15</v>
      </c>
      <c r="Q152" s="189"/>
      <c r="R152" s="189"/>
      <c r="S152" s="189"/>
      <c r="T152" s="189"/>
      <c r="U152" s="189"/>
      <c r="V152" s="2"/>
      <c r="W152" s="2"/>
      <c r="X152" s="2"/>
      <c r="Y152" s="2"/>
      <c r="Z152" s="2"/>
      <c r="AA152" s="2"/>
      <c r="AB152" s="2"/>
    </row>
    <row r="153" spans="1:28" ht="15" customHeight="1" x14ac:dyDescent="0.25">
      <c r="A153" s="196"/>
      <c r="B153" s="214"/>
      <c r="C153" s="233" t="s">
        <v>1195</v>
      </c>
      <c r="D153" s="217" t="s">
        <v>1196</v>
      </c>
      <c r="E153" s="218">
        <v>20</v>
      </c>
      <c r="F153" s="219" t="s">
        <v>178</v>
      </c>
      <c r="G153" s="210">
        <v>1000</v>
      </c>
      <c r="H153" s="232">
        <f t="shared" si="0"/>
        <v>20000</v>
      </c>
      <c r="I153" s="221"/>
      <c r="J153" s="189"/>
      <c r="K153" s="213">
        <f t="shared" si="24"/>
        <v>10</v>
      </c>
      <c r="L153" s="189"/>
      <c r="M153" s="189"/>
      <c r="N153" s="189"/>
      <c r="O153" s="189"/>
      <c r="P153" s="213">
        <f t="shared" si="25"/>
        <v>10</v>
      </c>
      <c r="Q153" s="189"/>
      <c r="R153" s="189"/>
      <c r="S153" s="189"/>
      <c r="T153" s="189"/>
      <c r="U153" s="189"/>
      <c r="V153" s="2"/>
      <c r="W153" s="2"/>
      <c r="X153" s="2"/>
      <c r="Y153" s="2"/>
      <c r="Z153" s="2"/>
      <c r="AA153" s="2"/>
      <c r="AB153" s="2"/>
    </row>
    <row r="154" spans="1:28" ht="15" customHeight="1" x14ac:dyDescent="0.25">
      <c r="A154" s="196"/>
      <c r="B154" s="214"/>
      <c r="C154" s="233" t="s">
        <v>1195</v>
      </c>
      <c r="D154" s="217" t="s">
        <v>1197</v>
      </c>
      <c r="E154" s="218">
        <v>20</v>
      </c>
      <c r="F154" s="219" t="s">
        <v>178</v>
      </c>
      <c r="G154" s="210">
        <v>600</v>
      </c>
      <c r="H154" s="232">
        <f t="shared" si="0"/>
        <v>12000</v>
      </c>
      <c r="I154" s="221"/>
      <c r="J154" s="189"/>
      <c r="K154" s="213">
        <f t="shared" si="24"/>
        <v>10</v>
      </c>
      <c r="L154" s="189"/>
      <c r="M154" s="189"/>
      <c r="N154" s="189"/>
      <c r="O154" s="189"/>
      <c r="P154" s="213">
        <f t="shared" si="25"/>
        <v>10</v>
      </c>
      <c r="Q154" s="189"/>
      <c r="R154" s="189"/>
      <c r="S154" s="189"/>
      <c r="T154" s="189"/>
      <c r="U154" s="189"/>
      <c r="V154" s="2"/>
      <c r="W154" s="2"/>
      <c r="X154" s="2"/>
      <c r="Y154" s="2"/>
      <c r="Z154" s="2"/>
      <c r="AA154" s="2"/>
      <c r="AB154" s="2"/>
    </row>
    <row r="155" spans="1:28" ht="15" customHeight="1" x14ac:dyDescent="0.25">
      <c r="A155" s="196"/>
      <c r="B155" s="214"/>
      <c r="C155" s="233" t="s">
        <v>1195</v>
      </c>
      <c r="D155" s="217" t="s">
        <v>1198</v>
      </c>
      <c r="E155" s="218">
        <v>20</v>
      </c>
      <c r="F155" s="219" t="s">
        <v>178</v>
      </c>
      <c r="G155" s="210">
        <v>600</v>
      </c>
      <c r="H155" s="232">
        <f t="shared" si="0"/>
        <v>12000</v>
      </c>
      <c r="I155" s="221"/>
      <c r="J155" s="189"/>
      <c r="K155" s="213">
        <f t="shared" si="24"/>
        <v>10</v>
      </c>
      <c r="L155" s="189"/>
      <c r="M155" s="189"/>
      <c r="N155" s="189"/>
      <c r="O155" s="189"/>
      <c r="P155" s="213">
        <f t="shared" si="25"/>
        <v>10</v>
      </c>
      <c r="Q155" s="189"/>
      <c r="R155" s="189"/>
      <c r="S155" s="189"/>
      <c r="T155" s="189"/>
      <c r="U155" s="189"/>
      <c r="V155" s="2"/>
      <c r="W155" s="2"/>
      <c r="X155" s="2"/>
      <c r="Y155" s="2"/>
      <c r="Z155" s="2"/>
      <c r="AA155" s="2"/>
      <c r="AB155" s="2"/>
    </row>
    <row r="156" spans="1:28" ht="15" customHeight="1" x14ac:dyDescent="0.25">
      <c r="A156" s="196"/>
      <c r="B156" s="214"/>
      <c r="C156" s="233" t="s">
        <v>1195</v>
      </c>
      <c r="D156" s="217" t="s">
        <v>1199</v>
      </c>
      <c r="E156" s="218">
        <v>20</v>
      </c>
      <c r="F156" s="219" t="s">
        <v>178</v>
      </c>
      <c r="G156" s="210">
        <v>600</v>
      </c>
      <c r="H156" s="232">
        <f t="shared" si="0"/>
        <v>12000</v>
      </c>
      <c r="I156" s="221"/>
      <c r="J156" s="189"/>
      <c r="K156" s="213">
        <f t="shared" si="24"/>
        <v>10</v>
      </c>
      <c r="L156" s="189"/>
      <c r="M156" s="189"/>
      <c r="N156" s="189"/>
      <c r="O156" s="189"/>
      <c r="P156" s="213">
        <f t="shared" si="25"/>
        <v>10</v>
      </c>
      <c r="Q156" s="189"/>
      <c r="R156" s="189"/>
      <c r="S156" s="189"/>
      <c r="T156" s="189"/>
      <c r="U156" s="189"/>
      <c r="V156" s="2"/>
      <c r="W156" s="2"/>
      <c r="X156" s="2"/>
      <c r="Y156" s="2"/>
      <c r="Z156" s="2"/>
      <c r="AA156" s="2"/>
      <c r="AB156" s="2"/>
    </row>
    <row r="157" spans="1:28" ht="15" customHeight="1" x14ac:dyDescent="0.25">
      <c r="A157" s="196"/>
      <c r="B157" s="214"/>
      <c r="C157" s="233" t="s">
        <v>1195</v>
      </c>
      <c r="D157" s="217" t="s">
        <v>1200</v>
      </c>
      <c r="E157" s="218">
        <v>48</v>
      </c>
      <c r="F157" s="219" t="s">
        <v>178</v>
      </c>
      <c r="G157" s="210">
        <v>600</v>
      </c>
      <c r="H157" s="232">
        <f t="shared" si="0"/>
        <v>28800</v>
      </c>
      <c r="I157" s="221"/>
      <c r="J157" s="189"/>
      <c r="K157" s="213">
        <f t="shared" si="24"/>
        <v>24</v>
      </c>
      <c r="L157" s="189"/>
      <c r="M157" s="189"/>
      <c r="N157" s="189"/>
      <c r="O157" s="189"/>
      <c r="P157" s="213">
        <f t="shared" si="25"/>
        <v>24</v>
      </c>
      <c r="Q157" s="189"/>
      <c r="R157" s="189"/>
      <c r="S157" s="189"/>
      <c r="T157" s="189"/>
      <c r="U157" s="189"/>
      <c r="V157" s="2"/>
      <c r="W157" s="2"/>
      <c r="X157" s="2"/>
      <c r="Y157" s="2"/>
      <c r="Z157" s="2"/>
      <c r="AA157" s="2"/>
      <c r="AB157" s="2"/>
    </row>
    <row r="158" spans="1:28" ht="15" customHeight="1" x14ac:dyDescent="0.25">
      <c r="A158" s="196"/>
      <c r="B158" s="214"/>
      <c r="C158" s="233" t="s">
        <v>1195</v>
      </c>
      <c r="D158" s="217" t="s">
        <v>1201</v>
      </c>
      <c r="E158" s="218">
        <v>5</v>
      </c>
      <c r="F158" s="219" t="s">
        <v>178</v>
      </c>
      <c r="G158" s="210">
        <v>1876</v>
      </c>
      <c r="H158" s="232">
        <f t="shared" si="0"/>
        <v>9380</v>
      </c>
      <c r="I158" s="221"/>
      <c r="J158" s="189"/>
      <c r="K158" s="213">
        <v>3</v>
      </c>
      <c r="L158" s="189"/>
      <c r="M158" s="189"/>
      <c r="N158" s="189"/>
      <c r="O158" s="189"/>
      <c r="P158" s="213">
        <v>2</v>
      </c>
      <c r="Q158" s="189"/>
      <c r="R158" s="189"/>
      <c r="S158" s="189"/>
      <c r="T158" s="189"/>
      <c r="U158" s="189"/>
      <c r="V158" s="2"/>
      <c r="W158" s="2"/>
      <c r="X158" s="2"/>
      <c r="Y158" s="2"/>
      <c r="Z158" s="2"/>
      <c r="AA158" s="2"/>
      <c r="AB158" s="2"/>
    </row>
    <row r="159" spans="1:28" ht="15" customHeight="1" x14ac:dyDescent="0.25">
      <c r="A159" s="196"/>
      <c r="B159" s="214"/>
      <c r="C159" s="233" t="s">
        <v>1195</v>
      </c>
      <c r="D159" s="217" t="s">
        <v>1202</v>
      </c>
      <c r="E159" s="218">
        <v>2</v>
      </c>
      <c r="F159" s="219" t="s">
        <v>178</v>
      </c>
      <c r="G159" s="210">
        <v>2492</v>
      </c>
      <c r="H159" s="232">
        <f t="shared" si="0"/>
        <v>4984</v>
      </c>
      <c r="I159" s="221"/>
      <c r="J159" s="189"/>
      <c r="K159" s="213">
        <f t="shared" ref="K159:K160" si="26">E159/2</f>
        <v>1</v>
      </c>
      <c r="L159" s="189"/>
      <c r="M159" s="189"/>
      <c r="N159" s="189"/>
      <c r="O159" s="189"/>
      <c r="P159" s="213">
        <f t="shared" ref="P159:P160" si="27">E159/2</f>
        <v>1</v>
      </c>
      <c r="Q159" s="189"/>
      <c r="R159" s="189"/>
      <c r="S159" s="189"/>
      <c r="T159" s="189"/>
      <c r="U159" s="189"/>
      <c r="V159" s="2"/>
      <c r="W159" s="2"/>
      <c r="X159" s="2"/>
      <c r="Y159" s="2"/>
      <c r="Z159" s="2"/>
      <c r="AA159" s="2"/>
      <c r="AB159" s="2"/>
    </row>
    <row r="160" spans="1:28" ht="15" customHeight="1" x14ac:dyDescent="0.25">
      <c r="A160" s="196"/>
      <c r="B160" s="214"/>
      <c r="C160" s="233" t="s">
        <v>1195</v>
      </c>
      <c r="D160" s="217" t="s">
        <v>1203</v>
      </c>
      <c r="E160" s="218">
        <v>8</v>
      </c>
      <c r="F160" s="219" t="s">
        <v>178</v>
      </c>
      <c r="G160" s="210">
        <v>826</v>
      </c>
      <c r="H160" s="232">
        <f t="shared" si="0"/>
        <v>6608</v>
      </c>
      <c r="I160" s="221"/>
      <c r="J160" s="189"/>
      <c r="K160" s="213">
        <f t="shared" si="26"/>
        <v>4</v>
      </c>
      <c r="L160" s="189"/>
      <c r="M160" s="189"/>
      <c r="N160" s="189"/>
      <c r="O160" s="189"/>
      <c r="P160" s="213">
        <f t="shared" si="27"/>
        <v>4</v>
      </c>
      <c r="Q160" s="189"/>
      <c r="R160" s="189"/>
      <c r="S160" s="189"/>
      <c r="T160" s="189"/>
      <c r="U160" s="189"/>
      <c r="V160" s="2"/>
      <c r="W160" s="2"/>
      <c r="X160" s="2"/>
      <c r="Y160" s="2"/>
      <c r="Z160" s="2"/>
      <c r="AA160" s="2"/>
      <c r="AB160" s="2"/>
    </row>
    <row r="161" spans="1:28" ht="15" customHeight="1" x14ac:dyDescent="0.25">
      <c r="A161" s="196"/>
      <c r="B161" s="214"/>
      <c r="C161" s="233" t="s">
        <v>1195</v>
      </c>
      <c r="D161" s="217" t="s">
        <v>1204</v>
      </c>
      <c r="E161" s="218">
        <v>3</v>
      </c>
      <c r="F161" s="219" t="s">
        <v>178</v>
      </c>
      <c r="G161" s="210">
        <v>770</v>
      </c>
      <c r="H161" s="232">
        <f t="shared" si="0"/>
        <v>2310</v>
      </c>
      <c r="I161" s="221"/>
      <c r="J161" s="189"/>
      <c r="K161" s="213">
        <v>2</v>
      </c>
      <c r="L161" s="189"/>
      <c r="M161" s="189"/>
      <c r="N161" s="189"/>
      <c r="O161" s="189"/>
      <c r="P161" s="213">
        <v>1</v>
      </c>
      <c r="Q161" s="189"/>
      <c r="R161" s="189"/>
      <c r="S161" s="189"/>
      <c r="T161" s="189"/>
      <c r="U161" s="189"/>
      <c r="V161" s="2"/>
      <c r="W161" s="2"/>
      <c r="X161" s="2"/>
      <c r="Y161" s="2"/>
      <c r="Z161" s="2"/>
      <c r="AA161" s="2"/>
      <c r="AB161" s="2"/>
    </row>
    <row r="162" spans="1:28" ht="15" customHeight="1" x14ac:dyDescent="0.25">
      <c r="A162" s="196"/>
      <c r="B162" s="214"/>
      <c r="C162" s="233" t="s">
        <v>1195</v>
      </c>
      <c r="D162" s="217" t="s">
        <v>1205</v>
      </c>
      <c r="E162" s="218">
        <v>3</v>
      </c>
      <c r="F162" s="219" t="s">
        <v>178</v>
      </c>
      <c r="G162" s="210">
        <v>770</v>
      </c>
      <c r="H162" s="232">
        <f t="shared" si="0"/>
        <v>2310</v>
      </c>
      <c r="I162" s="221"/>
      <c r="J162" s="189"/>
      <c r="K162" s="213">
        <v>2</v>
      </c>
      <c r="L162" s="189"/>
      <c r="M162" s="189"/>
      <c r="N162" s="189"/>
      <c r="O162" s="189"/>
      <c r="P162" s="213">
        <v>1</v>
      </c>
      <c r="Q162" s="189"/>
      <c r="R162" s="189"/>
      <c r="S162" s="189"/>
      <c r="T162" s="189"/>
      <c r="U162" s="189"/>
      <c r="V162" s="2"/>
      <c r="W162" s="2"/>
      <c r="X162" s="2"/>
      <c r="Y162" s="2"/>
      <c r="Z162" s="2"/>
      <c r="AA162" s="2"/>
      <c r="AB162" s="2"/>
    </row>
    <row r="163" spans="1:28" ht="15" customHeight="1" x14ac:dyDescent="0.25">
      <c r="A163" s="196"/>
      <c r="B163" s="214"/>
      <c r="C163" s="233" t="s">
        <v>1195</v>
      </c>
      <c r="D163" s="217" t="s">
        <v>1206</v>
      </c>
      <c r="E163" s="218">
        <v>3</v>
      </c>
      <c r="F163" s="219" t="s">
        <v>178</v>
      </c>
      <c r="G163" s="210">
        <v>770</v>
      </c>
      <c r="H163" s="232">
        <f t="shared" si="0"/>
        <v>2310</v>
      </c>
      <c r="I163" s="221"/>
      <c r="J163" s="189"/>
      <c r="K163" s="213">
        <v>2</v>
      </c>
      <c r="L163" s="189"/>
      <c r="M163" s="189"/>
      <c r="N163" s="189"/>
      <c r="O163" s="189"/>
      <c r="P163" s="213">
        <v>1</v>
      </c>
      <c r="Q163" s="189"/>
      <c r="R163" s="189"/>
      <c r="S163" s="189"/>
      <c r="T163" s="189"/>
      <c r="U163" s="189"/>
      <c r="V163" s="2"/>
      <c r="W163" s="2"/>
      <c r="X163" s="2"/>
      <c r="Y163" s="2"/>
      <c r="Z163" s="2"/>
      <c r="AA163" s="2"/>
      <c r="AB163" s="2"/>
    </row>
    <row r="164" spans="1:28" ht="15" customHeight="1" x14ac:dyDescent="0.25">
      <c r="A164" s="196"/>
      <c r="B164" s="214"/>
      <c r="C164" s="233" t="s">
        <v>1195</v>
      </c>
      <c r="D164" s="217" t="s">
        <v>1207</v>
      </c>
      <c r="E164" s="218">
        <v>100</v>
      </c>
      <c r="F164" s="219" t="s">
        <v>188</v>
      </c>
      <c r="G164" s="210">
        <v>875</v>
      </c>
      <c r="H164" s="232">
        <f t="shared" si="0"/>
        <v>87500</v>
      </c>
      <c r="I164" s="221"/>
      <c r="J164" s="189"/>
      <c r="K164" s="213">
        <f t="shared" ref="K164:K167" si="28">E164/2</f>
        <v>50</v>
      </c>
      <c r="L164" s="189"/>
      <c r="M164" s="189"/>
      <c r="N164" s="189"/>
      <c r="O164" s="189"/>
      <c r="P164" s="213">
        <f t="shared" ref="P164:P167" si="29">E164/2</f>
        <v>50</v>
      </c>
      <c r="Q164" s="189"/>
      <c r="R164" s="189"/>
      <c r="S164" s="189"/>
      <c r="T164" s="189"/>
      <c r="U164" s="189"/>
      <c r="V164" s="2"/>
      <c r="W164" s="2"/>
      <c r="X164" s="2"/>
      <c r="Y164" s="2"/>
      <c r="Z164" s="2"/>
      <c r="AA164" s="2"/>
      <c r="AB164" s="2"/>
    </row>
    <row r="165" spans="1:28" ht="15" customHeight="1" x14ac:dyDescent="0.25">
      <c r="A165" s="196"/>
      <c r="B165" s="214"/>
      <c r="C165" s="233" t="s">
        <v>1195</v>
      </c>
      <c r="D165" s="217" t="s">
        <v>1208</v>
      </c>
      <c r="E165" s="218">
        <v>30</v>
      </c>
      <c r="F165" s="219" t="s">
        <v>188</v>
      </c>
      <c r="G165" s="210">
        <v>875</v>
      </c>
      <c r="H165" s="232">
        <f t="shared" si="0"/>
        <v>26250</v>
      </c>
      <c r="I165" s="221"/>
      <c r="J165" s="189"/>
      <c r="K165" s="213">
        <f t="shared" si="28"/>
        <v>15</v>
      </c>
      <c r="L165" s="189"/>
      <c r="M165" s="189"/>
      <c r="N165" s="189"/>
      <c r="O165" s="189"/>
      <c r="P165" s="213">
        <f t="shared" si="29"/>
        <v>15</v>
      </c>
      <c r="Q165" s="189"/>
      <c r="R165" s="189"/>
      <c r="S165" s="189"/>
      <c r="T165" s="189"/>
      <c r="U165" s="189"/>
      <c r="V165" s="2"/>
      <c r="W165" s="2"/>
      <c r="X165" s="2"/>
      <c r="Y165" s="2"/>
      <c r="Z165" s="2"/>
      <c r="AA165" s="2"/>
      <c r="AB165" s="2"/>
    </row>
    <row r="166" spans="1:28" ht="15" customHeight="1" x14ac:dyDescent="0.25">
      <c r="A166" s="196"/>
      <c r="B166" s="214"/>
      <c r="C166" s="233" t="s">
        <v>1195</v>
      </c>
      <c r="D166" s="217" t="s">
        <v>1209</v>
      </c>
      <c r="E166" s="218">
        <v>30</v>
      </c>
      <c r="F166" s="219" t="s">
        <v>188</v>
      </c>
      <c r="G166" s="210">
        <v>875</v>
      </c>
      <c r="H166" s="232">
        <f t="shared" si="0"/>
        <v>26250</v>
      </c>
      <c r="I166" s="221"/>
      <c r="J166" s="189"/>
      <c r="K166" s="213">
        <f t="shared" si="28"/>
        <v>15</v>
      </c>
      <c r="L166" s="189"/>
      <c r="M166" s="189"/>
      <c r="N166" s="189"/>
      <c r="O166" s="189"/>
      <c r="P166" s="213">
        <f t="shared" si="29"/>
        <v>15</v>
      </c>
      <c r="Q166" s="189"/>
      <c r="R166" s="189"/>
      <c r="S166" s="189"/>
      <c r="T166" s="189"/>
      <c r="U166" s="189"/>
      <c r="V166" s="2"/>
      <c r="W166" s="2"/>
      <c r="X166" s="2"/>
      <c r="Y166" s="2"/>
      <c r="Z166" s="2"/>
      <c r="AA166" s="2"/>
      <c r="AB166" s="2"/>
    </row>
    <row r="167" spans="1:28" ht="15" customHeight="1" x14ac:dyDescent="0.25">
      <c r="A167" s="196"/>
      <c r="B167" s="214"/>
      <c r="C167" s="233" t="s">
        <v>1195</v>
      </c>
      <c r="D167" s="217" t="s">
        <v>1210</v>
      </c>
      <c r="E167" s="218">
        <v>100</v>
      </c>
      <c r="F167" s="219" t="s">
        <v>188</v>
      </c>
      <c r="G167" s="210">
        <v>875</v>
      </c>
      <c r="H167" s="232">
        <f t="shared" si="0"/>
        <v>87500</v>
      </c>
      <c r="I167" s="221"/>
      <c r="J167" s="189"/>
      <c r="K167" s="213">
        <f t="shared" si="28"/>
        <v>50</v>
      </c>
      <c r="L167" s="189"/>
      <c r="M167" s="189"/>
      <c r="N167" s="189"/>
      <c r="O167" s="189"/>
      <c r="P167" s="213">
        <f t="shared" si="29"/>
        <v>50</v>
      </c>
      <c r="Q167" s="189"/>
      <c r="R167" s="189"/>
      <c r="S167" s="189"/>
      <c r="T167" s="189"/>
      <c r="U167" s="189"/>
      <c r="V167" s="2"/>
      <c r="W167" s="2"/>
      <c r="X167" s="2"/>
      <c r="Y167" s="2"/>
      <c r="Z167" s="2"/>
      <c r="AA167" s="2"/>
      <c r="AB167" s="2"/>
    </row>
    <row r="168" spans="1:28" ht="15" customHeight="1" x14ac:dyDescent="0.25">
      <c r="A168" s="196"/>
      <c r="B168" s="214"/>
      <c r="C168" s="233" t="s">
        <v>1195</v>
      </c>
      <c r="D168" s="217" t="s">
        <v>1211</v>
      </c>
      <c r="E168" s="218">
        <v>5</v>
      </c>
      <c r="F168" s="219" t="s">
        <v>188</v>
      </c>
      <c r="G168" s="210">
        <v>1050</v>
      </c>
      <c r="H168" s="232">
        <f t="shared" si="0"/>
        <v>5250</v>
      </c>
      <c r="I168" s="221"/>
      <c r="J168" s="189"/>
      <c r="K168" s="213">
        <v>3</v>
      </c>
      <c r="L168" s="189"/>
      <c r="M168" s="189"/>
      <c r="N168" s="189"/>
      <c r="O168" s="189"/>
      <c r="P168" s="213">
        <v>2</v>
      </c>
      <c r="Q168" s="189"/>
      <c r="R168" s="189"/>
      <c r="S168" s="189"/>
      <c r="T168" s="189"/>
      <c r="U168" s="189"/>
      <c r="V168" s="2"/>
      <c r="W168" s="2"/>
      <c r="X168" s="2"/>
      <c r="Y168" s="2"/>
      <c r="Z168" s="2"/>
      <c r="AA168" s="2"/>
      <c r="AB168" s="2"/>
    </row>
    <row r="169" spans="1:28" ht="15" customHeight="1" x14ac:dyDescent="0.25">
      <c r="A169" s="196"/>
      <c r="B169" s="214"/>
      <c r="C169" s="233" t="s">
        <v>1195</v>
      </c>
      <c r="D169" s="217" t="s">
        <v>1212</v>
      </c>
      <c r="E169" s="218">
        <v>2</v>
      </c>
      <c r="F169" s="219" t="s">
        <v>188</v>
      </c>
      <c r="G169" s="210">
        <v>1050</v>
      </c>
      <c r="H169" s="232">
        <f t="shared" si="0"/>
        <v>2100</v>
      </c>
      <c r="I169" s="221"/>
      <c r="J169" s="189"/>
      <c r="K169" s="213">
        <f t="shared" ref="K169:K173" si="30">E169/2</f>
        <v>1</v>
      </c>
      <c r="L169" s="189"/>
      <c r="M169" s="189"/>
      <c r="N169" s="189"/>
      <c r="O169" s="189"/>
      <c r="P169" s="213">
        <f t="shared" ref="P169:P173" si="31">E169/2</f>
        <v>1</v>
      </c>
      <c r="Q169" s="189"/>
      <c r="R169" s="189"/>
      <c r="S169" s="189"/>
      <c r="T169" s="189"/>
      <c r="U169" s="189"/>
      <c r="V169" s="2"/>
      <c r="W169" s="2"/>
      <c r="X169" s="2"/>
      <c r="Y169" s="2"/>
      <c r="Z169" s="2"/>
      <c r="AA169" s="2"/>
      <c r="AB169" s="2"/>
    </row>
    <row r="170" spans="1:28" ht="15" customHeight="1" x14ac:dyDescent="0.25">
      <c r="A170" s="196"/>
      <c r="B170" s="214"/>
      <c r="C170" s="233" t="s">
        <v>1195</v>
      </c>
      <c r="D170" s="217" t="s">
        <v>1213</v>
      </c>
      <c r="E170" s="218">
        <v>120</v>
      </c>
      <c r="F170" s="219" t="s">
        <v>188</v>
      </c>
      <c r="G170" s="210">
        <v>3062.5</v>
      </c>
      <c r="H170" s="232">
        <f t="shared" si="0"/>
        <v>367500</v>
      </c>
      <c r="I170" s="221"/>
      <c r="J170" s="189"/>
      <c r="K170" s="213">
        <f t="shared" si="30"/>
        <v>60</v>
      </c>
      <c r="L170" s="189"/>
      <c r="M170" s="189"/>
      <c r="N170" s="189"/>
      <c r="O170" s="189"/>
      <c r="P170" s="213">
        <f t="shared" si="31"/>
        <v>60</v>
      </c>
      <c r="Q170" s="189"/>
      <c r="R170" s="189"/>
      <c r="S170" s="189"/>
      <c r="T170" s="189"/>
      <c r="U170" s="189"/>
      <c r="V170" s="2"/>
      <c r="W170" s="2"/>
      <c r="X170" s="2"/>
      <c r="Y170" s="2"/>
      <c r="Z170" s="2"/>
      <c r="AA170" s="2"/>
      <c r="AB170" s="2"/>
    </row>
    <row r="171" spans="1:28" ht="15" customHeight="1" x14ac:dyDescent="0.25">
      <c r="A171" s="196"/>
      <c r="B171" s="214"/>
      <c r="C171" s="233" t="s">
        <v>1195</v>
      </c>
      <c r="D171" s="217" t="s">
        <v>1214</v>
      </c>
      <c r="E171" s="218">
        <v>66</v>
      </c>
      <c r="F171" s="219" t="s">
        <v>188</v>
      </c>
      <c r="G171" s="210">
        <v>3062.5</v>
      </c>
      <c r="H171" s="232">
        <f t="shared" si="0"/>
        <v>202125</v>
      </c>
      <c r="I171" s="221"/>
      <c r="J171" s="189"/>
      <c r="K171" s="213">
        <f t="shared" si="30"/>
        <v>33</v>
      </c>
      <c r="L171" s="189"/>
      <c r="M171" s="189"/>
      <c r="N171" s="189"/>
      <c r="O171" s="189"/>
      <c r="P171" s="213">
        <f t="shared" si="31"/>
        <v>33</v>
      </c>
      <c r="Q171" s="189"/>
      <c r="R171" s="189"/>
      <c r="S171" s="189"/>
      <c r="T171" s="189"/>
      <c r="U171" s="189"/>
      <c r="V171" s="2"/>
      <c r="W171" s="2"/>
      <c r="X171" s="2"/>
      <c r="Y171" s="2"/>
      <c r="Z171" s="2"/>
      <c r="AA171" s="2"/>
      <c r="AB171" s="2"/>
    </row>
    <row r="172" spans="1:28" ht="15" customHeight="1" x14ac:dyDescent="0.25">
      <c r="A172" s="196"/>
      <c r="B172" s="214"/>
      <c r="C172" s="233" t="s">
        <v>1195</v>
      </c>
      <c r="D172" s="217" t="s">
        <v>1215</v>
      </c>
      <c r="E172" s="218">
        <v>66</v>
      </c>
      <c r="F172" s="219" t="s">
        <v>188</v>
      </c>
      <c r="G172" s="210">
        <v>3062.5</v>
      </c>
      <c r="H172" s="232">
        <f t="shared" si="0"/>
        <v>202125</v>
      </c>
      <c r="I172" s="221"/>
      <c r="J172" s="189"/>
      <c r="K172" s="213">
        <f t="shared" si="30"/>
        <v>33</v>
      </c>
      <c r="L172" s="189"/>
      <c r="M172" s="189"/>
      <c r="N172" s="189"/>
      <c r="O172" s="189"/>
      <c r="P172" s="213">
        <f t="shared" si="31"/>
        <v>33</v>
      </c>
      <c r="Q172" s="189"/>
      <c r="R172" s="189"/>
      <c r="S172" s="189"/>
      <c r="T172" s="189"/>
      <c r="U172" s="189"/>
      <c r="V172" s="2"/>
      <c r="W172" s="2"/>
      <c r="X172" s="2"/>
      <c r="Y172" s="2"/>
      <c r="Z172" s="2"/>
      <c r="AA172" s="2"/>
      <c r="AB172" s="2"/>
    </row>
    <row r="173" spans="1:28" ht="15" customHeight="1" x14ac:dyDescent="0.25">
      <c r="A173" s="196"/>
      <c r="B173" s="214"/>
      <c r="C173" s="233" t="s">
        <v>1195</v>
      </c>
      <c r="D173" s="217" t="s">
        <v>1216</v>
      </c>
      <c r="E173" s="218">
        <v>66</v>
      </c>
      <c r="F173" s="219" t="s">
        <v>188</v>
      </c>
      <c r="G173" s="210">
        <v>3062.5</v>
      </c>
      <c r="H173" s="232">
        <f t="shared" si="0"/>
        <v>202125</v>
      </c>
      <c r="I173" s="221"/>
      <c r="J173" s="189"/>
      <c r="K173" s="213">
        <f t="shared" si="30"/>
        <v>33</v>
      </c>
      <c r="L173" s="189"/>
      <c r="M173" s="189"/>
      <c r="N173" s="189"/>
      <c r="O173" s="189"/>
      <c r="P173" s="213">
        <f t="shared" si="31"/>
        <v>33</v>
      </c>
      <c r="Q173" s="189"/>
      <c r="R173" s="189"/>
      <c r="S173" s="189"/>
      <c r="T173" s="189"/>
      <c r="U173" s="189"/>
      <c r="V173" s="2"/>
      <c r="W173" s="2"/>
      <c r="X173" s="2"/>
      <c r="Y173" s="2"/>
      <c r="Z173" s="2"/>
      <c r="AA173" s="2"/>
      <c r="AB173" s="2"/>
    </row>
    <row r="174" spans="1:28" ht="15" customHeight="1" x14ac:dyDescent="0.25">
      <c r="A174" s="196"/>
      <c r="B174" s="214"/>
      <c r="C174" s="233" t="s">
        <v>1195</v>
      </c>
      <c r="D174" s="217" t="s">
        <v>1217</v>
      </c>
      <c r="E174" s="218">
        <v>15</v>
      </c>
      <c r="F174" s="219" t="s">
        <v>188</v>
      </c>
      <c r="G174" s="210">
        <v>875</v>
      </c>
      <c r="H174" s="232">
        <f t="shared" si="0"/>
        <v>13125</v>
      </c>
      <c r="I174" s="221"/>
      <c r="J174" s="189"/>
      <c r="K174" s="213">
        <v>8</v>
      </c>
      <c r="L174" s="189"/>
      <c r="M174" s="189"/>
      <c r="N174" s="189"/>
      <c r="O174" s="189"/>
      <c r="P174" s="213">
        <v>7</v>
      </c>
      <c r="Q174" s="189"/>
      <c r="R174" s="189"/>
      <c r="S174" s="189"/>
      <c r="T174" s="189"/>
      <c r="U174" s="189"/>
      <c r="V174" s="2"/>
      <c r="W174" s="2"/>
      <c r="X174" s="2"/>
      <c r="Y174" s="2"/>
      <c r="Z174" s="2"/>
      <c r="AA174" s="2"/>
      <c r="AB174" s="2"/>
    </row>
    <row r="175" spans="1:28" ht="15" customHeight="1" x14ac:dyDescent="0.25">
      <c r="A175" s="196"/>
      <c r="B175" s="214"/>
      <c r="C175" s="233" t="s">
        <v>1195</v>
      </c>
      <c r="D175" s="217" t="s">
        <v>1218</v>
      </c>
      <c r="E175" s="218">
        <v>10</v>
      </c>
      <c r="F175" s="219" t="s">
        <v>188</v>
      </c>
      <c r="G175" s="210">
        <v>875</v>
      </c>
      <c r="H175" s="232">
        <f t="shared" si="0"/>
        <v>8750</v>
      </c>
      <c r="I175" s="221"/>
      <c r="J175" s="189"/>
      <c r="K175" s="213">
        <f t="shared" ref="K175:K177" si="32">E175/2</f>
        <v>5</v>
      </c>
      <c r="L175" s="189"/>
      <c r="M175" s="189"/>
      <c r="N175" s="189"/>
      <c r="O175" s="189"/>
      <c r="P175" s="213">
        <f t="shared" ref="P175:P177" si="33">E175/2</f>
        <v>5</v>
      </c>
      <c r="Q175" s="189"/>
      <c r="R175" s="189"/>
      <c r="S175" s="189"/>
      <c r="T175" s="189"/>
      <c r="U175" s="189"/>
      <c r="V175" s="2"/>
      <c r="W175" s="2"/>
      <c r="X175" s="2"/>
      <c r="Y175" s="2"/>
      <c r="Z175" s="2"/>
      <c r="AA175" s="2"/>
      <c r="AB175" s="2"/>
    </row>
    <row r="176" spans="1:28" ht="15" customHeight="1" x14ac:dyDescent="0.25">
      <c r="A176" s="196"/>
      <c r="B176" s="214"/>
      <c r="C176" s="233" t="s">
        <v>1195</v>
      </c>
      <c r="D176" s="217" t="s">
        <v>1219</v>
      </c>
      <c r="E176" s="218">
        <v>10</v>
      </c>
      <c r="F176" s="219" t="s">
        <v>188</v>
      </c>
      <c r="G176" s="210">
        <v>875</v>
      </c>
      <c r="H176" s="232">
        <f t="shared" si="0"/>
        <v>8750</v>
      </c>
      <c r="I176" s="221"/>
      <c r="J176" s="189"/>
      <c r="K176" s="213">
        <f t="shared" si="32"/>
        <v>5</v>
      </c>
      <c r="L176" s="189"/>
      <c r="M176" s="189"/>
      <c r="N176" s="189"/>
      <c r="O176" s="189"/>
      <c r="P176" s="213">
        <f t="shared" si="33"/>
        <v>5</v>
      </c>
      <c r="Q176" s="189"/>
      <c r="R176" s="189"/>
      <c r="S176" s="189"/>
      <c r="T176" s="189"/>
      <c r="U176" s="189"/>
      <c r="V176" s="2"/>
      <c r="W176" s="2"/>
      <c r="X176" s="2"/>
      <c r="Y176" s="2"/>
      <c r="Z176" s="2"/>
      <c r="AA176" s="2"/>
      <c r="AB176" s="2"/>
    </row>
    <row r="177" spans="1:28" ht="15" customHeight="1" x14ac:dyDescent="0.25">
      <c r="A177" s="196"/>
      <c r="B177" s="214"/>
      <c r="C177" s="233" t="s">
        <v>1195</v>
      </c>
      <c r="D177" s="217" t="s">
        <v>1220</v>
      </c>
      <c r="E177" s="218">
        <v>10</v>
      </c>
      <c r="F177" s="219" t="s">
        <v>188</v>
      </c>
      <c r="G177" s="210">
        <v>875</v>
      </c>
      <c r="H177" s="232">
        <f t="shared" si="0"/>
        <v>8750</v>
      </c>
      <c r="I177" s="221"/>
      <c r="J177" s="189"/>
      <c r="K177" s="213">
        <f t="shared" si="32"/>
        <v>5</v>
      </c>
      <c r="L177" s="189"/>
      <c r="M177" s="189"/>
      <c r="N177" s="189"/>
      <c r="O177" s="189"/>
      <c r="P177" s="213">
        <f t="shared" si="33"/>
        <v>5</v>
      </c>
      <c r="Q177" s="189"/>
      <c r="R177" s="189"/>
      <c r="S177" s="189"/>
      <c r="T177" s="189"/>
      <c r="U177" s="189"/>
      <c r="V177" s="2"/>
      <c r="W177" s="2"/>
      <c r="X177" s="2"/>
      <c r="Y177" s="2"/>
      <c r="Z177" s="2"/>
      <c r="AA177" s="2"/>
      <c r="AB177" s="2"/>
    </row>
    <row r="178" spans="1:28" ht="15" customHeight="1" x14ac:dyDescent="0.25">
      <c r="A178" s="196"/>
      <c r="B178" s="214"/>
      <c r="C178" s="233" t="s">
        <v>1195</v>
      </c>
      <c r="D178" s="217" t="s">
        <v>1221</v>
      </c>
      <c r="E178" s="218">
        <v>15</v>
      </c>
      <c r="F178" s="219" t="s">
        <v>188</v>
      </c>
      <c r="G178" s="210">
        <v>1000</v>
      </c>
      <c r="H178" s="232">
        <f t="shared" si="0"/>
        <v>15000</v>
      </c>
      <c r="I178" s="221"/>
      <c r="J178" s="189"/>
      <c r="K178" s="213">
        <v>8</v>
      </c>
      <c r="L178" s="189"/>
      <c r="M178" s="189"/>
      <c r="N178" s="189"/>
      <c r="O178" s="189"/>
      <c r="P178" s="213">
        <v>7</v>
      </c>
      <c r="Q178" s="189"/>
      <c r="R178" s="189"/>
      <c r="S178" s="189"/>
      <c r="T178" s="189"/>
      <c r="U178" s="189"/>
      <c r="V178" s="2"/>
      <c r="W178" s="2"/>
      <c r="X178" s="2"/>
      <c r="Y178" s="2"/>
      <c r="Z178" s="2"/>
      <c r="AA178" s="2"/>
      <c r="AB178" s="2"/>
    </row>
    <row r="179" spans="1:28" ht="15" customHeight="1" x14ac:dyDescent="0.25">
      <c r="A179" s="196"/>
      <c r="B179" s="214"/>
      <c r="C179" s="233" t="s">
        <v>1195</v>
      </c>
      <c r="D179" s="217" t="s">
        <v>1222</v>
      </c>
      <c r="E179" s="218">
        <v>50</v>
      </c>
      <c r="F179" s="219" t="s">
        <v>178</v>
      </c>
      <c r="G179" s="210">
        <v>476</v>
      </c>
      <c r="H179" s="232">
        <f t="shared" si="0"/>
        <v>23800</v>
      </c>
      <c r="I179" s="221"/>
      <c r="J179" s="189"/>
      <c r="K179" s="213">
        <f t="shared" ref="K179:K194" si="34">E179/2</f>
        <v>25</v>
      </c>
      <c r="L179" s="189"/>
      <c r="M179" s="189"/>
      <c r="N179" s="189"/>
      <c r="O179" s="189"/>
      <c r="P179" s="213">
        <f t="shared" ref="P179:P194" si="35">E179/2</f>
        <v>25</v>
      </c>
      <c r="Q179" s="189"/>
      <c r="R179" s="189"/>
      <c r="S179" s="189"/>
      <c r="T179" s="189"/>
      <c r="U179" s="189"/>
      <c r="V179" s="2"/>
      <c r="W179" s="2"/>
      <c r="X179" s="2"/>
      <c r="Y179" s="2"/>
      <c r="Z179" s="2"/>
      <c r="AA179" s="2"/>
      <c r="AB179" s="2"/>
    </row>
    <row r="180" spans="1:28" ht="15" customHeight="1" x14ac:dyDescent="0.25">
      <c r="A180" s="196"/>
      <c r="B180" s="214"/>
      <c r="C180" s="233" t="s">
        <v>1195</v>
      </c>
      <c r="D180" s="217" t="s">
        <v>1223</v>
      </c>
      <c r="E180" s="218">
        <v>30</v>
      </c>
      <c r="F180" s="219" t="s">
        <v>178</v>
      </c>
      <c r="G180" s="210">
        <v>504</v>
      </c>
      <c r="H180" s="232">
        <f t="shared" si="0"/>
        <v>15120</v>
      </c>
      <c r="I180" s="221"/>
      <c r="J180" s="189"/>
      <c r="K180" s="213">
        <f t="shared" si="34"/>
        <v>15</v>
      </c>
      <c r="L180" s="189"/>
      <c r="M180" s="189"/>
      <c r="N180" s="189"/>
      <c r="O180" s="189"/>
      <c r="P180" s="213">
        <f t="shared" si="35"/>
        <v>15</v>
      </c>
      <c r="Q180" s="189"/>
      <c r="R180" s="189"/>
      <c r="S180" s="189"/>
      <c r="T180" s="189"/>
      <c r="U180" s="189"/>
      <c r="V180" s="2"/>
      <c r="W180" s="2"/>
      <c r="X180" s="2"/>
      <c r="Y180" s="2"/>
      <c r="Z180" s="2"/>
      <c r="AA180" s="2"/>
      <c r="AB180" s="2"/>
    </row>
    <row r="181" spans="1:28" ht="15" customHeight="1" x14ac:dyDescent="0.25">
      <c r="A181" s="196"/>
      <c r="B181" s="214"/>
      <c r="C181" s="233" t="s">
        <v>1195</v>
      </c>
      <c r="D181" s="217" t="s">
        <v>1224</v>
      </c>
      <c r="E181" s="218">
        <v>30</v>
      </c>
      <c r="F181" s="219" t="s">
        <v>178</v>
      </c>
      <c r="G181" s="210">
        <v>504</v>
      </c>
      <c r="H181" s="232">
        <f t="shared" si="0"/>
        <v>15120</v>
      </c>
      <c r="I181" s="221"/>
      <c r="J181" s="189"/>
      <c r="K181" s="213">
        <f t="shared" si="34"/>
        <v>15</v>
      </c>
      <c r="L181" s="189"/>
      <c r="M181" s="189"/>
      <c r="N181" s="189"/>
      <c r="O181" s="189"/>
      <c r="P181" s="213">
        <f t="shared" si="35"/>
        <v>15</v>
      </c>
      <c r="Q181" s="189"/>
      <c r="R181" s="189"/>
      <c r="S181" s="189"/>
      <c r="T181" s="189"/>
      <c r="U181" s="189"/>
      <c r="V181" s="2"/>
      <c r="W181" s="2"/>
      <c r="X181" s="2"/>
      <c r="Y181" s="2"/>
      <c r="Z181" s="2"/>
      <c r="AA181" s="2"/>
      <c r="AB181" s="2"/>
    </row>
    <row r="182" spans="1:28" ht="15" customHeight="1" x14ac:dyDescent="0.25">
      <c r="A182" s="196"/>
      <c r="B182" s="214"/>
      <c r="C182" s="233" t="s">
        <v>1195</v>
      </c>
      <c r="D182" s="217" t="s">
        <v>1225</v>
      </c>
      <c r="E182" s="218">
        <v>30</v>
      </c>
      <c r="F182" s="219" t="s">
        <v>178</v>
      </c>
      <c r="G182" s="210">
        <v>504</v>
      </c>
      <c r="H182" s="232">
        <f t="shared" si="0"/>
        <v>15120</v>
      </c>
      <c r="I182" s="221"/>
      <c r="J182" s="189"/>
      <c r="K182" s="213">
        <f t="shared" si="34"/>
        <v>15</v>
      </c>
      <c r="L182" s="189"/>
      <c r="M182" s="189"/>
      <c r="N182" s="189"/>
      <c r="O182" s="189"/>
      <c r="P182" s="213">
        <f t="shared" si="35"/>
        <v>15</v>
      </c>
      <c r="Q182" s="189"/>
      <c r="R182" s="189"/>
      <c r="S182" s="189"/>
      <c r="T182" s="189"/>
      <c r="U182" s="189"/>
      <c r="V182" s="2"/>
      <c r="W182" s="2"/>
      <c r="X182" s="2"/>
      <c r="Y182" s="2"/>
      <c r="Z182" s="2"/>
      <c r="AA182" s="2"/>
      <c r="AB182" s="2"/>
    </row>
    <row r="183" spans="1:28" ht="15" customHeight="1" x14ac:dyDescent="0.25">
      <c r="A183" s="196"/>
      <c r="B183" s="214"/>
      <c r="C183" s="233" t="s">
        <v>1195</v>
      </c>
      <c r="D183" s="217" t="s">
        <v>1226</v>
      </c>
      <c r="E183" s="218">
        <v>50</v>
      </c>
      <c r="F183" s="219" t="s">
        <v>178</v>
      </c>
      <c r="G183" s="210">
        <v>476</v>
      </c>
      <c r="H183" s="232">
        <f t="shared" si="0"/>
        <v>23800</v>
      </c>
      <c r="I183" s="221"/>
      <c r="J183" s="189"/>
      <c r="K183" s="213">
        <f t="shared" si="34"/>
        <v>25</v>
      </c>
      <c r="L183" s="189"/>
      <c r="M183" s="189"/>
      <c r="N183" s="189"/>
      <c r="O183" s="189"/>
      <c r="P183" s="213">
        <f t="shared" si="35"/>
        <v>25</v>
      </c>
      <c r="Q183" s="189"/>
      <c r="R183" s="189"/>
      <c r="S183" s="189"/>
      <c r="T183" s="189"/>
      <c r="U183" s="189"/>
      <c r="V183" s="2"/>
      <c r="W183" s="2"/>
      <c r="X183" s="2"/>
      <c r="Y183" s="2"/>
      <c r="Z183" s="2"/>
      <c r="AA183" s="2"/>
      <c r="AB183" s="2"/>
    </row>
    <row r="184" spans="1:28" ht="15" customHeight="1" x14ac:dyDescent="0.25">
      <c r="A184" s="196"/>
      <c r="B184" s="214"/>
      <c r="C184" s="233" t="s">
        <v>1195</v>
      </c>
      <c r="D184" s="217" t="s">
        <v>1227</v>
      </c>
      <c r="E184" s="218">
        <v>20</v>
      </c>
      <c r="F184" s="219" t="s">
        <v>178</v>
      </c>
      <c r="G184" s="210">
        <v>504</v>
      </c>
      <c r="H184" s="232">
        <f t="shared" si="0"/>
        <v>10080</v>
      </c>
      <c r="I184" s="221"/>
      <c r="J184" s="189"/>
      <c r="K184" s="213">
        <f t="shared" si="34"/>
        <v>10</v>
      </c>
      <c r="L184" s="189"/>
      <c r="M184" s="189"/>
      <c r="N184" s="189"/>
      <c r="O184" s="189"/>
      <c r="P184" s="213">
        <f t="shared" si="35"/>
        <v>10</v>
      </c>
      <c r="Q184" s="189"/>
      <c r="R184" s="189"/>
      <c r="S184" s="189"/>
      <c r="T184" s="189"/>
      <c r="U184" s="189"/>
      <c r="V184" s="2"/>
      <c r="W184" s="2"/>
      <c r="X184" s="2"/>
      <c r="Y184" s="2"/>
      <c r="Z184" s="2"/>
      <c r="AA184" s="2"/>
      <c r="AB184" s="2"/>
    </row>
    <row r="185" spans="1:28" ht="15" customHeight="1" x14ac:dyDescent="0.25">
      <c r="A185" s="196"/>
      <c r="B185" s="214"/>
      <c r="C185" s="233" t="s">
        <v>1195</v>
      </c>
      <c r="D185" s="217" t="s">
        <v>1228</v>
      </c>
      <c r="E185" s="218">
        <v>20</v>
      </c>
      <c r="F185" s="219" t="s">
        <v>178</v>
      </c>
      <c r="G185" s="210">
        <v>504</v>
      </c>
      <c r="H185" s="232">
        <f t="shared" si="0"/>
        <v>10080</v>
      </c>
      <c r="I185" s="221"/>
      <c r="J185" s="189"/>
      <c r="K185" s="213">
        <f t="shared" si="34"/>
        <v>10</v>
      </c>
      <c r="L185" s="189"/>
      <c r="M185" s="189"/>
      <c r="N185" s="189"/>
      <c r="O185" s="189"/>
      <c r="P185" s="213">
        <f t="shared" si="35"/>
        <v>10</v>
      </c>
      <c r="Q185" s="189"/>
      <c r="R185" s="189"/>
      <c r="S185" s="189"/>
      <c r="T185" s="189"/>
      <c r="U185" s="189"/>
      <c r="V185" s="2"/>
      <c r="W185" s="2"/>
      <c r="X185" s="2"/>
      <c r="Y185" s="2"/>
      <c r="Z185" s="2"/>
      <c r="AA185" s="2"/>
      <c r="AB185" s="2"/>
    </row>
    <row r="186" spans="1:28" ht="15" customHeight="1" x14ac:dyDescent="0.25">
      <c r="A186" s="196"/>
      <c r="B186" s="214"/>
      <c r="C186" s="233" t="s">
        <v>1195</v>
      </c>
      <c r="D186" s="217" t="s">
        <v>1229</v>
      </c>
      <c r="E186" s="218">
        <v>20</v>
      </c>
      <c r="F186" s="219" t="s">
        <v>178</v>
      </c>
      <c r="G186" s="210">
        <v>504</v>
      </c>
      <c r="H186" s="232">
        <f t="shared" si="0"/>
        <v>10080</v>
      </c>
      <c r="I186" s="221"/>
      <c r="J186" s="189"/>
      <c r="K186" s="213">
        <f t="shared" si="34"/>
        <v>10</v>
      </c>
      <c r="L186" s="189"/>
      <c r="M186" s="189"/>
      <c r="N186" s="189"/>
      <c r="O186" s="189"/>
      <c r="P186" s="213">
        <f t="shared" si="35"/>
        <v>10</v>
      </c>
      <c r="Q186" s="189"/>
      <c r="R186" s="189"/>
      <c r="S186" s="189"/>
      <c r="T186" s="189"/>
      <c r="U186" s="189"/>
      <c r="V186" s="2"/>
      <c r="W186" s="2"/>
      <c r="X186" s="2"/>
      <c r="Y186" s="2"/>
      <c r="Z186" s="2"/>
      <c r="AA186" s="2"/>
      <c r="AB186" s="2"/>
    </row>
    <row r="187" spans="1:28" ht="15" customHeight="1" x14ac:dyDescent="0.25">
      <c r="A187" s="196"/>
      <c r="B187" s="214"/>
      <c r="C187" s="233" t="s">
        <v>1195</v>
      </c>
      <c r="D187" s="217" t="s">
        <v>1230</v>
      </c>
      <c r="E187" s="218">
        <v>30</v>
      </c>
      <c r="F187" s="219" t="s">
        <v>178</v>
      </c>
      <c r="G187" s="210">
        <v>900</v>
      </c>
      <c r="H187" s="232">
        <f t="shared" si="0"/>
        <v>27000</v>
      </c>
      <c r="I187" s="221">
        <f>27000/E187</f>
        <v>900</v>
      </c>
      <c r="J187" s="189"/>
      <c r="K187" s="213">
        <f t="shared" si="34"/>
        <v>15</v>
      </c>
      <c r="L187" s="189"/>
      <c r="M187" s="189"/>
      <c r="N187" s="189"/>
      <c r="O187" s="189"/>
      <c r="P187" s="213">
        <f t="shared" si="35"/>
        <v>15</v>
      </c>
      <c r="Q187" s="189"/>
      <c r="R187" s="189"/>
      <c r="S187" s="189"/>
      <c r="T187" s="189"/>
      <c r="U187" s="189"/>
      <c r="V187" s="2"/>
      <c r="W187" s="2"/>
      <c r="X187" s="2"/>
      <c r="Y187" s="2"/>
      <c r="Z187" s="2"/>
      <c r="AA187" s="2"/>
      <c r="AB187" s="2"/>
    </row>
    <row r="188" spans="1:28" ht="15" customHeight="1" x14ac:dyDescent="0.25">
      <c r="A188" s="196"/>
      <c r="B188" s="214"/>
      <c r="C188" s="233" t="s">
        <v>1195</v>
      </c>
      <c r="D188" s="217" t="s">
        <v>1231</v>
      </c>
      <c r="E188" s="218">
        <v>10</v>
      </c>
      <c r="F188" s="219" t="s">
        <v>178</v>
      </c>
      <c r="G188" s="210">
        <v>900</v>
      </c>
      <c r="H188" s="232">
        <f t="shared" si="0"/>
        <v>9000</v>
      </c>
      <c r="I188" s="221"/>
      <c r="J188" s="189"/>
      <c r="K188" s="213">
        <f t="shared" si="34"/>
        <v>5</v>
      </c>
      <c r="L188" s="189"/>
      <c r="M188" s="189"/>
      <c r="N188" s="189"/>
      <c r="O188" s="189"/>
      <c r="P188" s="213">
        <f t="shared" si="35"/>
        <v>5</v>
      </c>
      <c r="Q188" s="189"/>
      <c r="R188" s="189"/>
      <c r="S188" s="189"/>
      <c r="T188" s="189"/>
      <c r="U188" s="189"/>
      <c r="V188" s="2"/>
      <c r="W188" s="2"/>
      <c r="X188" s="2"/>
      <c r="Y188" s="2"/>
      <c r="Z188" s="2"/>
      <c r="AA188" s="2"/>
      <c r="AB188" s="2"/>
    </row>
    <row r="189" spans="1:28" ht="15" customHeight="1" x14ac:dyDescent="0.25">
      <c r="A189" s="196"/>
      <c r="B189" s="214"/>
      <c r="C189" s="233" t="s">
        <v>1195</v>
      </c>
      <c r="D189" s="217" t="s">
        <v>1232</v>
      </c>
      <c r="E189" s="218">
        <v>10</v>
      </c>
      <c r="F189" s="219" t="s">
        <v>178</v>
      </c>
      <c r="G189" s="210">
        <v>900</v>
      </c>
      <c r="H189" s="232">
        <f t="shared" si="0"/>
        <v>9000</v>
      </c>
      <c r="I189" s="221"/>
      <c r="J189" s="189"/>
      <c r="K189" s="213">
        <f t="shared" si="34"/>
        <v>5</v>
      </c>
      <c r="L189" s="189"/>
      <c r="M189" s="189"/>
      <c r="N189" s="189"/>
      <c r="O189" s="189"/>
      <c r="P189" s="213">
        <f t="shared" si="35"/>
        <v>5</v>
      </c>
      <c r="Q189" s="189"/>
      <c r="R189" s="189"/>
      <c r="S189" s="189"/>
      <c r="T189" s="189"/>
      <c r="U189" s="189"/>
      <c r="V189" s="2"/>
      <c r="W189" s="2"/>
      <c r="X189" s="2"/>
      <c r="Y189" s="2"/>
      <c r="Z189" s="2"/>
      <c r="AA189" s="2"/>
      <c r="AB189" s="2"/>
    </row>
    <row r="190" spans="1:28" ht="15" customHeight="1" x14ac:dyDescent="0.25">
      <c r="A190" s="196"/>
      <c r="B190" s="214"/>
      <c r="C190" s="233" t="s">
        <v>1195</v>
      </c>
      <c r="D190" s="217" t="s">
        <v>1233</v>
      </c>
      <c r="E190" s="218">
        <v>10</v>
      </c>
      <c r="F190" s="219" t="s">
        <v>178</v>
      </c>
      <c r="G190" s="210">
        <v>900</v>
      </c>
      <c r="H190" s="232">
        <f t="shared" si="0"/>
        <v>9000</v>
      </c>
      <c r="I190" s="221"/>
      <c r="J190" s="189"/>
      <c r="K190" s="213">
        <f t="shared" si="34"/>
        <v>5</v>
      </c>
      <c r="L190" s="189"/>
      <c r="M190" s="189"/>
      <c r="N190" s="189"/>
      <c r="O190" s="189"/>
      <c r="P190" s="213">
        <f t="shared" si="35"/>
        <v>5</v>
      </c>
      <c r="Q190" s="189"/>
      <c r="R190" s="189"/>
      <c r="S190" s="189"/>
      <c r="T190" s="189"/>
      <c r="U190" s="189"/>
      <c r="V190" s="2"/>
      <c r="W190" s="2"/>
      <c r="X190" s="2"/>
      <c r="Y190" s="2"/>
      <c r="Z190" s="2"/>
      <c r="AA190" s="2"/>
      <c r="AB190" s="2"/>
    </row>
    <row r="191" spans="1:28" ht="15" customHeight="1" x14ac:dyDescent="0.25">
      <c r="A191" s="196"/>
      <c r="B191" s="214"/>
      <c r="C191" s="233" t="s">
        <v>1195</v>
      </c>
      <c r="D191" s="217" t="s">
        <v>1234</v>
      </c>
      <c r="E191" s="218">
        <v>10</v>
      </c>
      <c r="F191" s="219" t="s">
        <v>178</v>
      </c>
      <c r="G191" s="210">
        <v>1000</v>
      </c>
      <c r="H191" s="232">
        <f t="shared" si="0"/>
        <v>10000</v>
      </c>
      <c r="I191" s="221"/>
      <c r="J191" s="189"/>
      <c r="K191" s="213">
        <f t="shared" si="34"/>
        <v>5</v>
      </c>
      <c r="L191" s="189"/>
      <c r="M191" s="189"/>
      <c r="N191" s="189"/>
      <c r="O191" s="189"/>
      <c r="P191" s="213">
        <f t="shared" si="35"/>
        <v>5</v>
      </c>
      <c r="Q191" s="189"/>
      <c r="R191" s="189"/>
      <c r="S191" s="189"/>
      <c r="T191" s="189"/>
      <c r="U191" s="189"/>
      <c r="V191" s="2"/>
      <c r="W191" s="2"/>
      <c r="X191" s="2"/>
      <c r="Y191" s="2"/>
      <c r="Z191" s="2"/>
      <c r="AA191" s="2"/>
      <c r="AB191" s="2"/>
    </row>
    <row r="192" spans="1:28" ht="15" customHeight="1" x14ac:dyDescent="0.25">
      <c r="A192" s="196"/>
      <c r="B192" s="214"/>
      <c r="C192" s="233" t="s">
        <v>1195</v>
      </c>
      <c r="D192" s="217" t="s">
        <v>1235</v>
      </c>
      <c r="E192" s="218">
        <v>4</v>
      </c>
      <c r="F192" s="219" t="s">
        <v>178</v>
      </c>
      <c r="G192" s="210">
        <v>1000</v>
      </c>
      <c r="H192" s="232">
        <f t="shared" si="0"/>
        <v>4000</v>
      </c>
      <c r="I192" s="221"/>
      <c r="J192" s="189"/>
      <c r="K192" s="213">
        <f t="shared" si="34"/>
        <v>2</v>
      </c>
      <c r="L192" s="189"/>
      <c r="M192" s="189"/>
      <c r="N192" s="189"/>
      <c r="O192" s="189"/>
      <c r="P192" s="213">
        <f t="shared" si="35"/>
        <v>2</v>
      </c>
      <c r="Q192" s="189"/>
      <c r="R192" s="189"/>
      <c r="S192" s="189"/>
      <c r="T192" s="189"/>
      <c r="U192" s="189"/>
      <c r="V192" s="2"/>
      <c r="W192" s="2"/>
      <c r="X192" s="2"/>
      <c r="Y192" s="2"/>
      <c r="Z192" s="2"/>
      <c r="AA192" s="2"/>
      <c r="AB192" s="2"/>
    </row>
    <row r="193" spans="1:28" ht="15" customHeight="1" x14ac:dyDescent="0.25">
      <c r="A193" s="196"/>
      <c r="B193" s="214"/>
      <c r="C193" s="233" t="s">
        <v>1195</v>
      </c>
      <c r="D193" s="217" t="s">
        <v>1236</v>
      </c>
      <c r="E193" s="218">
        <v>4</v>
      </c>
      <c r="F193" s="219" t="s">
        <v>178</v>
      </c>
      <c r="G193" s="210">
        <v>1000</v>
      </c>
      <c r="H193" s="232">
        <f t="shared" si="0"/>
        <v>4000</v>
      </c>
      <c r="I193" s="221"/>
      <c r="J193" s="189"/>
      <c r="K193" s="213">
        <f t="shared" si="34"/>
        <v>2</v>
      </c>
      <c r="L193" s="189"/>
      <c r="M193" s="189"/>
      <c r="N193" s="189"/>
      <c r="O193" s="189"/>
      <c r="P193" s="213">
        <f t="shared" si="35"/>
        <v>2</v>
      </c>
      <c r="Q193" s="189"/>
      <c r="R193" s="189"/>
      <c r="S193" s="189"/>
      <c r="T193" s="189"/>
      <c r="U193" s="189"/>
      <c r="V193" s="2"/>
      <c r="W193" s="2"/>
      <c r="X193" s="2"/>
      <c r="Y193" s="2"/>
      <c r="Z193" s="2"/>
      <c r="AA193" s="2"/>
      <c r="AB193" s="2"/>
    </row>
    <row r="194" spans="1:28" ht="15" customHeight="1" x14ac:dyDescent="0.25">
      <c r="A194" s="196"/>
      <c r="B194" s="214"/>
      <c r="C194" s="233" t="s">
        <v>1195</v>
      </c>
      <c r="D194" s="217" t="s">
        <v>1237</v>
      </c>
      <c r="E194" s="218">
        <v>4</v>
      </c>
      <c r="F194" s="219" t="s">
        <v>178</v>
      </c>
      <c r="G194" s="210">
        <v>1000</v>
      </c>
      <c r="H194" s="232">
        <f t="shared" si="0"/>
        <v>4000</v>
      </c>
      <c r="I194" s="221"/>
      <c r="J194" s="189"/>
      <c r="K194" s="213">
        <f t="shared" si="34"/>
        <v>2</v>
      </c>
      <c r="L194" s="189"/>
      <c r="M194" s="189"/>
      <c r="N194" s="189"/>
      <c r="O194" s="189"/>
      <c r="P194" s="213">
        <f t="shared" si="35"/>
        <v>2</v>
      </c>
      <c r="Q194" s="189"/>
      <c r="R194" s="189"/>
      <c r="S194" s="189"/>
      <c r="T194" s="189"/>
      <c r="U194" s="189"/>
      <c r="V194" s="2"/>
      <c r="W194" s="2"/>
      <c r="X194" s="2"/>
      <c r="Y194" s="2"/>
      <c r="Z194" s="2"/>
      <c r="AA194" s="2"/>
      <c r="AB194" s="2"/>
    </row>
    <row r="195" spans="1:28" ht="15" customHeight="1" x14ac:dyDescent="0.25">
      <c r="A195" s="196"/>
      <c r="B195" s="214"/>
      <c r="C195" s="233" t="s">
        <v>1195</v>
      </c>
      <c r="D195" s="217">
        <v>644</v>
      </c>
      <c r="E195" s="218">
        <f>SUM(J195:U195)</f>
        <v>3</v>
      </c>
      <c r="F195" s="219" t="s">
        <v>602</v>
      </c>
      <c r="G195" s="210">
        <v>4870</v>
      </c>
      <c r="H195" s="232">
        <f t="shared" si="0"/>
        <v>14610</v>
      </c>
      <c r="I195" s="221"/>
      <c r="J195" s="189"/>
      <c r="K195" s="213">
        <v>2</v>
      </c>
      <c r="L195" s="189"/>
      <c r="M195" s="189"/>
      <c r="N195" s="189"/>
      <c r="O195" s="189"/>
      <c r="P195" s="213">
        <v>1</v>
      </c>
      <c r="Q195" s="189"/>
      <c r="R195" s="189"/>
      <c r="S195" s="189"/>
      <c r="T195" s="189"/>
      <c r="U195" s="189"/>
      <c r="V195" s="2"/>
      <c r="W195" s="2"/>
      <c r="X195" s="2"/>
      <c r="Y195" s="2"/>
      <c r="Z195" s="2"/>
      <c r="AA195" s="2"/>
      <c r="AB195" s="2"/>
    </row>
    <row r="196" spans="1:28" ht="15" customHeight="1" x14ac:dyDescent="0.25">
      <c r="A196" s="196"/>
      <c r="B196" s="214"/>
      <c r="C196" s="233" t="s">
        <v>1238</v>
      </c>
      <c r="D196" s="217" t="s">
        <v>1239</v>
      </c>
      <c r="E196" s="218">
        <v>8</v>
      </c>
      <c r="F196" s="219" t="s">
        <v>77</v>
      </c>
      <c r="G196" s="210">
        <v>1352.75</v>
      </c>
      <c r="H196" s="232">
        <f t="shared" si="0"/>
        <v>10822</v>
      </c>
      <c r="I196" s="221"/>
      <c r="J196" s="189"/>
      <c r="K196" s="213">
        <v>3</v>
      </c>
      <c r="L196" s="189"/>
      <c r="M196" s="189"/>
      <c r="N196" s="189"/>
      <c r="O196" s="189"/>
      <c r="P196" s="213">
        <v>2</v>
      </c>
      <c r="Q196" s="189"/>
      <c r="R196" s="189"/>
      <c r="S196" s="189"/>
      <c r="T196" s="189"/>
      <c r="U196" s="189"/>
      <c r="V196" s="2"/>
      <c r="W196" s="2"/>
      <c r="X196" s="2"/>
      <c r="Y196" s="2"/>
      <c r="Z196" s="2"/>
      <c r="AA196" s="2"/>
      <c r="AB196" s="2"/>
    </row>
    <row r="197" spans="1:28" ht="15" customHeight="1" x14ac:dyDescent="0.25">
      <c r="A197" s="196"/>
      <c r="B197" s="214"/>
      <c r="C197" s="233" t="s">
        <v>1240</v>
      </c>
      <c r="D197" s="217" t="s">
        <v>1241</v>
      </c>
      <c r="E197" s="218">
        <v>5</v>
      </c>
      <c r="F197" s="219" t="s">
        <v>88</v>
      </c>
      <c r="G197" s="210">
        <v>39.200000000000003</v>
      </c>
      <c r="H197" s="232">
        <f t="shared" si="0"/>
        <v>196</v>
      </c>
      <c r="I197" s="221"/>
      <c r="J197" s="189"/>
      <c r="K197" s="213">
        <v>3</v>
      </c>
      <c r="L197" s="189"/>
      <c r="M197" s="189"/>
      <c r="N197" s="189"/>
      <c r="O197" s="189"/>
      <c r="P197" s="213">
        <v>2</v>
      </c>
      <c r="Q197" s="189"/>
      <c r="R197" s="189"/>
      <c r="S197" s="189"/>
      <c r="T197" s="189"/>
      <c r="U197" s="189"/>
      <c r="V197" s="2"/>
      <c r="W197" s="2"/>
      <c r="X197" s="2"/>
      <c r="Y197" s="2"/>
      <c r="Z197" s="2"/>
      <c r="AA197" s="2"/>
      <c r="AB197" s="2"/>
    </row>
    <row r="198" spans="1:28" ht="15" customHeight="1" x14ac:dyDescent="0.25">
      <c r="A198" s="196"/>
      <c r="B198" s="214"/>
      <c r="C198" s="233" t="s">
        <v>1242</v>
      </c>
      <c r="D198" s="217" t="s">
        <v>1243</v>
      </c>
      <c r="E198" s="218">
        <v>15</v>
      </c>
      <c r="F198" s="219" t="s">
        <v>77</v>
      </c>
      <c r="G198" s="210">
        <v>361.2</v>
      </c>
      <c r="H198" s="232">
        <f t="shared" si="0"/>
        <v>5418</v>
      </c>
      <c r="I198" s="221"/>
      <c r="J198" s="189"/>
      <c r="K198" s="213">
        <v>8</v>
      </c>
      <c r="L198" s="189"/>
      <c r="M198" s="189"/>
      <c r="N198" s="189"/>
      <c r="O198" s="189"/>
      <c r="P198" s="213">
        <v>7</v>
      </c>
      <c r="Q198" s="189"/>
      <c r="R198" s="189"/>
      <c r="S198" s="189"/>
      <c r="T198" s="189"/>
      <c r="U198" s="189"/>
      <c r="V198" s="2"/>
      <c r="W198" s="2"/>
      <c r="X198" s="2"/>
      <c r="Y198" s="2"/>
      <c r="Z198" s="2"/>
      <c r="AA198" s="2"/>
      <c r="AB198" s="2"/>
    </row>
    <row r="199" spans="1:28" ht="15" customHeight="1" x14ac:dyDescent="0.25">
      <c r="A199" s="196"/>
      <c r="B199" s="214"/>
      <c r="C199" s="233" t="s">
        <v>1242</v>
      </c>
      <c r="D199" s="217" t="s">
        <v>1244</v>
      </c>
      <c r="E199" s="218">
        <v>15</v>
      </c>
      <c r="F199" s="219" t="s">
        <v>77</v>
      </c>
      <c r="G199" s="210">
        <v>350</v>
      </c>
      <c r="H199" s="232">
        <f t="shared" si="0"/>
        <v>5250</v>
      </c>
      <c r="I199" s="221"/>
      <c r="J199" s="189"/>
      <c r="K199" s="213">
        <v>8</v>
      </c>
      <c r="L199" s="189"/>
      <c r="M199" s="189"/>
      <c r="N199" s="189"/>
      <c r="O199" s="189"/>
      <c r="P199" s="213">
        <v>7</v>
      </c>
      <c r="Q199" s="189"/>
      <c r="R199" s="189"/>
      <c r="S199" s="189"/>
      <c r="T199" s="189"/>
      <c r="U199" s="189"/>
      <c r="V199" s="2"/>
      <c r="W199" s="2"/>
      <c r="X199" s="2"/>
      <c r="Y199" s="2"/>
      <c r="Z199" s="2"/>
      <c r="AA199" s="2"/>
      <c r="AB199" s="2"/>
    </row>
    <row r="200" spans="1:28" ht="15" customHeight="1" x14ac:dyDescent="0.25">
      <c r="A200" s="196"/>
      <c r="B200" s="214"/>
      <c r="C200" s="233" t="s">
        <v>1242</v>
      </c>
      <c r="D200" s="217" t="s">
        <v>1245</v>
      </c>
      <c r="E200" s="218">
        <v>10</v>
      </c>
      <c r="F200" s="219" t="s">
        <v>77</v>
      </c>
      <c r="G200" s="210">
        <v>100.8</v>
      </c>
      <c r="H200" s="232">
        <f t="shared" si="0"/>
        <v>1008</v>
      </c>
      <c r="I200" s="221"/>
      <c r="J200" s="189"/>
      <c r="K200" s="213">
        <f t="shared" ref="K200:K206" si="36">E200/2</f>
        <v>5</v>
      </c>
      <c r="L200" s="189"/>
      <c r="M200" s="189"/>
      <c r="N200" s="189"/>
      <c r="O200" s="189"/>
      <c r="P200" s="213">
        <f t="shared" ref="P200:P206" si="37">E200/2</f>
        <v>5</v>
      </c>
      <c r="Q200" s="189"/>
      <c r="R200" s="189"/>
      <c r="S200" s="189"/>
      <c r="T200" s="189"/>
      <c r="U200" s="189"/>
      <c r="V200" s="2"/>
      <c r="W200" s="2"/>
      <c r="X200" s="2"/>
      <c r="Y200" s="2"/>
      <c r="Z200" s="2"/>
      <c r="AA200" s="2"/>
      <c r="AB200" s="2"/>
    </row>
    <row r="201" spans="1:28" ht="15" customHeight="1" x14ac:dyDescent="0.25">
      <c r="A201" s="196"/>
      <c r="B201" s="214"/>
      <c r="C201" s="233" t="s">
        <v>1246</v>
      </c>
      <c r="D201" s="217" t="s">
        <v>1247</v>
      </c>
      <c r="E201" s="218">
        <v>10</v>
      </c>
      <c r="F201" s="219" t="s">
        <v>77</v>
      </c>
      <c r="G201" s="210">
        <v>437.5</v>
      </c>
      <c r="H201" s="232">
        <f t="shared" si="0"/>
        <v>4375</v>
      </c>
      <c r="I201" s="221"/>
      <c r="J201" s="189"/>
      <c r="K201" s="213">
        <f t="shared" si="36"/>
        <v>5</v>
      </c>
      <c r="L201" s="189"/>
      <c r="M201" s="189"/>
      <c r="N201" s="189"/>
      <c r="O201" s="189"/>
      <c r="P201" s="213">
        <f t="shared" si="37"/>
        <v>5</v>
      </c>
      <c r="Q201" s="189"/>
      <c r="R201" s="189"/>
      <c r="S201" s="189"/>
      <c r="T201" s="189"/>
      <c r="U201" s="189"/>
      <c r="V201" s="2"/>
      <c r="W201" s="2"/>
      <c r="X201" s="2"/>
      <c r="Y201" s="2"/>
      <c r="Z201" s="2"/>
      <c r="AA201" s="2"/>
      <c r="AB201" s="2"/>
    </row>
    <row r="202" spans="1:28" ht="15" customHeight="1" x14ac:dyDescent="0.25">
      <c r="A202" s="196"/>
      <c r="B202" s="214"/>
      <c r="C202" s="233" t="s">
        <v>1248</v>
      </c>
      <c r="D202" s="217" t="s">
        <v>1249</v>
      </c>
      <c r="E202" s="218">
        <v>10</v>
      </c>
      <c r="F202" s="219" t="s">
        <v>77</v>
      </c>
      <c r="G202" s="210">
        <v>5.6</v>
      </c>
      <c r="H202" s="232">
        <f t="shared" si="0"/>
        <v>56</v>
      </c>
      <c r="I202" s="221"/>
      <c r="J202" s="189"/>
      <c r="K202" s="213">
        <f t="shared" si="36"/>
        <v>5</v>
      </c>
      <c r="L202" s="189"/>
      <c r="M202" s="189"/>
      <c r="N202" s="189"/>
      <c r="O202" s="189"/>
      <c r="P202" s="213">
        <f t="shared" si="37"/>
        <v>5</v>
      </c>
      <c r="Q202" s="189"/>
      <c r="R202" s="189"/>
      <c r="S202" s="189"/>
      <c r="T202" s="189"/>
      <c r="U202" s="189"/>
      <c r="V202" s="2"/>
      <c r="W202" s="2"/>
      <c r="X202" s="2"/>
      <c r="Y202" s="2"/>
      <c r="Z202" s="2"/>
      <c r="AA202" s="2"/>
      <c r="AB202" s="2"/>
    </row>
    <row r="203" spans="1:28" ht="15" customHeight="1" x14ac:dyDescent="0.25">
      <c r="A203" s="196"/>
      <c r="B203" s="214"/>
      <c r="C203" s="233" t="s">
        <v>1250</v>
      </c>
      <c r="D203" s="217" t="s">
        <v>1251</v>
      </c>
      <c r="E203" s="218">
        <v>10</v>
      </c>
      <c r="F203" s="219" t="s">
        <v>88</v>
      </c>
      <c r="G203" s="210">
        <v>371</v>
      </c>
      <c r="H203" s="232">
        <f t="shared" si="0"/>
        <v>3710</v>
      </c>
      <c r="I203" s="221"/>
      <c r="J203" s="189"/>
      <c r="K203" s="213">
        <f t="shared" si="36"/>
        <v>5</v>
      </c>
      <c r="L203" s="189"/>
      <c r="M203" s="189"/>
      <c r="N203" s="189"/>
      <c r="O203" s="189"/>
      <c r="P203" s="213">
        <f t="shared" si="37"/>
        <v>5</v>
      </c>
      <c r="Q203" s="189"/>
      <c r="R203" s="189"/>
      <c r="S203" s="189"/>
      <c r="T203" s="189"/>
      <c r="U203" s="189"/>
      <c r="V203" s="2"/>
      <c r="W203" s="2"/>
      <c r="X203" s="2"/>
      <c r="Y203" s="2"/>
      <c r="Z203" s="2"/>
      <c r="AA203" s="2"/>
      <c r="AB203" s="2"/>
    </row>
    <row r="204" spans="1:28" ht="15" customHeight="1" x14ac:dyDescent="0.25">
      <c r="A204" s="196"/>
      <c r="B204" s="214"/>
      <c r="C204" s="233" t="s">
        <v>1252</v>
      </c>
      <c r="D204" s="217" t="s">
        <v>1253</v>
      </c>
      <c r="E204" s="218">
        <v>10</v>
      </c>
      <c r="F204" s="219" t="s">
        <v>77</v>
      </c>
      <c r="G204" s="210">
        <v>1000</v>
      </c>
      <c r="H204" s="232">
        <f t="shared" si="0"/>
        <v>10000</v>
      </c>
      <c r="I204" s="221"/>
      <c r="J204" s="189"/>
      <c r="K204" s="213">
        <f t="shared" si="36"/>
        <v>5</v>
      </c>
      <c r="L204" s="189"/>
      <c r="M204" s="189"/>
      <c r="N204" s="189"/>
      <c r="O204" s="189"/>
      <c r="P204" s="213">
        <f t="shared" si="37"/>
        <v>5</v>
      </c>
      <c r="Q204" s="189"/>
      <c r="R204" s="189"/>
      <c r="S204" s="189"/>
      <c r="T204" s="189"/>
      <c r="U204" s="189"/>
      <c r="V204" s="2"/>
      <c r="W204" s="2"/>
      <c r="X204" s="2"/>
      <c r="Y204" s="2"/>
      <c r="Z204" s="2"/>
      <c r="AA204" s="2"/>
      <c r="AB204" s="2"/>
    </row>
    <row r="205" spans="1:28" ht="15" customHeight="1" x14ac:dyDescent="0.25">
      <c r="A205" s="196"/>
      <c r="B205" s="214"/>
      <c r="C205" s="233" t="s">
        <v>1254</v>
      </c>
      <c r="D205" s="217" t="s">
        <v>1255</v>
      </c>
      <c r="E205" s="218">
        <v>10</v>
      </c>
      <c r="F205" s="219" t="s">
        <v>77</v>
      </c>
      <c r="G205" s="210">
        <v>58.8</v>
      </c>
      <c r="H205" s="232">
        <f t="shared" si="0"/>
        <v>588</v>
      </c>
      <c r="I205" s="221"/>
      <c r="J205" s="189"/>
      <c r="K205" s="213">
        <f t="shared" si="36"/>
        <v>5</v>
      </c>
      <c r="L205" s="189"/>
      <c r="M205" s="189"/>
      <c r="N205" s="189"/>
      <c r="O205" s="189"/>
      <c r="P205" s="213">
        <f t="shared" si="37"/>
        <v>5</v>
      </c>
      <c r="Q205" s="189"/>
      <c r="R205" s="189"/>
      <c r="S205" s="189"/>
      <c r="T205" s="189"/>
      <c r="U205" s="189"/>
      <c r="V205" s="2"/>
      <c r="W205" s="2"/>
      <c r="X205" s="2"/>
      <c r="Y205" s="2"/>
      <c r="Z205" s="2"/>
      <c r="AA205" s="2"/>
      <c r="AB205" s="2"/>
    </row>
    <row r="206" spans="1:28" ht="15" customHeight="1" x14ac:dyDescent="0.25">
      <c r="A206" s="196"/>
      <c r="B206" s="214"/>
      <c r="C206" s="233" t="s">
        <v>1254</v>
      </c>
      <c r="D206" s="217" t="s">
        <v>1256</v>
      </c>
      <c r="E206" s="218">
        <v>10</v>
      </c>
      <c r="F206" s="219" t="s">
        <v>77</v>
      </c>
      <c r="G206" s="210">
        <v>58.8</v>
      </c>
      <c r="H206" s="232">
        <f t="shared" si="0"/>
        <v>588</v>
      </c>
      <c r="I206" s="221"/>
      <c r="J206" s="189"/>
      <c r="K206" s="213">
        <f t="shared" si="36"/>
        <v>5</v>
      </c>
      <c r="L206" s="189"/>
      <c r="M206" s="189"/>
      <c r="N206" s="189"/>
      <c r="O206" s="189"/>
      <c r="P206" s="213">
        <f t="shared" si="37"/>
        <v>5</v>
      </c>
      <c r="Q206" s="189"/>
      <c r="R206" s="189"/>
      <c r="S206" s="189"/>
      <c r="T206" s="189"/>
      <c r="U206" s="189"/>
      <c r="V206" s="2"/>
      <c r="W206" s="2"/>
      <c r="X206" s="2"/>
      <c r="Y206" s="2"/>
      <c r="Z206" s="2"/>
      <c r="AA206" s="2"/>
      <c r="AB206" s="2"/>
    </row>
    <row r="207" spans="1:28" ht="15" customHeight="1" x14ac:dyDescent="0.25">
      <c r="A207" s="196"/>
      <c r="B207" s="214"/>
      <c r="C207" s="233" t="s">
        <v>1257</v>
      </c>
      <c r="D207" s="217" t="s">
        <v>1258</v>
      </c>
      <c r="E207" s="218">
        <v>3</v>
      </c>
      <c r="F207" s="219" t="s">
        <v>77</v>
      </c>
      <c r="G207" s="210">
        <v>56</v>
      </c>
      <c r="H207" s="232">
        <f t="shared" si="0"/>
        <v>168</v>
      </c>
      <c r="I207" s="221"/>
      <c r="J207" s="189"/>
      <c r="K207" s="213">
        <v>2</v>
      </c>
      <c r="L207" s="189"/>
      <c r="M207" s="189"/>
      <c r="N207" s="189"/>
      <c r="O207" s="189"/>
      <c r="P207" s="213">
        <v>1</v>
      </c>
      <c r="Q207" s="189"/>
      <c r="R207" s="189"/>
      <c r="S207" s="189"/>
      <c r="T207" s="189"/>
      <c r="U207" s="189"/>
      <c r="V207" s="2"/>
      <c r="W207" s="2"/>
      <c r="X207" s="2"/>
      <c r="Y207" s="2"/>
      <c r="Z207" s="2"/>
      <c r="AA207" s="2"/>
      <c r="AB207" s="2"/>
    </row>
    <row r="208" spans="1:28" ht="15" customHeight="1" x14ac:dyDescent="0.25">
      <c r="A208" s="196"/>
      <c r="B208" s="214"/>
      <c r="C208" s="233" t="s">
        <v>1257</v>
      </c>
      <c r="D208" s="217" t="s">
        <v>1259</v>
      </c>
      <c r="E208" s="218">
        <v>3</v>
      </c>
      <c r="F208" s="219" t="s">
        <v>77</v>
      </c>
      <c r="G208" s="210">
        <v>70</v>
      </c>
      <c r="H208" s="232">
        <f t="shared" si="0"/>
        <v>210</v>
      </c>
      <c r="I208" s="221"/>
      <c r="J208" s="189"/>
      <c r="K208" s="213">
        <v>2</v>
      </c>
      <c r="L208" s="189"/>
      <c r="M208" s="189"/>
      <c r="N208" s="189"/>
      <c r="O208" s="189"/>
      <c r="P208" s="213">
        <v>1</v>
      </c>
      <c r="Q208" s="189"/>
      <c r="R208" s="189"/>
      <c r="S208" s="189"/>
      <c r="T208" s="189"/>
      <c r="U208" s="189"/>
      <c r="V208" s="2"/>
      <c r="W208" s="2"/>
      <c r="X208" s="2"/>
      <c r="Y208" s="2"/>
      <c r="Z208" s="2"/>
      <c r="AA208" s="2"/>
      <c r="AB208" s="2"/>
    </row>
    <row r="209" spans="1:28" ht="15" customHeight="1" x14ac:dyDescent="0.25">
      <c r="A209" s="196"/>
      <c r="B209" s="214"/>
      <c r="C209" s="233" t="s">
        <v>1257</v>
      </c>
      <c r="D209" s="217" t="s">
        <v>1260</v>
      </c>
      <c r="E209" s="218">
        <v>3</v>
      </c>
      <c r="F209" s="219" t="s">
        <v>77</v>
      </c>
      <c r="G209" s="210">
        <v>98</v>
      </c>
      <c r="H209" s="232">
        <f t="shared" si="0"/>
        <v>294</v>
      </c>
      <c r="I209" s="221"/>
      <c r="J209" s="189"/>
      <c r="K209" s="213">
        <v>2</v>
      </c>
      <c r="L209" s="189"/>
      <c r="M209" s="189"/>
      <c r="N209" s="189"/>
      <c r="O209" s="189"/>
      <c r="P209" s="213">
        <v>1</v>
      </c>
      <c r="Q209" s="189"/>
      <c r="R209" s="189"/>
      <c r="S209" s="189"/>
      <c r="T209" s="189"/>
      <c r="U209" s="189"/>
      <c r="V209" s="2"/>
      <c r="W209" s="2"/>
      <c r="X209" s="2"/>
      <c r="Y209" s="2"/>
      <c r="Z209" s="2"/>
      <c r="AA209" s="2"/>
      <c r="AB209" s="2"/>
    </row>
    <row r="210" spans="1:28" ht="15" customHeight="1" x14ac:dyDescent="0.25">
      <c r="A210" s="196"/>
      <c r="B210" s="214"/>
      <c r="C210" s="233" t="s">
        <v>1257</v>
      </c>
      <c r="D210" s="217" t="s">
        <v>1261</v>
      </c>
      <c r="E210" s="218">
        <v>3</v>
      </c>
      <c r="F210" s="219" t="s">
        <v>77</v>
      </c>
      <c r="G210" s="210">
        <v>126</v>
      </c>
      <c r="H210" s="232">
        <f t="shared" si="0"/>
        <v>378</v>
      </c>
      <c r="I210" s="221"/>
      <c r="J210" s="189"/>
      <c r="K210" s="213">
        <v>2</v>
      </c>
      <c r="L210" s="189"/>
      <c r="M210" s="189"/>
      <c r="N210" s="189"/>
      <c r="O210" s="189"/>
      <c r="P210" s="213">
        <v>1</v>
      </c>
      <c r="Q210" s="189"/>
      <c r="R210" s="189"/>
      <c r="S210" s="189"/>
      <c r="T210" s="189"/>
      <c r="U210" s="189"/>
      <c r="V210" s="2"/>
      <c r="W210" s="2"/>
      <c r="X210" s="2"/>
      <c r="Y210" s="2"/>
      <c r="Z210" s="2"/>
      <c r="AA210" s="2"/>
      <c r="AB210" s="2"/>
    </row>
    <row r="211" spans="1:28" ht="15" customHeight="1" x14ac:dyDescent="0.25">
      <c r="A211" s="196"/>
      <c r="B211" s="214"/>
      <c r="C211" s="233" t="s">
        <v>1262</v>
      </c>
      <c r="D211" s="217" t="s">
        <v>1263</v>
      </c>
      <c r="E211" s="218">
        <v>5</v>
      </c>
      <c r="F211" s="219" t="s">
        <v>77</v>
      </c>
      <c r="G211" s="210">
        <v>546</v>
      </c>
      <c r="H211" s="232">
        <f t="shared" si="0"/>
        <v>2730</v>
      </c>
      <c r="I211" s="221"/>
      <c r="J211" s="189"/>
      <c r="K211" s="213">
        <v>3</v>
      </c>
      <c r="L211" s="189"/>
      <c r="M211" s="189"/>
      <c r="N211" s="189"/>
      <c r="O211" s="189"/>
      <c r="P211" s="213">
        <v>2</v>
      </c>
      <c r="Q211" s="189"/>
      <c r="R211" s="189"/>
      <c r="S211" s="189"/>
      <c r="T211" s="189"/>
      <c r="U211" s="189"/>
      <c r="V211" s="2"/>
      <c r="W211" s="2"/>
      <c r="X211" s="2"/>
      <c r="Y211" s="2"/>
      <c r="Z211" s="2"/>
      <c r="AA211" s="2"/>
      <c r="AB211" s="2"/>
    </row>
    <row r="212" spans="1:28" ht="15" customHeight="1" x14ac:dyDescent="0.25">
      <c r="A212" s="196"/>
      <c r="B212" s="214"/>
      <c r="C212" s="233" t="s">
        <v>1264</v>
      </c>
      <c r="D212" s="217" t="s">
        <v>1265</v>
      </c>
      <c r="E212" s="218">
        <v>180</v>
      </c>
      <c r="F212" s="219" t="s">
        <v>77</v>
      </c>
      <c r="G212" s="210">
        <v>60</v>
      </c>
      <c r="H212" s="232">
        <f t="shared" si="0"/>
        <v>10800</v>
      </c>
      <c r="I212" s="221"/>
      <c r="J212" s="189"/>
      <c r="K212" s="213">
        <f t="shared" ref="K212:K214" si="38">E212/2</f>
        <v>90</v>
      </c>
      <c r="L212" s="189"/>
      <c r="M212" s="189"/>
      <c r="N212" s="189"/>
      <c r="O212" s="189"/>
      <c r="P212" s="213">
        <f t="shared" ref="P212:P214" si="39">E212/2</f>
        <v>90</v>
      </c>
      <c r="Q212" s="189"/>
      <c r="R212" s="189"/>
      <c r="S212" s="189"/>
      <c r="T212" s="189"/>
      <c r="U212" s="189"/>
      <c r="V212" s="2"/>
      <c r="W212" s="2"/>
      <c r="X212" s="2"/>
      <c r="Y212" s="2"/>
      <c r="Z212" s="2"/>
      <c r="AA212" s="2"/>
      <c r="AB212" s="2"/>
    </row>
    <row r="213" spans="1:28" ht="15" customHeight="1" x14ac:dyDescent="0.25">
      <c r="A213" s="196"/>
      <c r="B213" s="214"/>
      <c r="C213" s="233" t="s">
        <v>1264</v>
      </c>
      <c r="D213" s="217" t="s">
        <v>1266</v>
      </c>
      <c r="E213" s="218">
        <v>36</v>
      </c>
      <c r="F213" s="219" t="s">
        <v>77</v>
      </c>
      <c r="G213" s="210">
        <v>60</v>
      </c>
      <c r="H213" s="232">
        <f t="shared" si="0"/>
        <v>2160</v>
      </c>
      <c r="I213" s="221"/>
      <c r="J213" s="189"/>
      <c r="K213" s="213">
        <f t="shared" si="38"/>
        <v>18</v>
      </c>
      <c r="L213" s="189"/>
      <c r="M213" s="189"/>
      <c r="N213" s="189"/>
      <c r="O213" s="189"/>
      <c r="P213" s="213">
        <f t="shared" si="39"/>
        <v>18</v>
      </c>
      <c r="Q213" s="189"/>
      <c r="R213" s="189"/>
      <c r="S213" s="189"/>
      <c r="T213" s="189"/>
      <c r="U213" s="189"/>
      <c r="V213" s="2"/>
      <c r="W213" s="2"/>
      <c r="X213" s="2"/>
      <c r="Y213" s="2"/>
      <c r="Z213" s="2"/>
      <c r="AA213" s="2"/>
      <c r="AB213" s="2"/>
    </row>
    <row r="214" spans="1:28" ht="15" customHeight="1" x14ac:dyDescent="0.25">
      <c r="A214" s="196"/>
      <c r="B214" s="214"/>
      <c r="C214" s="233" t="s">
        <v>1264</v>
      </c>
      <c r="D214" s="217" t="s">
        <v>1267</v>
      </c>
      <c r="E214" s="218">
        <v>60</v>
      </c>
      <c r="F214" s="219" t="s">
        <v>77</v>
      </c>
      <c r="G214" s="210">
        <v>60</v>
      </c>
      <c r="H214" s="232">
        <f t="shared" si="0"/>
        <v>3600</v>
      </c>
      <c r="I214" s="221"/>
      <c r="J214" s="189"/>
      <c r="K214" s="213">
        <f t="shared" si="38"/>
        <v>30</v>
      </c>
      <c r="L214" s="189"/>
      <c r="M214" s="189"/>
      <c r="N214" s="189"/>
      <c r="O214" s="189"/>
      <c r="P214" s="213">
        <f t="shared" si="39"/>
        <v>30</v>
      </c>
      <c r="Q214" s="189"/>
      <c r="R214" s="189"/>
      <c r="S214" s="189"/>
      <c r="T214" s="189"/>
      <c r="U214" s="189"/>
      <c r="V214" s="2"/>
      <c r="W214" s="2"/>
      <c r="X214" s="2"/>
      <c r="Y214" s="2"/>
      <c r="Z214" s="2"/>
      <c r="AA214" s="2"/>
      <c r="AB214" s="2"/>
    </row>
    <row r="215" spans="1:28" ht="15" customHeight="1" x14ac:dyDescent="0.25">
      <c r="A215" s="196"/>
      <c r="B215" s="214"/>
      <c r="C215" s="233" t="s">
        <v>1268</v>
      </c>
      <c r="D215" s="217" t="s">
        <v>1269</v>
      </c>
      <c r="E215" s="218">
        <v>5</v>
      </c>
      <c r="F215" s="219" t="s">
        <v>77</v>
      </c>
      <c r="G215" s="210">
        <v>105</v>
      </c>
      <c r="H215" s="232">
        <f t="shared" si="0"/>
        <v>525</v>
      </c>
      <c r="I215" s="221"/>
      <c r="J215" s="189"/>
      <c r="K215" s="213">
        <v>3</v>
      </c>
      <c r="L215" s="189"/>
      <c r="M215" s="189"/>
      <c r="N215" s="189"/>
      <c r="O215" s="189"/>
      <c r="P215" s="213">
        <v>2</v>
      </c>
      <c r="Q215" s="189"/>
      <c r="R215" s="189"/>
      <c r="S215" s="189"/>
      <c r="T215" s="189"/>
      <c r="U215" s="189"/>
      <c r="V215" s="2"/>
      <c r="W215" s="2"/>
      <c r="X215" s="2"/>
      <c r="Y215" s="2"/>
      <c r="Z215" s="2"/>
      <c r="AA215" s="2"/>
      <c r="AB215" s="2"/>
    </row>
    <row r="216" spans="1:28" ht="15" customHeight="1" x14ac:dyDescent="0.25">
      <c r="A216" s="196"/>
      <c r="B216" s="214"/>
      <c r="C216" s="233" t="s">
        <v>1268</v>
      </c>
      <c r="D216" s="217" t="s">
        <v>1270</v>
      </c>
      <c r="E216" s="218">
        <v>5</v>
      </c>
      <c r="F216" s="219" t="s">
        <v>77</v>
      </c>
      <c r="G216" s="210">
        <v>105</v>
      </c>
      <c r="H216" s="232">
        <f t="shared" si="0"/>
        <v>525</v>
      </c>
      <c r="I216" s="221"/>
      <c r="J216" s="189"/>
      <c r="K216" s="213">
        <v>3</v>
      </c>
      <c r="L216" s="189"/>
      <c r="M216" s="189"/>
      <c r="N216" s="189"/>
      <c r="O216" s="189"/>
      <c r="P216" s="213">
        <v>2</v>
      </c>
      <c r="Q216" s="189"/>
      <c r="R216" s="189"/>
      <c r="S216" s="189"/>
      <c r="T216" s="189"/>
      <c r="U216" s="189"/>
      <c r="V216" s="2"/>
      <c r="W216" s="2"/>
      <c r="X216" s="2"/>
      <c r="Y216" s="2"/>
      <c r="Z216" s="2"/>
      <c r="AA216" s="2"/>
      <c r="AB216" s="2"/>
    </row>
    <row r="217" spans="1:28" ht="15" customHeight="1" x14ac:dyDescent="0.25">
      <c r="A217" s="196"/>
      <c r="B217" s="214"/>
      <c r="C217" s="233" t="s">
        <v>1271</v>
      </c>
      <c r="D217" s="217" t="s">
        <v>1272</v>
      </c>
      <c r="E217" s="218">
        <v>10</v>
      </c>
      <c r="F217" s="219" t="s">
        <v>178</v>
      </c>
      <c r="G217" s="210">
        <v>67.2</v>
      </c>
      <c r="H217" s="232">
        <f t="shared" si="0"/>
        <v>672</v>
      </c>
      <c r="I217" s="221"/>
      <c r="J217" s="189"/>
      <c r="K217" s="213">
        <f>E217/2</f>
        <v>5</v>
      </c>
      <c r="L217" s="189"/>
      <c r="M217" s="189"/>
      <c r="N217" s="189"/>
      <c r="O217" s="189"/>
      <c r="P217" s="213">
        <f t="shared" ref="P217:P219" si="40">E217/2</f>
        <v>5</v>
      </c>
      <c r="Q217" s="189"/>
      <c r="R217" s="189"/>
      <c r="S217" s="189"/>
      <c r="T217" s="189"/>
      <c r="U217" s="189"/>
      <c r="V217" s="2"/>
      <c r="W217" s="2"/>
      <c r="X217" s="2"/>
      <c r="Y217" s="2"/>
      <c r="Z217" s="2"/>
      <c r="AA217" s="2"/>
      <c r="AB217" s="2"/>
    </row>
    <row r="218" spans="1:28" ht="15" customHeight="1" x14ac:dyDescent="0.25">
      <c r="A218" s="196"/>
      <c r="B218" s="214"/>
      <c r="C218" s="233" t="s">
        <v>1271</v>
      </c>
      <c r="D218" s="217" t="s">
        <v>1273</v>
      </c>
      <c r="E218" s="218">
        <v>5</v>
      </c>
      <c r="F218" s="219" t="s">
        <v>178</v>
      </c>
      <c r="G218" s="210">
        <v>67.2</v>
      </c>
      <c r="H218" s="232">
        <f t="shared" si="0"/>
        <v>336</v>
      </c>
      <c r="I218" s="221"/>
      <c r="J218" s="189"/>
      <c r="K218" s="213">
        <v>3</v>
      </c>
      <c r="L218" s="189"/>
      <c r="M218" s="189"/>
      <c r="N218" s="189"/>
      <c r="O218" s="189"/>
      <c r="P218" s="213">
        <f t="shared" si="40"/>
        <v>2.5</v>
      </c>
      <c r="Q218" s="189"/>
      <c r="R218" s="189"/>
      <c r="S218" s="189"/>
      <c r="T218" s="189"/>
      <c r="U218" s="189"/>
      <c r="V218" s="2"/>
      <c r="W218" s="2"/>
      <c r="X218" s="2"/>
      <c r="Y218" s="2"/>
      <c r="Z218" s="2"/>
      <c r="AA218" s="2"/>
      <c r="AB218" s="2"/>
    </row>
    <row r="219" spans="1:28" ht="15" customHeight="1" x14ac:dyDescent="0.25">
      <c r="A219" s="196"/>
      <c r="B219" s="214"/>
      <c r="C219" s="233" t="s">
        <v>1274</v>
      </c>
      <c r="D219" s="217" t="s">
        <v>1275</v>
      </c>
      <c r="E219" s="218">
        <v>30</v>
      </c>
      <c r="F219" s="219" t="s">
        <v>88</v>
      </c>
      <c r="G219" s="210">
        <v>65.8</v>
      </c>
      <c r="H219" s="232">
        <f t="shared" si="0"/>
        <v>1974</v>
      </c>
      <c r="I219" s="221"/>
      <c r="J219" s="189"/>
      <c r="K219" s="213">
        <f>E219/2</f>
        <v>15</v>
      </c>
      <c r="L219" s="189"/>
      <c r="M219" s="189"/>
      <c r="N219" s="189"/>
      <c r="O219" s="189"/>
      <c r="P219" s="213">
        <f t="shared" si="40"/>
        <v>15</v>
      </c>
      <c r="Q219" s="189"/>
      <c r="R219" s="189"/>
      <c r="S219" s="189"/>
      <c r="T219" s="189"/>
      <c r="U219" s="189"/>
      <c r="V219" s="2"/>
      <c r="W219" s="2"/>
      <c r="X219" s="2"/>
      <c r="Y219" s="2"/>
      <c r="Z219" s="2"/>
      <c r="AA219" s="2"/>
      <c r="AB219" s="2"/>
    </row>
    <row r="220" spans="1:28" ht="15" customHeight="1" x14ac:dyDescent="0.25">
      <c r="A220" s="196"/>
      <c r="B220" s="214"/>
      <c r="C220" s="233" t="s">
        <v>1274</v>
      </c>
      <c r="D220" s="217" t="s">
        <v>1276</v>
      </c>
      <c r="E220" s="218">
        <v>3</v>
      </c>
      <c r="F220" s="219" t="s">
        <v>88</v>
      </c>
      <c r="G220" s="210">
        <v>73.5</v>
      </c>
      <c r="H220" s="232">
        <f t="shared" si="0"/>
        <v>220.5</v>
      </c>
      <c r="I220" s="221"/>
      <c r="J220" s="189"/>
      <c r="K220" s="213">
        <v>2</v>
      </c>
      <c r="L220" s="189"/>
      <c r="M220" s="189"/>
      <c r="N220" s="189"/>
      <c r="O220" s="189"/>
      <c r="P220" s="213">
        <v>1</v>
      </c>
      <c r="Q220" s="189"/>
      <c r="R220" s="189"/>
      <c r="S220" s="189"/>
      <c r="T220" s="189"/>
      <c r="U220" s="189"/>
      <c r="V220" s="2"/>
      <c r="W220" s="2"/>
      <c r="X220" s="2"/>
      <c r="Y220" s="2"/>
      <c r="Z220" s="2"/>
      <c r="AA220" s="2"/>
      <c r="AB220" s="2"/>
    </row>
    <row r="221" spans="1:28" ht="15" customHeight="1" x14ac:dyDescent="0.25">
      <c r="A221" s="196"/>
      <c r="B221" s="214"/>
      <c r="C221" s="233" t="s">
        <v>1277</v>
      </c>
      <c r="D221" s="217" t="s">
        <v>1278</v>
      </c>
      <c r="E221" s="218">
        <v>15</v>
      </c>
      <c r="F221" s="219" t="s">
        <v>77</v>
      </c>
      <c r="G221" s="210">
        <v>687.4</v>
      </c>
      <c r="H221" s="232">
        <f t="shared" si="0"/>
        <v>10311</v>
      </c>
      <c r="I221" s="221"/>
      <c r="J221" s="189"/>
      <c r="K221" s="213">
        <v>8</v>
      </c>
      <c r="L221" s="189"/>
      <c r="M221" s="189"/>
      <c r="N221" s="189"/>
      <c r="O221" s="189"/>
      <c r="P221" s="213">
        <v>7</v>
      </c>
      <c r="Q221" s="189"/>
      <c r="R221" s="189"/>
      <c r="S221" s="189"/>
      <c r="T221" s="189"/>
      <c r="U221" s="189"/>
      <c r="V221" s="2"/>
      <c r="W221" s="2"/>
      <c r="X221" s="2"/>
      <c r="Y221" s="2"/>
      <c r="Z221" s="2"/>
      <c r="AA221" s="2"/>
      <c r="AB221" s="2"/>
    </row>
    <row r="222" spans="1:28" ht="15" customHeight="1" x14ac:dyDescent="0.25">
      <c r="A222" s="196"/>
      <c r="B222" s="214"/>
      <c r="C222" s="233" t="s">
        <v>1277</v>
      </c>
      <c r="D222" s="217" t="s">
        <v>1279</v>
      </c>
      <c r="E222" s="218">
        <v>3</v>
      </c>
      <c r="F222" s="219" t="s">
        <v>77</v>
      </c>
      <c r="G222" s="210">
        <v>2100</v>
      </c>
      <c r="H222" s="232">
        <f t="shared" si="0"/>
        <v>6300</v>
      </c>
      <c r="I222" s="221"/>
      <c r="J222" s="189"/>
      <c r="K222" s="213">
        <v>2</v>
      </c>
      <c r="L222" s="189"/>
      <c r="M222" s="189"/>
      <c r="N222" s="189"/>
      <c r="O222" s="189"/>
      <c r="P222" s="213">
        <v>1</v>
      </c>
      <c r="Q222" s="189"/>
      <c r="R222" s="189"/>
      <c r="S222" s="189"/>
      <c r="T222" s="189"/>
      <c r="U222" s="189"/>
      <c r="V222" s="2"/>
      <c r="W222" s="2"/>
      <c r="X222" s="2"/>
      <c r="Y222" s="2"/>
      <c r="Z222" s="2"/>
      <c r="AA222" s="2"/>
      <c r="AB222" s="2"/>
    </row>
    <row r="223" spans="1:28" ht="15" customHeight="1" x14ac:dyDescent="0.25">
      <c r="A223" s="196"/>
      <c r="B223" s="214"/>
      <c r="C223" s="233" t="s">
        <v>1280</v>
      </c>
      <c r="D223" s="217" t="s">
        <v>1281</v>
      </c>
      <c r="E223" s="218">
        <v>50</v>
      </c>
      <c r="F223" s="219" t="s">
        <v>75</v>
      </c>
      <c r="G223" s="210">
        <v>84</v>
      </c>
      <c r="H223" s="232">
        <f t="shared" si="0"/>
        <v>4200</v>
      </c>
      <c r="I223" s="221"/>
      <c r="J223" s="189"/>
      <c r="K223" s="213">
        <f>E223/2</f>
        <v>25</v>
      </c>
      <c r="L223" s="189"/>
      <c r="M223" s="189"/>
      <c r="N223" s="189"/>
      <c r="O223" s="189"/>
      <c r="P223" s="213">
        <f>E223/2</f>
        <v>25</v>
      </c>
      <c r="Q223" s="189"/>
      <c r="R223" s="189"/>
      <c r="S223" s="189"/>
      <c r="T223" s="189"/>
      <c r="U223" s="189"/>
      <c r="V223" s="2"/>
      <c r="W223" s="2"/>
      <c r="X223" s="2"/>
      <c r="Y223" s="2"/>
      <c r="Z223" s="2"/>
      <c r="AA223" s="2"/>
      <c r="AB223" s="2"/>
    </row>
    <row r="224" spans="1:28" ht="15" customHeight="1" x14ac:dyDescent="0.25">
      <c r="A224" s="196"/>
      <c r="B224" s="214"/>
      <c r="C224" s="233" t="s">
        <v>1282</v>
      </c>
      <c r="D224" s="217" t="s">
        <v>1283</v>
      </c>
      <c r="E224" s="218">
        <v>5</v>
      </c>
      <c r="F224" s="219" t="s">
        <v>75</v>
      </c>
      <c r="G224" s="210">
        <v>112</v>
      </c>
      <c r="H224" s="232">
        <f t="shared" si="0"/>
        <v>560</v>
      </c>
      <c r="I224" s="221"/>
      <c r="J224" s="189"/>
      <c r="K224" s="213">
        <v>3</v>
      </c>
      <c r="L224" s="189"/>
      <c r="M224" s="189"/>
      <c r="N224" s="189"/>
      <c r="O224" s="189"/>
      <c r="P224" s="213">
        <v>2</v>
      </c>
      <c r="Q224" s="189"/>
      <c r="R224" s="189"/>
      <c r="S224" s="189"/>
      <c r="T224" s="189"/>
      <c r="U224" s="189"/>
      <c r="V224" s="2"/>
      <c r="W224" s="2"/>
      <c r="X224" s="2"/>
      <c r="Y224" s="2"/>
      <c r="Z224" s="2"/>
      <c r="AA224" s="2"/>
      <c r="AB224" s="2"/>
    </row>
    <row r="225" spans="1:28" ht="15" customHeight="1" x14ac:dyDescent="0.25">
      <c r="A225" s="196"/>
      <c r="B225" s="214"/>
      <c r="C225" s="233" t="s">
        <v>1284</v>
      </c>
      <c r="D225" s="217" t="s">
        <v>1285</v>
      </c>
      <c r="E225" s="218">
        <v>5</v>
      </c>
      <c r="F225" s="219" t="s">
        <v>77</v>
      </c>
      <c r="G225" s="210">
        <v>252</v>
      </c>
      <c r="H225" s="232">
        <f t="shared" si="0"/>
        <v>1260</v>
      </c>
      <c r="I225" s="221"/>
      <c r="J225" s="189"/>
      <c r="K225" s="213">
        <v>3</v>
      </c>
      <c r="L225" s="189"/>
      <c r="M225" s="189"/>
      <c r="N225" s="189"/>
      <c r="O225" s="189"/>
      <c r="P225" s="213">
        <v>2</v>
      </c>
      <c r="Q225" s="189"/>
      <c r="R225" s="189"/>
      <c r="S225" s="189"/>
      <c r="T225" s="189"/>
      <c r="U225" s="189"/>
      <c r="V225" s="2"/>
      <c r="W225" s="2"/>
      <c r="X225" s="2"/>
      <c r="Y225" s="2"/>
      <c r="Z225" s="2"/>
      <c r="AA225" s="2"/>
      <c r="AB225" s="2"/>
    </row>
    <row r="226" spans="1:28" ht="15" customHeight="1" x14ac:dyDescent="0.25">
      <c r="A226" s="196"/>
      <c r="B226" s="214"/>
      <c r="C226" s="233" t="s">
        <v>1286</v>
      </c>
      <c r="D226" s="217" t="s">
        <v>1287</v>
      </c>
      <c r="E226" s="218">
        <v>15</v>
      </c>
      <c r="F226" s="219" t="s">
        <v>75</v>
      </c>
      <c r="G226" s="210">
        <v>175</v>
      </c>
      <c r="H226" s="232">
        <f t="shared" si="0"/>
        <v>2625</v>
      </c>
      <c r="I226" s="221"/>
      <c r="J226" s="189"/>
      <c r="K226" s="213">
        <v>8</v>
      </c>
      <c r="L226" s="189"/>
      <c r="M226" s="189"/>
      <c r="N226" s="189"/>
      <c r="O226" s="189"/>
      <c r="P226" s="213">
        <v>7</v>
      </c>
      <c r="Q226" s="189"/>
      <c r="R226" s="189"/>
      <c r="S226" s="189"/>
      <c r="T226" s="189"/>
      <c r="U226" s="189"/>
      <c r="V226" s="2"/>
      <c r="W226" s="2"/>
      <c r="X226" s="2"/>
      <c r="Y226" s="2"/>
      <c r="Z226" s="2"/>
      <c r="AA226" s="2"/>
      <c r="AB226" s="2"/>
    </row>
    <row r="227" spans="1:28" ht="15" customHeight="1" x14ac:dyDescent="0.25">
      <c r="A227" s="196"/>
      <c r="B227" s="214"/>
      <c r="C227" s="233" t="s">
        <v>1288</v>
      </c>
      <c r="D227" s="217" t="s">
        <v>1289</v>
      </c>
      <c r="E227" s="218">
        <v>30</v>
      </c>
      <c r="F227" s="219" t="s">
        <v>114</v>
      </c>
      <c r="G227" s="210">
        <v>42</v>
      </c>
      <c r="H227" s="232">
        <f t="shared" si="0"/>
        <v>1260</v>
      </c>
      <c r="I227" s="221"/>
      <c r="J227" s="189"/>
      <c r="K227" s="213">
        <f t="shared" ref="K227:K230" si="41">E227/2</f>
        <v>15</v>
      </c>
      <c r="L227" s="189"/>
      <c r="M227" s="189"/>
      <c r="N227" s="189"/>
      <c r="O227" s="189"/>
      <c r="P227" s="213">
        <f t="shared" ref="P227:P230" si="42">E227/2</f>
        <v>15</v>
      </c>
      <c r="Q227" s="189"/>
      <c r="R227" s="189"/>
      <c r="S227" s="189"/>
      <c r="T227" s="189"/>
      <c r="U227" s="189"/>
      <c r="V227" s="2"/>
      <c r="W227" s="2"/>
      <c r="X227" s="2"/>
      <c r="Y227" s="2"/>
      <c r="Z227" s="2"/>
      <c r="AA227" s="2"/>
      <c r="AB227" s="2"/>
    </row>
    <row r="228" spans="1:28" ht="15" customHeight="1" x14ac:dyDescent="0.25">
      <c r="A228" s="196"/>
      <c r="B228" s="214"/>
      <c r="C228" s="233" t="s">
        <v>1290</v>
      </c>
      <c r="D228" s="217" t="s">
        <v>1291</v>
      </c>
      <c r="E228" s="218">
        <v>30</v>
      </c>
      <c r="F228" s="219" t="s">
        <v>114</v>
      </c>
      <c r="G228" s="210">
        <v>84</v>
      </c>
      <c r="H228" s="232">
        <f t="shared" si="0"/>
        <v>2520</v>
      </c>
      <c r="I228" s="221"/>
      <c r="J228" s="189"/>
      <c r="K228" s="213">
        <f t="shared" si="41"/>
        <v>15</v>
      </c>
      <c r="L228" s="189"/>
      <c r="M228" s="189"/>
      <c r="N228" s="189"/>
      <c r="O228" s="189"/>
      <c r="P228" s="213">
        <f t="shared" si="42"/>
        <v>15</v>
      </c>
      <c r="Q228" s="189"/>
      <c r="R228" s="189"/>
      <c r="S228" s="189"/>
      <c r="T228" s="189"/>
      <c r="U228" s="189"/>
      <c r="V228" s="2"/>
      <c r="W228" s="2"/>
      <c r="X228" s="2"/>
      <c r="Y228" s="2"/>
      <c r="Z228" s="2"/>
      <c r="AA228" s="2"/>
      <c r="AB228" s="2"/>
    </row>
    <row r="229" spans="1:28" ht="15" customHeight="1" x14ac:dyDescent="0.25">
      <c r="A229" s="196"/>
      <c r="B229" s="214"/>
      <c r="C229" s="233" t="s">
        <v>1292</v>
      </c>
      <c r="D229" s="217" t="s">
        <v>1293</v>
      </c>
      <c r="E229" s="218">
        <v>2</v>
      </c>
      <c r="F229" s="219" t="s">
        <v>77</v>
      </c>
      <c r="G229" s="210">
        <v>490</v>
      </c>
      <c r="H229" s="232">
        <f t="shared" si="0"/>
        <v>980</v>
      </c>
      <c r="I229" s="221"/>
      <c r="J229" s="189"/>
      <c r="K229" s="213">
        <f t="shared" si="41"/>
        <v>1</v>
      </c>
      <c r="L229" s="189"/>
      <c r="M229" s="189"/>
      <c r="N229" s="189"/>
      <c r="O229" s="189"/>
      <c r="P229" s="213">
        <f t="shared" si="42"/>
        <v>1</v>
      </c>
      <c r="Q229" s="189"/>
      <c r="R229" s="189"/>
      <c r="S229" s="189"/>
      <c r="T229" s="189"/>
      <c r="U229" s="189"/>
      <c r="V229" s="2"/>
      <c r="W229" s="2"/>
      <c r="X229" s="2"/>
      <c r="Y229" s="2"/>
      <c r="Z229" s="2"/>
      <c r="AA229" s="2"/>
      <c r="AB229" s="2"/>
    </row>
    <row r="230" spans="1:28" ht="15" customHeight="1" x14ac:dyDescent="0.25">
      <c r="A230" s="196"/>
      <c r="B230" s="214"/>
      <c r="C230" s="233" t="s">
        <v>1292</v>
      </c>
      <c r="D230" s="217" t="s">
        <v>1294</v>
      </c>
      <c r="E230" s="218">
        <v>2</v>
      </c>
      <c r="F230" s="219" t="s">
        <v>77</v>
      </c>
      <c r="G230" s="210">
        <v>700</v>
      </c>
      <c r="H230" s="232">
        <f t="shared" si="0"/>
        <v>1400</v>
      </c>
      <c r="I230" s="221"/>
      <c r="J230" s="189"/>
      <c r="K230" s="213">
        <f t="shared" si="41"/>
        <v>1</v>
      </c>
      <c r="L230" s="189"/>
      <c r="M230" s="189"/>
      <c r="N230" s="189"/>
      <c r="O230" s="189"/>
      <c r="P230" s="213">
        <f t="shared" si="42"/>
        <v>1</v>
      </c>
      <c r="Q230" s="189"/>
      <c r="R230" s="189"/>
      <c r="S230" s="189"/>
      <c r="T230" s="189"/>
      <c r="U230" s="189"/>
      <c r="V230" s="2"/>
      <c r="W230" s="2"/>
      <c r="X230" s="2"/>
      <c r="Y230" s="2"/>
      <c r="Z230" s="2"/>
      <c r="AA230" s="2"/>
      <c r="AB230" s="2"/>
    </row>
    <row r="231" spans="1:28" ht="15" customHeight="1" x14ac:dyDescent="0.25">
      <c r="A231" s="196"/>
      <c r="B231" s="214"/>
      <c r="C231" s="233"/>
      <c r="D231" s="217"/>
      <c r="E231" s="218"/>
      <c r="F231" s="219"/>
      <c r="G231" s="210"/>
      <c r="H231" s="232"/>
      <c r="I231" s="221"/>
      <c r="J231" s="189"/>
      <c r="K231" s="213"/>
      <c r="L231" s="189"/>
      <c r="M231" s="189"/>
      <c r="N231" s="189"/>
      <c r="O231" s="189"/>
      <c r="P231" s="213"/>
      <c r="Q231" s="189"/>
      <c r="R231" s="189"/>
      <c r="S231" s="189"/>
      <c r="T231" s="189"/>
      <c r="U231" s="189"/>
      <c r="V231" s="2"/>
      <c r="W231" s="2"/>
      <c r="X231" s="2"/>
      <c r="Y231" s="2"/>
      <c r="Z231" s="2"/>
      <c r="AA231" s="2"/>
      <c r="AB231" s="2"/>
    </row>
    <row r="232" spans="1:28" ht="15.75" customHeight="1" x14ac:dyDescent="0.25">
      <c r="A232" s="196"/>
      <c r="B232" s="214"/>
      <c r="C232" s="215" t="s">
        <v>1295</v>
      </c>
      <c r="D232" s="217"/>
      <c r="E232" s="218"/>
      <c r="F232" s="219"/>
      <c r="G232" s="210"/>
      <c r="H232" s="232"/>
      <c r="I232" s="220" t="s">
        <v>847</v>
      </c>
      <c r="J232" s="189"/>
      <c r="K232" s="213"/>
      <c r="L232" s="189"/>
      <c r="M232" s="189"/>
      <c r="N232" s="189"/>
      <c r="O232" s="189"/>
      <c r="P232" s="213"/>
      <c r="Q232" s="189"/>
      <c r="R232" s="189"/>
      <c r="S232" s="189"/>
      <c r="T232" s="189"/>
      <c r="U232" s="189"/>
      <c r="V232" s="2"/>
      <c r="W232" s="2"/>
      <c r="X232" s="2"/>
      <c r="Y232" s="2"/>
      <c r="Z232" s="2"/>
      <c r="AA232" s="2"/>
      <c r="AB232" s="2"/>
    </row>
    <row r="233" spans="1:28" ht="15" customHeight="1" x14ac:dyDescent="0.25">
      <c r="A233" s="214"/>
      <c r="B233" s="214"/>
      <c r="C233" s="215" t="s">
        <v>1296</v>
      </c>
      <c r="D233" s="217"/>
      <c r="E233" s="218"/>
      <c r="F233" s="219"/>
      <c r="G233" s="210"/>
      <c r="H233" s="232"/>
      <c r="I233" s="221"/>
      <c r="J233" s="189"/>
      <c r="K233" s="213"/>
      <c r="L233" s="189"/>
      <c r="M233" s="189"/>
      <c r="N233" s="189"/>
      <c r="O233" s="189"/>
      <c r="P233" s="213"/>
      <c r="Q233" s="189"/>
      <c r="R233" s="189"/>
      <c r="S233" s="189"/>
      <c r="T233" s="189"/>
      <c r="U233" s="189"/>
      <c r="V233" s="2"/>
      <c r="W233" s="2"/>
      <c r="X233" s="2"/>
      <c r="Y233" s="2"/>
      <c r="Z233" s="2"/>
      <c r="AA233" s="2"/>
      <c r="AB233" s="2"/>
    </row>
    <row r="234" spans="1:28" ht="15" customHeight="1" x14ac:dyDescent="0.25">
      <c r="A234" s="196"/>
      <c r="B234" s="214"/>
      <c r="C234" s="233" t="s">
        <v>1297</v>
      </c>
      <c r="D234" s="217"/>
      <c r="E234" s="218">
        <f t="shared" ref="E234:E235" si="43">SUM(J234:U234)</f>
        <v>500</v>
      </c>
      <c r="F234" s="219" t="s">
        <v>77</v>
      </c>
      <c r="G234" s="210">
        <v>40</v>
      </c>
      <c r="H234" s="232">
        <f t="shared" ref="H234:H235" si="44">E234*G234</f>
        <v>20000</v>
      </c>
      <c r="I234" s="221"/>
      <c r="J234" s="189"/>
      <c r="K234" s="213"/>
      <c r="L234" s="189"/>
      <c r="M234" s="228">
        <v>500</v>
      </c>
      <c r="N234" s="189"/>
      <c r="O234" s="189"/>
      <c r="P234" s="213"/>
      <c r="Q234" s="189"/>
      <c r="R234" s="189"/>
      <c r="S234" s="189"/>
      <c r="T234" s="189"/>
      <c r="U234" s="189"/>
      <c r="V234" s="2"/>
      <c r="W234" s="2"/>
      <c r="X234" s="2"/>
      <c r="Y234" s="2"/>
      <c r="Z234" s="2"/>
      <c r="AA234" s="2"/>
      <c r="AB234" s="2"/>
    </row>
    <row r="235" spans="1:28" ht="15" customHeight="1" x14ac:dyDescent="0.25">
      <c r="A235" s="196"/>
      <c r="B235" s="214"/>
      <c r="C235" s="233" t="s">
        <v>1298</v>
      </c>
      <c r="D235" s="217" t="s">
        <v>1299</v>
      </c>
      <c r="E235" s="218">
        <f t="shared" si="43"/>
        <v>500</v>
      </c>
      <c r="F235" s="219" t="s">
        <v>88</v>
      </c>
      <c r="G235" s="210">
        <v>40</v>
      </c>
      <c r="H235" s="232">
        <f t="shared" si="44"/>
        <v>20000</v>
      </c>
      <c r="I235" s="221"/>
      <c r="J235" s="189"/>
      <c r="K235" s="213"/>
      <c r="L235" s="189"/>
      <c r="M235" s="228">
        <v>500</v>
      </c>
      <c r="N235" s="189"/>
      <c r="O235" s="189"/>
      <c r="P235" s="213"/>
      <c r="Q235" s="189"/>
      <c r="R235" s="189"/>
      <c r="S235" s="189"/>
      <c r="T235" s="189"/>
      <c r="U235" s="189"/>
      <c r="V235" s="2"/>
      <c r="W235" s="2"/>
      <c r="X235" s="2"/>
      <c r="Y235" s="2"/>
      <c r="Z235" s="2"/>
      <c r="AA235" s="2"/>
      <c r="AB235" s="2"/>
    </row>
    <row r="236" spans="1:28" ht="15" customHeight="1" x14ac:dyDescent="0.25">
      <c r="A236" s="196"/>
      <c r="B236" s="214"/>
      <c r="C236" s="233"/>
      <c r="D236" s="217"/>
      <c r="E236" s="218"/>
      <c r="F236" s="219"/>
      <c r="G236" s="210"/>
      <c r="H236" s="232"/>
      <c r="I236" s="250"/>
      <c r="J236" s="189"/>
      <c r="K236" s="213"/>
      <c r="L236" s="189"/>
      <c r="M236" s="228"/>
      <c r="N236" s="189"/>
      <c r="O236" s="189"/>
      <c r="P236" s="213"/>
      <c r="Q236" s="189"/>
      <c r="R236" s="189"/>
      <c r="S236" s="189"/>
      <c r="T236" s="189"/>
      <c r="U236" s="189"/>
      <c r="V236" s="2"/>
      <c r="W236" s="2"/>
      <c r="X236" s="2"/>
      <c r="Y236" s="2"/>
      <c r="Z236" s="2"/>
      <c r="AA236" s="2"/>
      <c r="AB236" s="2"/>
    </row>
    <row r="237" spans="1:28" ht="15.75" customHeight="1" x14ac:dyDescent="0.25">
      <c r="A237" s="196"/>
      <c r="B237" s="214"/>
      <c r="C237" s="215" t="s">
        <v>863</v>
      </c>
      <c r="D237" s="217"/>
      <c r="E237" s="218"/>
      <c r="F237" s="219"/>
      <c r="G237" s="210"/>
      <c r="H237" s="232"/>
      <c r="I237" s="251" t="s">
        <v>847</v>
      </c>
      <c r="J237" s="189"/>
      <c r="K237" s="213"/>
      <c r="L237" s="189"/>
      <c r="M237" s="189"/>
      <c r="N237" s="189"/>
      <c r="O237" s="189"/>
      <c r="P237" s="213"/>
      <c r="Q237" s="189"/>
      <c r="R237" s="189"/>
      <c r="S237" s="189"/>
      <c r="T237" s="189"/>
      <c r="U237" s="189"/>
      <c r="V237" s="2"/>
      <c r="W237" s="2"/>
      <c r="X237" s="2"/>
      <c r="Y237" s="2"/>
      <c r="Z237" s="2"/>
      <c r="AA237" s="2"/>
      <c r="AB237" s="2"/>
    </row>
    <row r="238" spans="1:28" ht="15.75" customHeight="1" x14ac:dyDescent="0.25">
      <c r="A238" s="196"/>
      <c r="B238" s="214"/>
      <c r="C238" s="233" t="s">
        <v>1036</v>
      </c>
      <c r="D238" s="217" t="s">
        <v>1300</v>
      </c>
      <c r="E238" s="218">
        <v>20</v>
      </c>
      <c r="F238" s="219" t="s">
        <v>75</v>
      </c>
      <c r="G238" s="210">
        <v>77</v>
      </c>
      <c r="H238" s="232">
        <f t="shared" ref="H238:H351" si="45">E238*G238</f>
        <v>1540</v>
      </c>
      <c r="I238" s="225"/>
      <c r="J238" s="224">
        <v>10</v>
      </c>
      <c r="K238" s="213"/>
      <c r="L238" s="189"/>
      <c r="M238" s="189"/>
      <c r="N238" s="189"/>
      <c r="O238" s="189"/>
      <c r="P238" s="213">
        <v>10</v>
      </c>
      <c r="Q238" s="189"/>
      <c r="R238" s="189"/>
      <c r="S238" s="189"/>
      <c r="T238" s="189"/>
      <c r="U238" s="189"/>
      <c r="V238" s="2"/>
      <c r="W238" s="2"/>
      <c r="X238" s="2"/>
      <c r="Y238" s="2"/>
      <c r="Z238" s="2"/>
      <c r="AA238" s="2"/>
      <c r="AB238" s="2"/>
    </row>
    <row r="239" spans="1:28" ht="15.75" customHeight="1" x14ac:dyDescent="0.25">
      <c r="A239" s="196"/>
      <c r="B239" s="214"/>
      <c r="C239" s="233" t="s">
        <v>1043</v>
      </c>
      <c r="D239" s="217" t="s">
        <v>1044</v>
      </c>
      <c r="E239" s="218">
        <v>800</v>
      </c>
      <c r="F239" s="219" t="s">
        <v>77</v>
      </c>
      <c r="G239" s="210">
        <v>9.1</v>
      </c>
      <c r="H239" s="232">
        <f t="shared" si="45"/>
        <v>7280</v>
      </c>
      <c r="I239" s="225"/>
      <c r="J239" s="224">
        <v>200</v>
      </c>
      <c r="K239" s="213"/>
      <c r="L239" s="189"/>
      <c r="M239" s="189">
        <v>200</v>
      </c>
      <c r="N239" s="189"/>
      <c r="O239" s="189"/>
      <c r="P239" s="213">
        <v>200</v>
      </c>
      <c r="Q239" s="189"/>
      <c r="R239" s="189"/>
      <c r="S239" s="189">
        <v>200</v>
      </c>
      <c r="T239" s="189"/>
      <c r="U239" s="189"/>
      <c r="V239" s="2"/>
      <c r="W239" s="2"/>
      <c r="X239" s="2"/>
      <c r="Y239" s="2"/>
      <c r="Z239" s="2"/>
      <c r="AA239" s="2"/>
      <c r="AB239" s="2"/>
    </row>
    <row r="240" spans="1:28" ht="15.75" customHeight="1" x14ac:dyDescent="0.25">
      <c r="A240" s="196"/>
      <c r="B240" s="214"/>
      <c r="C240" s="233" t="s">
        <v>1043</v>
      </c>
      <c r="D240" s="217" t="s">
        <v>1301</v>
      </c>
      <c r="E240" s="218">
        <v>240</v>
      </c>
      <c r="F240" s="219" t="s">
        <v>77</v>
      </c>
      <c r="G240" s="210">
        <v>9.1</v>
      </c>
      <c r="H240" s="232">
        <f t="shared" si="45"/>
        <v>2184</v>
      </c>
      <c r="I240" s="225"/>
      <c r="J240" s="224">
        <v>60</v>
      </c>
      <c r="K240" s="213"/>
      <c r="L240" s="189"/>
      <c r="M240" s="189">
        <v>60</v>
      </c>
      <c r="N240" s="189"/>
      <c r="O240" s="189"/>
      <c r="P240" s="213">
        <v>60</v>
      </c>
      <c r="Q240" s="189"/>
      <c r="R240" s="189"/>
      <c r="S240" s="189">
        <v>60</v>
      </c>
      <c r="T240" s="189"/>
      <c r="U240" s="189"/>
      <c r="V240" s="2"/>
      <c r="W240" s="2"/>
      <c r="X240" s="2"/>
      <c r="Y240" s="2"/>
      <c r="Z240" s="2"/>
      <c r="AA240" s="2"/>
      <c r="AB240" s="2"/>
    </row>
    <row r="241" spans="1:28" ht="15.75" customHeight="1" x14ac:dyDescent="0.25">
      <c r="A241" s="196"/>
      <c r="B241" s="214"/>
      <c r="C241" s="233" t="s">
        <v>1043</v>
      </c>
      <c r="D241" s="217" t="s">
        <v>1302</v>
      </c>
      <c r="E241" s="218">
        <v>180</v>
      </c>
      <c r="F241" s="219" t="s">
        <v>77</v>
      </c>
      <c r="G241" s="210">
        <v>9.1</v>
      </c>
      <c r="H241" s="232">
        <f t="shared" si="45"/>
        <v>1638</v>
      </c>
      <c r="I241" s="225"/>
      <c r="J241" s="224">
        <v>45</v>
      </c>
      <c r="K241" s="213"/>
      <c r="L241" s="189"/>
      <c r="M241" s="189">
        <v>45</v>
      </c>
      <c r="N241" s="189"/>
      <c r="O241" s="189"/>
      <c r="P241" s="213">
        <v>45</v>
      </c>
      <c r="Q241" s="189"/>
      <c r="R241" s="189"/>
      <c r="S241" s="189">
        <v>45</v>
      </c>
      <c r="T241" s="189"/>
      <c r="U241" s="189"/>
      <c r="V241" s="2"/>
      <c r="W241" s="2"/>
      <c r="X241" s="2"/>
      <c r="Y241" s="2"/>
      <c r="Z241" s="2"/>
      <c r="AA241" s="2"/>
      <c r="AB241" s="2"/>
    </row>
    <row r="242" spans="1:28" ht="15.75" customHeight="1" x14ac:dyDescent="0.25">
      <c r="A242" s="196"/>
      <c r="B242" s="214"/>
      <c r="C242" s="233" t="s">
        <v>1048</v>
      </c>
      <c r="D242" s="217" t="s">
        <v>1049</v>
      </c>
      <c r="E242" s="218">
        <v>40</v>
      </c>
      <c r="F242" s="219" t="s">
        <v>75</v>
      </c>
      <c r="G242" s="210">
        <v>191.8</v>
      </c>
      <c r="H242" s="232">
        <f t="shared" si="45"/>
        <v>7672</v>
      </c>
      <c r="I242" s="225"/>
      <c r="J242" s="224">
        <v>10</v>
      </c>
      <c r="K242" s="213"/>
      <c r="L242" s="189"/>
      <c r="M242" s="189">
        <v>10</v>
      </c>
      <c r="N242" s="189"/>
      <c r="O242" s="189"/>
      <c r="P242" s="213">
        <v>10</v>
      </c>
      <c r="Q242" s="189"/>
      <c r="R242" s="189"/>
      <c r="S242" s="189">
        <v>10</v>
      </c>
      <c r="T242" s="189"/>
      <c r="U242" s="189"/>
      <c r="V242" s="2"/>
      <c r="W242" s="2"/>
      <c r="X242" s="2"/>
      <c r="Y242" s="2"/>
      <c r="Z242" s="2"/>
      <c r="AA242" s="2"/>
      <c r="AB242" s="2"/>
    </row>
    <row r="243" spans="1:28" ht="15.75" customHeight="1" x14ac:dyDescent="0.25">
      <c r="A243" s="196"/>
      <c r="B243" s="214"/>
      <c r="C243" s="233" t="s">
        <v>1048</v>
      </c>
      <c r="D243" s="217" t="s">
        <v>1050</v>
      </c>
      <c r="E243" s="218">
        <v>24</v>
      </c>
      <c r="F243" s="219" t="s">
        <v>75</v>
      </c>
      <c r="G243" s="210">
        <v>229.25</v>
      </c>
      <c r="H243" s="232">
        <f t="shared" si="45"/>
        <v>5502</v>
      </c>
      <c r="I243" s="225"/>
      <c r="J243" s="224">
        <v>6</v>
      </c>
      <c r="K243" s="213"/>
      <c r="L243" s="189"/>
      <c r="M243" s="189">
        <v>6</v>
      </c>
      <c r="N243" s="189"/>
      <c r="O243" s="189"/>
      <c r="P243" s="213">
        <v>6</v>
      </c>
      <c r="Q243" s="189"/>
      <c r="R243" s="189"/>
      <c r="S243" s="189">
        <v>6</v>
      </c>
      <c r="T243" s="189"/>
      <c r="U243" s="189"/>
      <c r="V243" s="2"/>
      <c r="W243" s="2"/>
      <c r="X243" s="2"/>
      <c r="Y243" s="2"/>
      <c r="Z243" s="2"/>
      <c r="AA243" s="2"/>
      <c r="AB243" s="2"/>
    </row>
    <row r="244" spans="1:28" ht="15.75" customHeight="1" x14ac:dyDescent="0.25">
      <c r="A244" s="196"/>
      <c r="B244" s="214"/>
      <c r="C244" s="233" t="s">
        <v>1048</v>
      </c>
      <c r="D244" s="217" t="s">
        <v>1051</v>
      </c>
      <c r="E244" s="218">
        <v>12</v>
      </c>
      <c r="F244" s="219" t="s">
        <v>77</v>
      </c>
      <c r="G244" s="210">
        <v>1141</v>
      </c>
      <c r="H244" s="232">
        <f t="shared" si="45"/>
        <v>13692</v>
      </c>
      <c r="I244" s="225"/>
      <c r="J244" s="224">
        <v>12</v>
      </c>
      <c r="K244" s="213"/>
      <c r="L244" s="189"/>
      <c r="M244" s="189"/>
      <c r="N244" s="189"/>
      <c r="O244" s="189"/>
      <c r="P244" s="213"/>
      <c r="Q244" s="189"/>
      <c r="R244" s="189"/>
      <c r="S244" s="189"/>
      <c r="T244" s="189"/>
      <c r="U244" s="189"/>
      <c r="V244" s="2"/>
      <c r="W244" s="2"/>
      <c r="X244" s="2"/>
      <c r="Y244" s="2"/>
      <c r="Z244" s="2"/>
      <c r="AA244" s="2"/>
      <c r="AB244" s="2"/>
    </row>
    <row r="245" spans="1:28" ht="15.75" customHeight="1" x14ac:dyDescent="0.25">
      <c r="A245" s="196"/>
      <c r="B245" s="214"/>
      <c r="C245" s="233" t="s">
        <v>1060</v>
      </c>
      <c r="D245" s="217" t="s">
        <v>1063</v>
      </c>
      <c r="E245" s="218">
        <v>90</v>
      </c>
      <c r="F245" s="219" t="s">
        <v>93</v>
      </c>
      <c r="G245" s="210">
        <v>506.8</v>
      </c>
      <c r="H245" s="232">
        <f t="shared" si="45"/>
        <v>45612</v>
      </c>
      <c r="I245" s="225"/>
      <c r="J245" s="224">
        <v>25</v>
      </c>
      <c r="K245" s="213"/>
      <c r="L245" s="189"/>
      <c r="M245" s="189">
        <v>20</v>
      </c>
      <c r="N245" s="189"/>
      <c r="O245" s="189"/>
      <c r="P245" s="213">
        <v>25</v>
      </c>
      <c r="Q245" s="189"/>
      <c r="R245" s="189"/>
      <c r="S245" s="189">
        <v>20</v>
      </c>
      <c r="T245" s="189"/>
      <c r="U245" s="189"/>
      <c r="V245" s="2"/>
      <c r="W245" s="2"/>
      <c r="X245" s="2"/>
      <c r="Y245" s="2"/>
      <c r="Z245" s="2"/>
      <c r="AA245" s="2"/>
      <c r="AB245" s="2"/>
    </row>
    <row r="246" spans="1:28" ht="15.75" customHeight="1" x14ac:dyDescent="0.25">
      <c r="A246" s="196"/>
      <c r="B246" s="214"/>
      <c r="C246" s="233" t="s">
        <v>1060</v>
      </c>
      <c r="D246" s="217" t="s">
        <v>1303</v>
      </c>
      <c r="E246" s="218">
        <v>120</v>
      </c>
      <c r="F246" s="219" t="s">
        <v>93</v>
      </c>
      <c r="G246" s="210">
        <v>438.2</v>
      </c>
      <c r="H246" s="232">
        <f t="shared" si="45"/>
        <v>52584</v>
      </c>
      <c r="I246" s="225"/>
      <c r="J246" s="224">
        <v>30</v>
      </c>
      <c r="K246" s="213"/>
      <c r="L246" s="189"/>
      <c r="M246" s="189">
        <v>30</v>
      </c>
      <c r="N246" s="189"/>
      <c r="O246" s="189"/>
      <c r="P246" s="213">
        <v>30</v>
      </c>
      <c r="Q246" s="189"/>
      <c r="R246" s="189"/>
      <c r="S246" s="189">
        <v>30</v>
      </c>
      <c r="T246" s="189"/>
      <c r="U246" s="189"/>
      <c r="V246" s="2"/>
      <c r="W246" s="2"/>
      <c r="X246" s="2"/>
      <c r="Y246" s="2"/>
      <c r="Z246" s="2"/>
      <c r="AA246" s="2"/>
      <c r="AB246" s="2"/>
    </row>
    <row r="247" spans="1:28" ht="15.75" customHeight="1" x14ac:dyDescent="0.25">
      <c r="A247" s="196"/>
      <c r="B247" s="214"/>
      <c r="C247" s="233" t="s">
        <v>1060</v>
      </c>
      <c r="D247" s="217" t="s">
        <v>1062</v>
      </c>
      <c r="E247" s="218">
        <v>140</v>
      </c>
      <c r="F247" s="219" t="s">
        <v>93</v>
      </c>
      <c r="G247" s="210">
        <v>575.4</v>
      </c>
      <c r="H247" s="232">
        <f t="shared" si="45"/>
        <v>80556</v>
      </c>
      <c r="I247" s="225"/>
      <c r="J247" s="224">
        <v>35</v>
      </c>
      <c r="K247" s="213"/>
      <c r="L247" s="189"/>
      <c r="M247" s="189">
        <v>35</v>
      </c>
      <c r="N247" s="189"/>
      <c r="O247" s="189"/>
      <c r="P247" s="213">
        <v>35</v>
      </c>
      <c r="Q247" s="189"/>
      <c r="R247" s="189"/>
      <c r="S247" s="189">
        <v>35</v>
      </c>
      <c r="T247" s="189"/>
      <c r="U247" s="189"/>
      <c r="V247" s="2"/>
      <c r="W247" s="2"/>
      <c r="X247" s="2"/>
      <c r="Y247" s="2"/>
      <c r="Z247" s="2"/>
      <c r="AA247" s="2"/>
      <c r="AB247" s="2"/>
    </row>
    <row r="248" spans="1:28" ht="15.75" customHeight="1" x14ac:dyDescent="0.25">
      <c r="A248" s="196"/>
      <c r="B248" s="214"/>
      <c r="C248" s="233" t="s">
        <v>1070</v>
      </c>
      <c r="D248" s="217" t="s">
        <v>1304</v>
      </c>
      <c r="E248" s="218">
        <v>4</v>
      </c>
      <c r="F248" s="219" t="s">
        <v>77</v>
      </c>
      <c r="G248" s="210">
        <v>1260</v>
      </c>
      <c r="H248" s="232">
        <f t="shared" si="45"/>
        <v>5040</v>
      </c>
      <c r="I248" s="225"/>
      <c r="J248" s="224">
        <v>1</v>
      </c>
      <c r="K248" s="213"/>
      <c r="L248" s="189"/>
      <c r="M248" s="189">
        <v>1</v>
      </c>
      <c r="N248" s="189"/>
      <c r="O248" s="189"/>
      <c r="P248" s="213">
        <v>1</v>
      </c>
      <c r="Q248" s="189"/>
      <c r="R248" s="189"/>
      <c r="S248" s="189">
        <v>1</v>
      </c>
      <c r="T248" s="189"/>
      <c r="U248" s="189"/>
      <c r="V248" s="2"/>
      <c r="W248" s="2"/>
      <c r="X248" s="2"/>
      <c r="Y248" s="2"/>
      <c r="Z248" s="2"/>
      <c r="AA248" s="2"/>
      <c r="AB248" s="2"/>
    </row>
    <row r="249" spans="1:28" ht="15.75" customHeight="1" x14ac:dyDescent="0.25">
      <c r="A249" s="196"/>
      <c r="B249" s="214"/>
      <c r="C249" s="233" t="s">
        <v>1305</v>
      </c>
      <c r="D249" s="217" t="s">
        <v>985</v>
      </c>
      <c r="E249" s="218">
        <v>2</v>
      </c>
      <c r="F249" s="219" t="s">
        <v>75</v>
      </c>
      <c r="G249" s="210">
        <v>7</v>
      </c>
      <c r="H249" s="232">
        <f t="shared" si="45"/>
        <v>14</v>
      </c>
      <c r="I249" s="225"/>
      <c r="J249" s="224">
        <v>2</v>
      </c>
      <c r="K249" s="213"/>
      <c r="L249" s="189"/>
      <c r="M249" s="189"/>
      <c r="N249" s="189"/>
      <c r="O249" s="189"/>
      <c r="P249" s="213"/>
      <c r="Q249" s="189"/>
      <c r="R249" s="189"/>
      <c r="S249" s="189"/>
      <c r="T249" s="189"/>
      <c r="U249" s="189"/>
      <c r="V249" s="2"/>
      <c r="W249" s="2"/>
      <c r="X249" s="2"/>
      <c r="Y249" s="2"/>
      <c r="Z249" s="2"/>
      <c r="AA249" s="2"/>
      <c r="AB249" s="2"/>
    </row>
    <row r="250" spans="1:28" ht="15.75" customHeight="1" x14ac:dyDescent="0.25">
      <c r="A250" s="196"/>
      <c r="B250" s="214"/>
      <c r="C250" s="233" t="s">
        <v>1071</v>
      </c>
      <c r="D250" s="217" t="s">
        <v>1072</v>
      </c>
      <c r="E250" s="218">
        <v>20</v>
      </c>
      <c r="F250" s="219" t="s">
        <v>77</v>
      </c>
      <c r="G250" s="210">
        <v>812.5</v>
      </c>
      <c r="H250" s="232">
        <f t="shared" si="45"/>
        <v>16250</v>
      </c>
      <c r="I250" s="225"/>
      <c r="J250" s="224">
        <v>10</v>
      </c>
      <c r="K250" s="213"/>
      <c r="L250" s="189"/>
      <c r="M250" s="189"/>
      <c r="N250" s="189"/>
      <c r="O250" s="189"/>
      <c r="P250" s="213">
        <v>10</v>
      </c>
      <c r="Q250" s="189"/>
      <c r="R250" s="189"/>
      <c r="S250" s="189"/>
      <c r="T250" s="189"/>
      <c r="U250" s="189"/>
      <c r="V250" s="2"/>
      <c r="W250" s="2"/>
      <c r="X250" s="2"/>
      <c r="Y250" s="2"/>
      <c r="Z250" s="2"/>
      <c r="AA250" s="2"/>
      <c r="AB250" s="2"/>
    </row>
    <row r="251" spans="1:28" ht="15.75" customHeight="1" x14ac:dyDescent="0.25">
      <c r="A251" s="196"/>
      <c r="B251" s="214"/>
      <c r="C251" s="233" t="s">
        <v>1075</v>
      </c>
      <c r="D251" s="217" t="s">
        <v>1306</v>
      </c>
      <c r="E251" s="218">
        <v>10</v>
      </c>
      <c r="F251" s="219" t="s">
        <v>75</v>
      </c>
      <c r="G251" s="210">
        <v>280</v>
      </c>
      <c r="H251" s="232">
        <f t="shared" si="45"/>
        <v>2800</v>
      </c>
      <c r="I251" s="225"/>
      <c r="J251" s="224">
        <v>5</v>
      </c>
      <c r="K251" s="213"/>
      <c r="L251" s="189"/>
      <c r="M251" s="189"/>
      <c r="N251" s="189"/>
      <c r="O251" s="189"/>
      <c r="P251" s="213">
        <v>5</v>
      </c>
      <c r="Q251" s="189"/>
      <c r="R251" s="189"/>
      <c r="S251" s="189"/>
      <c r="T251" s="189"/>
      <c r="U251" s="189"/>
      <c r="V251" s="2"/>
      <c r="W251" s="2"/>
      <c r="X251" s="2"/>
      <c r="Y251" s="2"/>
      <c r="Z251" s="2"/>
      <c r="AA251" s="2"/>
      <c r="AB251" s="2"/>
    </row>
    <row r="252" spans="1:28" ht="15.75" customHeight="1" x14ac:dyDescent="0.25">
      <c r="A252" s="196"/>
      <c r="B252" s="214"/>
      <c r="C252" s="233" t="s">
        <v>1077</v>
      </c>
      <c r="D252" s="217" t="s">
        <v>1079</v>
      </c>
      <c r="E252" s="218">
        <v>20</v>
      </c>
      <c r="F252" s="219" t="s">
        <v>77</v>
      </c>
      <c r="G252" s="210">
        <v>323.75</v>
      </c>
      <c r="H252" s="232">
        <f t="shared" si="45"/>
        <v>6475</v>
      </c>
      <c r="I252" s="225"/>
      <c r="J252" s="224">
        <v>10</v>
      </c>
      <c r="K252" s="213"/>
      <c r="L252" s="189"/>
      <c r="M252" s="189"/>
      <c r="N252" s="189"/>
      <c r="O252" s="189"/>
      <c r="P252" s="213">
        <v>10</v>
      </c>
      <c r="Q252" s="189"/>
      <c r="R252" s="189"/>
      <c r="S252" s="189"/>
      <c r="T252" s="189"/>
      <c r="U252" s="189"/>
      <c r="V252" s="2"/>
      <c r="W252" s="2"/>
      <c r="X252" s="2"/>
      <c r="Y252" s="2"/>
      <c r="Z252" s="2"/>
      <c r="AA252" s="2"/>
      <c r="AB252" s="2"/>
    </row>
    <row r="253" spans="1:28" ht="15.75" customHeight="1" x14ac:dyDescent="0.25">
      <c r="A253" s="196"/>
      <c r="B253" s="214"/>
      <c r="C253" s="233" t="s">
        <v>1307</v>
      </c>
      <c r="D253" s="217" t="s">
        <v>1308</v>
      </c>
      <c r="E253" s="218">
        <v>40</v>
      </c>
      <c r="F253" s="219" t="s">
        <v>75</v>
      </c>
      <c r="G253" s="210">
        <v>56</v>
      </c>
      <c r="H253" s="232">
        <f t="shared" si="45"/>
        <v>2240</v>
      </c>
      <c r="I253" s="225"/>
      <c r="J253" s="224">
        <v>20</v>
      </c>
      <c r="K253" s="213"/>
      <c r="L253" s="189"/>
      <c r="M253" s="189"/>
      <c r="N253" s="189"/>
      <c r="O253" s="189"/>
      <c r="P253" s="213">
        <v>20</v>
      </c>
      <c r="Q253" s="189"/>
      <c r="R253" s="189"/>
      <c r="S253" s="189"/>
      <c r="T253" s="189"/>
      <c r="U253" s="189"/>
      <c r="V253" s="2"/>
      <c r="W253" s="2"/>
      <c r="X253" s="2"/>
      <c r="Y253" s="2"/>
      <c r="Z253" s="2"/>
      <c r="AA253" s="2"/>
      <c r="AB253" s="2"/>
    </row>
    <row r="254" spans="1:28" ht="15.75" customHeight="1" x14ac:dyDescent="0.25">
      <c r="A254" s="196"/>
      <c r="B254" s="214"/>
      <c r="C254" s="233" t="s">
        <v>1080</v>
      </c>
      <c r="D254" s="217" t="s">
        <v>1082</v>
      </c>
      <c r="E254" s="218">
        <v>20</v>
      </c>
      <c r="F254" s="219" t="s">
        <v>77</v>
      </c>
      <c r="G254" s="210">
        <v>105</v>
      </c>
      <c r="H254" s="232">
        <f t="shared" si="45"/>
        <v>2100</v>
      </c>
      <c r="I254" s="225"/>
      <c r="J254" s="224">
        <v>10</v>
      </c>
      <c r="K254" s="213"/>
      <c r="L254" s="189"/>
      <c r="M254" s="189"/>
      <c r="N254" s="189"/>
      <c r="O254" s="189"/>
      <c r="P254" s="213">
        <v>10</v>
      </c>
      <c r="Q254" s="189"/>
      <c r="R254" s="189"/>
      <c r="S254" s="189"/>
      <c r="T254" s="189"/>
      <c r="U254" s="189"/>
      <c r="V254" s="2"/>
      <c r="W254" s="2"/>
      <c r="X254" s="2"/>
      <c r="Y254" s="2"/>
      <c r="Z254" s="2"/>
      <c r="AA254" s="2"/>
      <c r="AB254" s="2"/>
    </row>
    <row r="255" spans="1:28" ht="15.75" customHeight="1" x14ac:dyDescent="0.25">
      <c r="A255" s="196"/>
      <c r="B255" s="214"/>
      <c r="C255" s="233" t="s">
        <v>1080</v>
      </c>
      <c r="D255" s="217" t="s">
        <v>1081</v>
      </c>
      <c r="E255" s="218">
        <v>20</v>
      </c>
      <c r="F255" s="219" t="s">
        <v>77</v>
      </c>
      <c r="G255" s="210">
        <v>100.8</v>
      </c>
      <c r="H255" s="232">
        <f t="shared" si="45"/>
        <v>2016</v>
      </c>
      <c r="I255" s="225"/>
      <c r="J255" s="224">
        <v>10</v>
      </c>
      <c r="K255" s="213"/>
      <c r="L255" s="189"/>
      <c r="M255" s="189"/>
      <c r="N255" s="189"/>
      <c r="O255" s="189"/>
      <c r="P255" s="213">
        <v>10</v>
      </c>
      <c r="Q255" s="189"/>
      <c r="R255" s="189"/>
      <c r="S255" s="189"/>
      <c r="T255" s="189"/>
      <c r="U255" s="189"/>
      <c r="V255" s="2"/>
      <c r="W255" s="2"/>
      <c r="X255" s="2"/>
      <c r="Y255" s="2"/>
      <c r="Z255" s="2"/>
      <c r="AA255" s="2"/>
      <c r="AB255" s="2"/>
    </row>
    <row r="256" spans="1:28" ht="15.75" customHeight="1" x14ac:dyDescent="0.25">
      <c r="A256" s="196"/>
      <c r="B256" s="214"/>
      <c r="C256" s="233" t="s">
        <v>1058</v>
      </c>
      <c r="D256" s="217" t="s">
        <v>1309</v>
      </c>
      <c r="E256" s="218">
        <v>10</v>
      </c>
      <c r="F256" s="219" t="s">
        <v>93</v>
      </c>
      <c r="G256" s="210">
        <v>413</v>
      </c>
      <c r="H256" s="232">
        <f t="shared" si="45"/>
        <v>4130</v>
      </c>
      <c r="I256" s="225"/>
      <c r="J256" s="224">
        <v>5</v>
      </c>
      <c r="K256" s="213"/>
      <c r="L256" s="189"/>
      <c r="M256" s="189"/>
      <c r="N256" s="189"/>
      <c r="O256" s="189"/>
      <c r="P256" s="213">
        <v>5</v>
      </c>
      <c r="Q256" s="189"/>
      <c r="R256" s="189"/>
      <c r="S256" s="189"/>
      <c r="T256" s="189"/>
      <c r="U256" s="189"/>
      <c r="V256" s="2"/>
      <c r="W256" s="2"/>
      <c r="X256" s="2"/>
      <c r="Y256" s="2"/>
      <c r="Z256" s="2"/>
      <c r="AA256" s="2"/>
      <c r="AB256" s="2"/>
    </row>
    <row r="257" spans="1:28" ht="15.75" customHeight="1" x14ac:dyDescent="0.25">
      <c r="A257" s="196"/>
      <c r="B257" s="214"/>
      <c r="C257" s="233" t="s">
        <v>1085</v>
      </c>
      <c r="D257" s="217" t="s">
        <v>1086</v>
      </c>
      <c r="E257" s="218">
        <v>12</v>
      </c>
      <c r="F257" s="219" t="s">
        <v>77</v>
      </c>
      <c r="G257" s="210">
        <v>84</v>
      </c>
      <c r="H257" s="232">
        <f t="shared" si="45"/>
        <v>1008</v>
      </c>
      <c r="I257" s="225"/>
      <c r="J257" s="224">
        <v>6</v>
      </c>
      <c r="K257" s="213"/>
      <c r="L257" s="189"/>
      <c r="M257" s="189"/>
      <c r="N257" s="189"/>
      <c r="O257" s="189"/>
      <c r="P257" s="213">
        <v>6</v>
      </c>
      <c r="Q257" s="189"/>
      <c r="R257" s="189"/>
      <c r="S257" s="189"/>
      <c r="T257" s="189"/>
      <c r="U257" s="189"/>
      <c r="V257" s="2"/>
      <c r="W257" s="2"/>
      <c r="X257" s="2"/>
      <c r="Y257" s="2"/>
      <c r="Z257" s="2"/>
      <c r="AA257" s="2"/>
      <c r="AB257" s="2"/>
    </row>
    <row r="258" spans="1:28" ht="15.75" customHeight="1" x14ac:dyDescent="0.25">
      <c r="A258" s="196"/>
      <c r="B258" s="214"/>
      <c r="C258" s="233" t="s">
        <v>1310</v>
      </c>
      <c r="D258" s="217" t="s">
        <v>1311</v>
      </c>
      <c r="E258" s="218">
        <v>12</v>
      </c>
      <c r="F258" s="219" t="s">
        <v>77</v>
      </c>
      <c r="G258" s="210">
        <v>143.5</v>
      </c>
      <c r="H258" s="232">
        <f t="shared" si="45"/>
        <v>1722</v>
      </c>
      <c r="I258" s="225"/>
      <c r="J258" s="224">
        <v>6</v>
      </c>
      <c r="K258" s="213"/>
      <c r="L258" s="189"/>
      <c r="M258" s="189"/>
      <c r="N258" s="189"/>
      <c r="O258" s="189"/>
      <c r="P258" s="213">
        <v>6</v>
      </c>
      <c r="Q258" s="189"/>
      <c r="R258" s="189"/>
      <c r="S258" s="189"/>
      <c r="T258" s="189"/>
      <c r="U258" s="189"/>
      <c r="V258" s="2"/>
      <c r="W258" s="2"/>
      <c r="X258" s="2"/>
      <c r="Y258" s="2"/>
      <c r="Z258" s="2"/>
      <c r="AA258" s="2"/>
      <c r="AB258" s="2"/>
    </row>
    <row r="259" spans="1:28" ht="15.75" customHeight="1" x14ac:dyDescent="0.25">
      <c r="A259" s="196"/>
      <c r="B259" s="214"/>
      <c r="C259" s="233" t="s">
        <v>1195</v>
      </c>
      <c r="D259" s="217" t="s">
        <v>1312</v>
      </c>
      <c r="E259" s="218">
        <v>60</v>
      </c>
      <c r="F259" s="219" t="s">
        <v>188</v>
      </c>
      <c r="G259" s="210">
        <v>875</v>
      </c>
      <c r="H259" s="232">
        <f t="shared" si="45"/>
        <v>52500</v>
      </c>
      <c r="I259" s="225"/>
      <c r="J259" s="224">
        <v>15</v>
      </c>
      <c r="K259" s="213"/>
      <c r="L259" s="189"/>
      <c r="M259" s="189">
        <v>15</v>
      </c>
      <c r="N259" s="189"/>
      <c r="O259" s="189"/>
      <c r="P259" s="213">
        <v>15</v>
      </c>
      <c r="Q259" s="189"/>
      <c r="R259" s="189"/>
      <c r="S259" s="189">
        <v>15</v>
      </c>
      <c r="T259" s="189"/>
      <c r="U259" s="189"/>
      <c r="V259" s="2"/>
      <c r="W259" s="2"/>
      <c r="X259" s="2"/>
      <c r="Y259" s="2"/>
      <c r="Z259" s="2"/>
      <c r="AA259" s="2"/>
      <c r="AB259" s="2"/>
    </row>
    <row r="260" spans="1:28" ht="15.75" customHeight="1" x14ac:dyDescent="0.25">
      <c r="A260" s="196"/>
      <c r="B260" s="214"/>
      <c r="C260" s="233" t="s">
        <v>1195</v>
      </c>
      <c r="D260" s="217" t="s">
        <v>1313</v>
      </c>
      <c r="E260" s="218">
        <v>60</v>
      </c>
      <c r="F260" s="219" t="s">
        <v>188</v>
      </c>
      <c r="G260" s="210">
        <v>875</v>
      </c>
      <c r="H260" s="232">
        <f t="shared" si="45"/>
        <v>52500</v>
      </c>
      <c r="I260" s="225"/>
      <c r="J260" s="224">
        <v>15</v>
      </c>
      <c r="K260" s="213"/>
      <c r="L260" s="189"/>
      <c r="M260" s="189">
        <v>15</v>
      </c>
      <c r="N260" s="189"/>
      <c r="O260" s="189"/>
      <c r="P260" s="213">
        <v>15</v>
      </c>
      <c r="Q260" s="189"/>
      <c r="R260" s="189"/>
      <c r="S260" s="189">
        <v>15</v>
      </c>
      <c r="T260" s="189"/>
      <c r="U260" s="189"/>
      <c r="V260" s="2"/>
      <c r="W260" s="2"/>
      <c r="X260" s="2"/>
      <c r="Y260" s="2"/>
      <c r="Z260" s="2"/>
      <c r="AA260" s="2"/>
      <c r="AB260" s="2"/>
    </row>
    <row r="261" spans="1:28" ht="15.75" customHeight="1" x14ac:dyDescent="0.25">
      <c r="A261" s="196"/>
      <c r="B261" s="214"/>
      <c r="C261" s="233" t="s">
        <v>1195</v>
      </c>
      <c r="D261" s="217" t="s">
        <v>1314</v>
      </c>
      <c r="E261" s="218">
        <v>60</v>
      </c>
      <c r="F261" s="219" t="s">
        <v>188</v>
      </c>
      <c r="G261" s="210">
        <v>875</v>
      </c>
      <c r="H261" s="232">
        <f t="shared" si="45"/>
        <v>52500</v>
      </c>
      <c r="I261" s="225"/>
      <c r="J261" s="224">
        <v>15</v>
      </c>
      <c r="K261" s="213"/>
      <c r="L261" s="189"/>
      <c r="M261" s="189">
        <v>15</v>
      </c>
      <c r="N261" s="189"/>
      <c r="O261" s="189"/>
      <c r="P261" s="213">
        <v>15</v>
      </c>
      <c r="Q261" s="189"/>
      <c r="R261" s="189"/>
      <c r="S261" s="189">
        <v>15</v>
      </c>
      <c r="T261" s="189"/>
      <c r="U261" s="189"/>
      <c r="V261" s="2"/>
      <c r="W261" s="2"/>
      <c r="X261" s="2"/>
      <c r="Y261" s="2"/>
      <c r="Z261" s="2"/>
      <c r="AA261" s="2"/>
      <c r="AB261" s="2"/>
    </row>
    <row r="262" spans="1:28" ht="15.75" customHeight="1" x14ac:dyDescent="0.25">
      <c r="A262" s="196"/>
      <c r="B262" s="214"/>
      <c r="C262" s="233" t="s">
        <v>1195</v>
      </c>
      <c r="D262" s="217" t="s">
        <v>1315</v>
      </c>
      <c r="E262" s="218">
        <v>60</v>
      </c>
      <c r="F262" s="219" t="s">
        <v>188</v>
      </c>
      <c r="G262" s="210">
        <v>875</v>
      </c>
      <c r="H262" s="232">
        <f t="shared" si="45"/>
        <v>52500</v>
      </c>
      <c r="I262" s="225"/>
      <c r="J262" s="224">
        <v>15</v>
      </c>
      <c r="K262" s="213"/>
      <c r="L262" s="189"/>
      <c r="M262" s="189">
        <v>15</v>
      </c>
      <c r="N262" s="189"/>
      <c r="O262" s="189"/>
      <c r="P262" s="213">
        <v>15</v>
      </c>
      <c r="Q262" s="189"/>
      <c r="R262" s="189"/>
      <c r="S262" s="189">
        <v>15</v>
      </c>
      <c r="T262" s="189"/>
      <c r="U262" s="189"/>
      <c r="V262" s="2"/>
      <c r="W262" s="2"/>
      <c r="X262" s="2"/>
      <c r="Y262" s="2"/>
      <c r="Z262" s="2"/>
      <c r="AA262" s="2"/>
      <c r="AB262" s="2"/>
    </row>
    <row r="263" spans="1:28" ht="15.75" customHeight="1" x14ac:dyDescent="0.25">
      <c r="A263" s="196"/>
      <c r="B263" s="214"/>
      <c r="C263" s="233" t="s">
        <v>1089</v>
      </c>
      <c r="D263" s="217" t="s">
        <v>1316</v>
      </c>
      <c r="E263" s="218">
        <v>5</v>
      </c>
      <c r="F263" s="219" t="s">
        <v>110</v>
      </c>
      <c r="G263" s="210">
        <v>882</v>
      </c>
      <c r="H263" s="232">
        <f t="shared" si="45"/>
        <v>4410</v>
      </c>
      <c r="I263" s="225"/>
      <c r="J263" s="224">
        <v>5</v>
      </c>
      <c r="K263" s="213"/>
      <c r="L263" s="189"/>
      <c r="M263" s="189"/>
      <c r="N263" s="189"/>
      <c r="O263" s="189"/>
      <c r="P263" s="213"/>
      <c r="Q263" s="189"/>
      <c r="R263" s="189"/>
      <c r="S263" s="189"/>
      <c r="T263" s="189"/>
      <c r="U263" s="189"/>
      <c r="V263" s="2"/>
      <c r="W263" s="2"/>
      <c r="X263" s="2"/>
      <c r="Y263" s="2"/>
      <c r="Z263" s="2"/>
      <c r="AA263" s="2"/>
      <c r="AB263" s="2"/>
    </row>
    <row r="264" spans="1:28" ht="15.75" customHeight="1" x14ac:dyDescent="0.25">
      <c r="A264" s="196"/>
      <c r="B264" s="214"/>
      <c r="C264" s="233" t="s">
        <v>1317</v>
      </c>
      <c r="D264" s="217"/>
      <c r="E264" s="218">
        <v>10</v>
      </c>
      <c r="F264" s="219" t="s">
        <v>77</v>
      </c>
      <c r="G264" s="210">
        <v>140</v>
      </c>
      <c r="H264" s="232">
        <f t="shared" si="45"/>
        <v>1400</v>
      </c>
      <c r="I264" s="225"/>
      <c r="J264" s="224">
        <v>10</v>
      </c>
      <c r="K264" s="213"/>
      <c r="L264" s="189"/>
      <c r="M264" s="189"/>
      <c r="N264" s="189"/>
      <c r="O264" s="189"/>
      <c r="P264" s="213"/>
      <c r="Q264" s="189"/>
      <c r="R264" s="189"/>
      <c r="S264" s="189"/>
      <c r="T264" s="189"/>
      <c r="U264" s="189"/>
      <c r="V264" s="2"/>
      <c r="W264" s="2"/>
      <c r="X264" s="2"/>
      <c r="Y264" s="2"/>
      <c r="Z264" s="2"/>
      <c r="AA264" s="2"/>
      <c r="AB264" s="2"/>
    </row>
    <row r="265" spans="1:28" ht="15.75" customHeight="1" x14ac:dyDescent="0.25">
      <c r="A265" s="196"/>
      <c r="B265" s="214"/>
      <c r="C265" s="233" t="s">
        <v>1091</v>
      </c>
      <c r="D265" s="217" t="s">
        <v>1318</v>
      </c>
      <c r="E265" s="218">
        <v>5</v>
      </c>
      <c r="F265" s="219" t="s">
        <v>110</v>
      </c>
      <c r="G265" s="210">
        <v>945</v>
      </c>
      <c r="H265" s="232">
        <f t="shared" si="45"/>
        <v>4725</v>
      </c>
      <c r="I265" s="225"/>
      <c r="J265" s="224">
        <v>5</v>
      </c>
      <c r="K265" s="213"/>
      <c r="L265" s="189"/>
      <c r="M265" s="189"/>
      <c r="N265" s="189"/>
      <c r="O265" s="189"/>
      <c r="P265" s="213"/>
      <c r="Q265" s="189"/>
      <c r="R265" s="189"/>
      <c r="S265" s="189"/>
      <c r="T265" s="189"/>
      <c r="U265" s="189"/>
      <c r="V265" s="2"/>
      <c r="W265" s="2"/>
      <c r="X265" s="2"/>
      <c r="Y265" s="2"/>
      <c r="Z265" s="2"/>
      <c r="AA265" s="2"/>
      <c r="AB265" s="2"/>
    </row>
    <row r="266" spans="1:28" ht="15.75" customHeight="1" x14ac:dyDescent="0.25">
      <c r="A266" s="196"/>
      <c r="B266" s="214"/>
      <c r="C266" s="233" t="s">
        <v>1091</v>
      </c>
      <c r="D266" s="217" t="s">
        <v>1316</v>
      </c>
      <c r="E266" s="218">
        <v>5</v>
      </c>
      <c r="F266" s="219" t="s">
        <v>110</v>
      </c>
      <c r="G266" s="210">
        <v>448</v>
      </c>
      <c r="H266" s="232">
        <f t="shared" si="45"/>
        <v>2240</v>
      </c>
      <c r="I266" s="225"/>
      <c r="J266" s="224">
        <v>5</v>
      </c>
      <c r="K266" s="213"/>
      <c r="L266" s="189"/>
      <c r="M266" s="189"/>
      <c r="N266" s="189"/>
      <c r="O266" s="189"/>
      <c r="P266" s="213"/>
      <c r="Q266" s="189"/>
      <c r="R266" s="189"/>
      <c r="S266" s="189"/>
      <c r="T266" s="189"/>
      <c r="U266" s="189"/>
      <c r="V266" s="2"/>
      <c r="W266" s="2"/>
      <c r="X266" s="2"/>
      <c r="Y266" s="2"/>
      <c r="Z266" s="2"/>
      <c r="AA266" s="2"/>
      <c r="AB266" s="2"/>
    </row>
    <row r="267" spans="1:28" ht="15.75" customHeight="1" x14ac:dyDescent="0.25">
      <c r="A267" s="196"/>
      <c r="B267" s="214"/>
      <c r="C267" s="233" t="s">
        <v>1095</v>
      </c>
      <c r="D267" s="217" t="s">
        <v>1319</v>
      </c>
      <c r="E267" s="218">
        <v>8</v>
      </c>
      <c r="F267" s="219" t="s">
        <v>77</v>
      </c>
      <c r="G267" s="210">
        <v>448</v>
      </c>
      <c r="H267" s="232">
        <f t="shared" si="45"/>
        <v>3584</v>
      </c>
      <c r="I267" s="225"/>
      <c r="J267" s="224">
        <v>8</v>
      </c>
      <c r="K267" s="213"/>
      <c r="L267" s="189"/>
      <c r="M267" s="189"/>
      <c r="N267" s="189"/>
      <c r="O267" s="189"/>
      <c r="P267" s="213"/>
      <c r="Q267" s="189"/>
      <c r="R267" s="189"/>
      <c r="S267" s="189"/>
      <c r="T267" s="189"/>
      <c r="U267" s="189"/>
      <c r="V267" s="2"/>
      <c r="W267" s="2"/>
      <c r="X267" s="2"/>
      <c r="Y267" s="2"/>
      <c r="Z267" s="2"/>
      <c r="AA267" s="2"/>
      <c r="AB267" s="2"/>
    </row>
    <row r="268" spans="1:28" ht="15.75" customHeight="1" x14ac:dyDescent="0.25">
      <c r="A268" s="196"/>
      <c r="B268" s="214"/>
      <c r="C268" s="233" t="s">
        <v>1320</v>
      </c>
      <c r="D268" s="217" t="s">
        <v>985</v>
      </c>
      <c r="E268" s="218">
        <v>4</v>
      </c>
      <c r="F268" s="219" t="s">
        <v>88</v>
      </c>
      <c r="G268" s="210">
        <v>84</v>
      </c>
      <c r="H268" s="232">
        <f t="shared" si="45"/>
        <v>336</v>
      </c>
      <c r="I268" s="225"/>
      <c r="J268" s="224">
        <v>4</v>
      </c>
      <c r="K268" s="213"/>
      <c r="L268" s="189"/>
      <c r="M268" s="189"/>
      <c r="N268" s="189"/>
      <c r="O268" s="189"/>
      <c r="P268" s="213"/>
      <c r="Q268" s="189"/>
      <c r="R268" s="189"/>
      <c r="S268" s="189"/>
      <c r="T268" s="189"/>
      <c r="U268" s="189"/>
      <c r="V268" s="2"/>
      <c r="W268" s="2"/>
      <c r="X268" s="2"/>
      <c r="Y268" s="2"/>
      <c r="Z268" s="2"/>
      <c r="AA268" s="2"/>
      <c r="AB268" s="2"/>
    </row>
    <row r="269" spans="1:28" ht="15.75" customHeight="1" x14ac:dyDescent="0.25">
      <c r="A269" s="196"/>
      <c r="B269" s="214"/>
      <c r="C269" s="233" t="s">
        <v>1095</v>
      </c>
      <c r="D269" s="217" t="s">
        <v>1321</v>
      </c>
      <c r="E269" s="218">
        <v>1</v>
      </c>
      <c r="F269" s="219" t="s">
        <v>77</v>
      </c>
      <c r="G269" s="210">
        <v>1050.7</v>
      </c>
      <c r="H269" s="232">
        <f t="shared" si="45"/>
        <v>1050.7</v>
      </c>
      <c r="I269" s="225"/>
      <c r="J269" s="224">
        <v>1</v>
      </c>
      <c r="K269" s="213"/>
      <c r="L269" s="189"/>
      <c r="M269" s="189"/>
      <c r="N269" s="189"/>
      <c r="O269" s="189"/>
      <c r="P269" s="213"/>
      <c r="Q269" s="189"/>
      <c r="R269" s="189"/>
      <c r="S269" s="189"/>
      <c r="T269" s="189"/>
      <c r="U269" s="189"/>
      <c r="V269" s="2"/>
      <c r="W269" s="2"/>
      <c r="X269" s="2"/>
      <c r="Y269" s="2"/>
      <c r="Z269" s="2"/>
      <c r="AA269" s="2"/>
      <c r="AB269" s="2"/>
    </row>
    <row r="270" spans="1:28" ht="15.75" customHeight="1" x14ac:dyDescent="0.25">
      <c r="A270" s="196"/>
      <c r="B270" s="214"/>
      <c r="C270" s="233" t="s">
        <v>1322</v>
      </c>
      <c r="D270" s="217" t="s">
        <v>1323</v>
      </c>
      <c r="E270" s="218">
        <v>48</v>
      </c>
      <c r="F270" s="219" t="s">
        <v>77</v>
      </c>
      <c r="G270" s="210">
        <v>58.8</v>
      </c>
      <c r="H270" s="232">
        <f t="shared" si="45"/>
        <v>2822.3999999999996</v>
      </c>
      <c r="I270" s="225"/>
      <c r="J270" s="224">
        <v>12</v>
      </c>
      <c r="K270" s="213"/>
      <c r="L270" s="189"/>
      <c r="M270" s="189">
        <v>12</v>
      </c>
      <c r="N270" s="189"/>
      <c r="O270" s="189"/>
      <c r="P270" s="213">
        <v>12</v>
      </c>
      <c r="Q270" s="189"/>
      <c r="R270" s="189"/>
      <c r="S270" s="189">
        <v>12</v>
      </c>
      <c r="T270" s="189"/>
      <c r="U270" s="189"/>
      <c r="V270" s="2"/>
      <c r="W270" s="2"/>
      <c r="X270" s="2"/>
      <c r="Y270" s="2"/>
      <c r="Z270" s="2"/>
      <c r="AA270" s="2"/>
      <c r="AB270" s="2"/>
    </row>
    <row r="271" spans="1:28" ht="15.75" customHeight="1" x14ac:dyDescent="0.25">
      <c r="A271" s="196"/>
      <c r="B271" s="214"/>
      <c r="C271" s="233" t="s">
        <v>120</v>
      </c>
      <c r="D271" s="217" t="s">
        <v>1098</v>
      </c>
      <c r="E271" s="218">
        <v>60</v>
      </c>
      <c r="F271" s="219" t="s">
        <v>77</v>
      </c>
      <c r="G271" s="210">
        <v>70</v>
      </c>
      <c r="H271" s="232">
        <f t="shared" si="45"/>
        <v>4200</v>
      </c>
      <c r="I271" s="225"/>
      <c r="J271" s="224">
        <v>15</v>
      </c>
      <c r="K271" s="213"/>
      <c r="L271" s="189"/>
      <c r="M271" s="189">
        <v>15</v>
      </c>
      <c r="N271" s="189"/>
      <c r="O271" s="189"/>
      <c r="P271" s="213">
        <v>15</v>
      </c>
      <c r="Q271" s="189"/>
      <c r="R271" s="189"/>
      <c r="S271" s="189">
        <v>15</v>
      </c>
      <c r="T271" s="189"/>
      <c r="U271" s="189"/>
      <c r="V271" s="2"/>
      <c r="W271" s="2"/>
      <c r="X271" s="2"/>
      <c r="Y271" s="2"/>
      <c r="Z271" s="2"/>
      <c r="AA271" s="2"/>
      <c r="AB271" s="2"/>
    </row>
    <row r="272" spans="1:28" ht="15.75" customHeight="1" x14ac:dyDescent="0.25">
      <c r="A272" s="196"/>
      <c r="B272" s="214"/>
      <c r="C272" s="233" t="s">
        <v>1099</v>
      </c>
      <c r="D272" s="217" t="s">
        <v>1100</v>
      </c>
      <c r="E272" s="218">
        <v>16</v>
      </c>
      <c r="F272" s="219" t="s">
        <v>77</v>
      </c>
      <c r="G272" s="210">
        <v>42</v>
      </c>
      <c r="H272" s="232">
        <f t="shared" si="45"/>
        <v>672</v>
      </c>
      <c r="I272" s="225"/>
      <c r="J272" s="224">
        <v>8</v>
      </c>
      <c r="K272" s="213"/>
      <c r="L272" s="189"/>
      <c r="M272" s="189"/>
      <c r="N272" s="189"/>
      <c r="O272" s="189"/>
      <c r="P272" s="213">
        <v>8</v>
      </c>
      <c r="Q272" s="189"/>
      <c r="R272" s="189"/>
      <c r="S272" s="189"/>
      <c r="T272" s="189"/>
      <c r="U272" s="189"/>
      <c r="V272" s="2"/>
      <c r="W272" s="2"/>
      <c r="X272" s="2"/>
      <c r="Y272" s="2"/>
      <c r="Z272" s="2"/>
      <c r="AA272" s="2"/>
      <c r="AB272" s="2"/>
    </row>
    <row r="273" spans="1:28" ht="15.75" customHeight="1" x14ac:dyDescent="0.25">
      <c r="A273" s="196"/>
      <c r="B273" s="214"/>
      <c r="C273" s="233" t="s">
        <v>1324</v>
      </c>
      <c r="D273" s="217" t="s">
        <v>1325</v>
      </c>
      <c r="E273" s="218">
        <v>400</v>
      </c>
      <c r="F273" s="219" t="s">
        <v>77</v>
      </c>
      <c r="G273" s="210">
        <v>7</v>
      </c>
      <c r="H273" s="232">
        <f t="shared" si="45"/>
        <v>2800</v>
      </c>
      <c r="I273" s="225"/>
      <c r="J273" s="224">
        <v>100</v>
      </c>
      <c r="K273" s="213"/>
      <c r="L273" s="189"/>
      <c r="M273" s="189">
        <v>100</v>
      </c>
      <c r="N273" s="189"/>
      <c r="O273" s="189"/>
      <c r="P273" s="213">
        <v>100</v>
      </c>
      <c r="Q273" s="189"/>
      <c r="R273" s="189"/>
      <c r="S273" s="189">
        <v>100</v>
      </c>
      <c r="T273" s="189"/>
      <c r="U273" s="189"/>
      <c r="V273" s="2"/>
      <c r="W273" s="2"/>
      <c r="X273" s="2"/>
      <c r="Y273" s="2"/>
      <c r="Z273" s="2"/>
      <c r="AA273" s="2"/>
      <c r="AB273" s="2"/>
    </row>
    <row r="274" spans="1:28" ht="15.75" customHeight="1" x14ac:dyDescent="0.25">
      <c r="A274" s="196"/>
      <c r="B274" s="214"/>
      <c r="C274" s="233" t="s">
        <v>1101</v>
      </c>
      <c r="D274" s="217" t="s">
        <v>1102</v>
      </c>
      <c r="E274" s="218">
        <v>15</v>
      </c>
      <c r="F274" s="219" t="s">
        <v>77</v>
      </c>
      <c r="G274" s="210">
        <v>198.8</v>
      </c>
      <c r="H274" s="232">
        <f t="shared" si="45"/>
        <v>2982</v>
      </c>
      <c r="I274" s="225"/>
      <c r="J274" s="224">
        <v>10</v>
      </c>
      <c r="K274" s="213"/>
      <c r="L274" s="189"/>
      <c r="M274" s="189"/>
      <c r="N274" s="189"/>
      <c r="O274" s="189"/>
      <c r="P274" s="213">
        <v>5</v>
      </c>
      <c r="Q274" s="189"/>
      <c r="R274" s="189"/>
      <c r="S274" s="189"/>
      <c r="T274" s="189"/>
      <c r="U274" s="189"/>
      <c r="V274" s="2"/>
      <c r="W274" s="2"/>
      <c r="X274" s="2"/>
      <c r="Y274" s="2"/>
      <c r="Z274" s="2"/>
      <c r="AA274" s="2"/>
      <c r="AB274" s="2"/>
    </row>
    <row r="275" spans="1:28" ht="15.75" customHeight="1" x14ac:dyDescent="0.25">
      <c r="A275" s="196"/>
      <c r="B275" s="214"/>
      <c r="C275" s="233" t="s">
        <v>1103</v>
      </c>
      <c r="D275" s="217" t="s">
        <v>1104</v>
      </c>
      <c r="E275" s="218">
        <v>20</v>
      </c>
      <c r="F275" s="219" t="s">
        <v>77</v>
      </c>
      <c r="G275" s="210">
        <v>308</v>
      </c>
      <c r="H275" s="232">
        <f t="shared" si="45"/>
        <v>6160</v>
      </c>
      <c r="I275" s="225"/>
      <c r="J275" s="224">
        <v>10</v>
      </c>
      <c r="K275" s="213"/>
      <c r="L275" s="189"/>
      <c r="M275" s="189"/>
      <c r="N275" s="189"/>
      <c r="O275" s="189"/>
      <c r="P275" s="213">
        <v>10</v>
      </c>
      <c r="Q275" s="189"/>
      <c r="R275" s="189"/>
      <c r="S275" s="189"/>
      <c r="T275" s="189"/>
      <c r="U275" s="189"/>
      <c r="V275" s="2"/>
      <c r="W275" s="2"/>
      <c r="X275" s="2"/>
      <c r="Y275" s="2"/>
      <c r="Z275" s="2"/>
      <c r="AA275" s="2"/>
      <c r="AB275" s="2"/>
    </row>
    <row r="276" spans="1:28" ht="15.75" customHeight="1" x14ac:dyDescent="0.25">
      <c r="A276" s="196"/>
      <c r="B276" s="214"/>
      <c r="C276" s="233" t="s">
        <v>1107</v>
      </c>
      <c r="D276" s="217" t="s">
        <v>1108</v>
      </c>
      <c r="E276" s="218">
        <v>20</v>
      </c>
      <c r="F276" s="219" t="s">
        <v>77</v>
      </c>
      <c r="G276" s="210">
        <v>39.200000000000003</v>
      </c>
      <c r="H276" s="232">
        <f t="shared" si="45"/>
        <v>784</v>
      </c>
      <c r="I276" s="225"/>
      <c r="J276" s="224">
        <v>10</v>
      </c>
      <c r="K276" s="213"/>
      <c r="L276" s="189"/>
      <c r="M276" s="189"/>
      <c r="N276" s="189"/>
      <c r="O276" s="189"/>
      <c r="P276" s="213">
        <v>10</v>
      </c>
      <c r="Q276" s="189"/>
      <c r="R276" s="189"/>
      <c r="S276" s="189"/>
      <c r="T276" s="189"/>
      <c r="U276" s="189"/>
      <c r="V276" s="2"/>
      <c r="W276" s="2"/>
      <c r="X276" s="2"/>
      <c r="Y276" s="2"/>
      <c r="Z276" s="2"/>
      <c r="AA276" s="2"/>
      <c r="AB276" s="2"/>
    </row>
    <row r="277" spans="1:28" ht="15.75" customHeight="1" x14ac:dyDescent="0.25">
      <c r="A277" s="196"/>
      <c r="B277" s="214"/>
      <c r="C277" s="233" t="s">
        <v>1107</v>
      </c>
      <c r="D277" s="217" t="s">
        <v>1109</v>
      </c>
      <c r="E277" s="218">
        <v>20</v>
      </c>
      <c r="F277" s="219" t="s">
        <v>77</v>
      </c>
      <c r="G277" s="210">
        <v>70</v>
      </c>
      <c r="H277" s="232">
        <f t="shared" si="45"/>
        <v>1400</v>
      </c>
      <c r="I277" s="225"/>
      <c r="J277" s="224">
        <v>10</v>
      </c>
      <c r="K277" s="213"/>
      <c r="L277" s="189"/>
      <c r="M277" s="189"/>
      <c r="N277" s="189"/>
      <c r="O277" s="189"/>
      <c r="P277" s="213">
        <v>10</v>
      </c>
      <c r="Q277" s="189"/>
      <c r="R277" s="189"/>
      <c r="S277" s="189"/>
      <c r="T277" s="189"/>
      <c r="U277" s="189"/>
      <c r="V277" s="2"/>
      <c r="W277" s="2"/>
      <c r="X277" s="2"/>
      <c r="Y277" s="2"/>
      <c r="Z277" s="2"/>
      <c r="AA277" s="2"/>
      <c r="AB277" s="2"/>
    </row>
    <row r="278" spans="1:28" ht="15.75" customHeight="1" x14ac:dyDescent="0.25">
      <c r="A278" s="196"/>
      <c r="B278" s="214"/>
      <c r="C278" s="233" t="s">
        <v>1065</v>
      </c>
      <c r="D278" s="217" t="s">
        <v>1326</v>
      </c>
      <c r="E278" s="218">
        <v>3000</v>
      </c>
      <c r="F278" s="219" t="s">
        <v>77</v>
      </c>
      <c r="G278" s="210">
        <v>7</v>
      </c>
      <c r="H278" s="232">
        <f t="shared" si="45"/>
        <v>21000</v>
      </c>
      <c r="I278" s="225"/>
      <c r="J278" s="224">
        <v>750</v>
      </c>
      <c r="K278" s="213"/>
      <c r="L278" s="189"/>
      <c r="M278" s="189">
        <v>750</v>
      </c>
      <c r="N278" s="189"/>
      <c r="O278" s="189"/>
      <c r="P278" s="213">
        <v>750</v>
      </c>
      <c r="Q278" s="189"/>
      <c r="R278" s="189"/>
      <c r="S278" s="189">
        <v>750</v>
      </c>
      <c r="T278" s="189"/>
      <c r="U278" s="189"/>
      <c r="V278" s="2"/>
      <c r="W278" s="2"/>
      <c r="X278" s="2"/>
      <c r="Y278" s="2"/>
      <c r="Z278" s="2"/>
      <c r="AA278" s="2"/>
      <c r="AB278" s="2"/>
    </row>
    <row r="279" spans="1:28" ht="15.75" customHeight="1" x14ac:dyDescent="0.25">
      <c r="A279" s="196"/>
      <c r="B279" s="214"/>
      <c r="C279" s="233" t="s">
        <v>1065</v>
      </c>
      <c r="D279" s="217" t="s">
        <v>1327</v>
      </c>
      <c r="E279" s="218">
        <v>600</v>
      </c>
      <c r="F279" s="219" t="s">
        <v>77</v>
      </c>
      <c r="G279" s="210">
        <v>6</v>
      </c>
      <c r="H279" s="232">
        <f t="shared" si="45"/>
        <v>3600</v>
      </c>
      <c r="I279" s="225"/>
      <c r="J279" s="224">
        <v>150</v>
      </c>
      <c r="K279" s="213"/>
      <c r="L279" s="189"/>
      <c r="M279" s="189">
        <v>150</v>
      </c>
      <c r="N279" s="189"/>
      <c r="O279" s="189"/>
      <c r="P279" s="213">
        <v>150</v>
      </c>
      <c r="Q279" s="189"/>
      <c r="R279" s="189"/>
      <c r="S279" s="189">
        <v>150</v>
      </c>
      <c r="T279" s="189"/>
      <c r="U279" s="189"/>
      <c r="V279" s="2"/>
      <c r="W279" s="2"/>
      <c r="X279" s="2"/>
      <c r="Y279" s="2"/>
      <c r="Z279" s="2"/>
      <c r="AA279" s="2"/>
      <c r="AB279" s="2"/>
    </row>
    <row r="280" spans="1:28" ht="15.75" customHeight="1" x14ac:dyDescent="0.25">
      <c r="A280" s="196"/>
      <c r="B280" s="214"/>
      <c r="C280" s="233" t="s">
        <v>1190</v>
      </c>
      <c r="D280" s="217" t="s">
        <v>1191</v>
      </c>
      <c r="E280" s="218">
        <v>40</v>
      </c>
      <c r="F280" s="219" t="s">
        <v>77</v>
      </c>
      <c r="G280" s="210">
        <v>100.8</v>
      </c>
      <c r="H280" s="232">
        <f t="shared" si="45"/>
        <v>4032</v>
      </c>
      <c r="I280" s="225"/>
      <c r="J280" s="224">
        <v>10</v>
      </c>
      <c r="K280" s="213"/>
      <c r="L280" s="189"/>
      <c r="M280" s="189">
        <v>10</v>
      </c>
      <c r="N280" s="189"/>
      <c r="O280" s="189"/>
      <c r="P280" s="213">
        <v>10</v>
      </c>
      <c r="Q280" s="189"/>
      <c r="R280" s="189"/>
      <c r="S280" s="189">
        <v>10</v>
      </c>
      <c r="T280" s="189"/>
      <c r="U280" s="189"/>
      <c r="V280" s="2"/>
      <c r="W280" s="2"/>
      <c r="X280" s="2"/>
      <c r="Y280" s="2"/>
      <c r="Z280" s="2"/>
      <c r="AA280" s="2"/>
      <c r="AB280" s="2"/>
    </row>
    <row r="281" spans="1:28" ht="15.75" customHeight="1" x14ac:dyDescent="0.25">
      <c r="A281" s="196"/>
      <c r="B281" s="214"/>
      <c r="C281" s="233" t="s">
        <v>1190</v>
      </c>
      <c r="D281" s="217" t="s">
        <v>1192</v>
      </c>
      <c r="E281" s="218">
        <v>40</v>
      </c>
      <c r="F281" s="219" t="s">
        <v>77</v>
      </c>
      <c r="G281" s="210">
        <v>100.8</v>
      </c>
      <c r="H281" s="232">
        <f t="shared" si="45"/>
        <v>4032</v>
      </c>
      <c r="I281" s="225"/>
      <c r="J281" s="224">
        <v>10</v>
      </c>
      <c r="K281" s="213"/>
      <c r="L281" s="189"/>
      <c r="M281" s="189">
        <v>10</v>
      </c>
      <c r="N281" s="189"/>
      <c r="O281" s="189"/>
      <c r="P281" s="213">
        <v>10</v>
      </c>
      <c r="Q281" s="189"/>
      <c r="R281" s="189"/>
      <c r="S281" s="189">
        <v>10</v>
      </c>
      <c r="T281" s="189"/>
      <c r="U281" s="189"/>
      <c r="V281" s="2"/>
      <c r="W281" s="2"/>
      <c r="X281" s="2"/>
      <c r="Y281" s="2"/>
      <c r="Z281" s="2"/>
      <c r="AA281" s="2"/>
      <c r="AB281" s="2"/>
    </row>
    <row r="282" spans="1:28" ht="15.75" customHeight="1" x14ac:dyDescent="0.25">
      <c r="A282" s="196"/>
      <c r="B282" s="214"/>
      <c r="C282" s="233" t="s">
        <v>1328</v>
      </c>
      <c r="D282" s="217" t="s">
        <v>1329</v>
      </c>
      <c r="E282" s="218">
        <v>1</v>
      </c>
      <c r="F282" s="219" t="s">
        <v>88</v>
      </c>
      <c r="G282" s="210">
        <v>581</v>
      </c>
      <c r="H282" s="232">
        <f t="shared" si="45"/>
        <v>581</v>
      </c>
      <c r="I282" s="225"/>
      <c r="J282" s="224">
        <v>1</v>
      </c>
      <c r="K282" s="213"/>
      <c r="L282" s="189"/>
      <c r="M282" s="189"/>
      <c r="N282" s="189"/>
      <c r="O282" s="189"/>
      <c r="P282" s="213"/>
      <c r="Q282" s="189"/>
      <c r="R282" s="189"/>
      <c r="S282" s="189"/>
      <c r="T282" s="189"/>
      <c r="U282" s="189"/>
      <c r="V282" s="2"/>
      <c r="W282" s="2"/>
      <c r="X282" s="2"/>
      <c r="Y282" s="2"/>
      <c r="Z282" s="2"/>
      <c r="AA282" s="2"/>
      <c r="AB282" s="2"/>
    </row>
    <row r="283" spans="1:28" ht="15.75" customHeight="1" x14ac:dyDescent="0.25">
      <c r="A283" s="196"/>
      <c r="B283" s="214"/>
      <c r="C283" s="233" t="s">
        <v>1121</v>
      </c>
      <c r="D283" s="217" t="s">
        <v>1123</v>
      </c>
      <c r="E283" s="218">
        <v>20</v>
      </c>
      <c r="F283" s="219" t="s">
        <v>88</v>
      </c>
      <c r="G283" s="210">
        <v>56</v>
      </c>
      <c r="H283" s="232">
        <f t="shared" si="45"/>
        <v>1120</v>
      </c>
      <c r="I283" s="225"/>
      <c r="J283" s="224">
        <v>5</v>
      </c>
      <c r="K283" s="213"/>
      <c r="L283" s="189"/>
      <c r="M283" s="189">
        <v>5</v>
      </c>
      <c r="N283" s="189"/>
      <c r="O283" s="189"/>
      <c r="P283" s="213">
        <v>5</v>
      </c>
      <c r="Q283" s="189"/>
      <c r="R283" s="189"/>
      <c r="S283" s="189">
        <v>5</v>
      </c>
      <c r="T283" s="189"/>
      <c r="U283" s="189"/>
      <c r="V283" s="2"/>
      <c r="W283" s="2"/>
      <c r="X283" s="2"/>
      <c r="Y283" s="2"/>
      <c r="Z283" s="2"/>
      <c r="AA283" s="2"/>
      <c r="AB283" s="2"/>
    </row>
    <row r="284" spans="1:28" ht="15.75" customHeight="1" x14ac:dyDescent="0.25">
      <c r="A284" s="196"/>
      <c r="B284" s="214"/>
      <c r="C284" s="233" t="s">
        <v>1121</v>
      </c>
      <c r="D284" s="217" t="s">
        <v>1122</v>
      </c>
      <c r="E284" s="218">
        <v>20</v>
      </c>
      <c r="F284" s="219" t="s">
        <v>88</v>
      </c>
      <c r="G284" s="210">
        <v>84</v>
      </c>
      <c r="H284" s="232">
        <f t="shared" si="45"/>
        <v>1680</v>
      </c>
      <c r="I284" s="225"/>
      <c r="J284" s="224">
        <v>5</v>
      </c>
      <c r="K284" s="213"/>
      <c r="L284" s="189"/>
      <c r="M284" s="189">
        <v>5</v>
      </c>
      <c r="N284" s="189"/>
      <c r="O284" s="189"/>
      <c r="P284" s="213">
        <v>5</v>
      </c>
      <c r="Q284" s="189"/>
      <c r="R284" s="189"/>
      <c r="S284" s="189">
        <v>5</v>
      </c>
      <c r="T284" s="189"/>
      <c r="U284" s="189"/>
      <c r="V284" s="2"/>
      <c r="W284" s="2"/>
      <c r="X284" s="2"/>
      <c r="Y284" s="2"/>
      <c r="Z284" s="2"/>
      <c r="AA284" s="2"/>
      <c r="AB284" s="2"/>
    </row>
    <row r="285" spans="1:28" ht="15.75" customHeight="1" x14ac:dyDescent="0.25">
      <c r="A285" s="196"/>
      <c r="B285" s="214"/>
      <c r="C285" s="233" t="s">
        <v>1129</v>
      </c>
      <c r="D285" s="217" t="s">
        <v>1131</v>
      </c>
      <c r="E285" s="218">
        <v>500</v>
      </c>
      <c r="F285" s="219" t="s">
        <v>77</v>
      </c>
      <c r="G285" s="210">
        <v>15</v>
      </c>
      <c r="H285" s="232">
        <f t="shared" si="45"/>
        <v>7500</v>
      </c>
      <c r="I285" s="225"/>
      <c r="J285" s="224">
        <v>125</v>
      </c>
      <c r="K285" s="213"/>
      <c r="L285" s="189"/>
      <c r="M285" s="189">
        <v>125</v>
      </c>
      <c r="N285" s="189"/>
      <c r="O285" s="189"/>
      <c r="P285" s="213">
        <v>125</v>
      </c>
      <c r="Q285" s="189"/>
      <c r="R285" s="189"/>
      <c r="S285" s="189">
        <v>125</v>
      </c>
      <c r="T285" s="189"/>
      <c r="U285" s="189"/>
      <c r="V285" s="2"/>
      <c r="W285" s="2"/>
      <c r="X285" s="2"/>
      <c r="Y285" s="2"/>
      <c r="Z285" s="2"/>
      <c r="AA285" s="2"/>
      <c r="AB285" s="2"/>
    </row>
    <row r="286" spans="1:28" ht="15.75" customHeight="1" x14ac:dyDescent="0.25">
      <c r="A286" s="196"/>
      <c r="B286" s="214"/>
      <c r="C286" s="233" t="s">
        <v>1129</v>
      </c>
      <c r="D286" s="217" t="s">
        <v>1130</v>
      </c>
      <c r="E286" s="218">
        <v>600</v>
      </c>
      <c r="F286" s="219" t="s">
        <v>77</v>
      </c>
      <c r="G286" s="210">
        <v>15</v>
      </c>
      <c r="H286" s="232">
        <f t="shared" si="45"/>
        <v>9000</v>
      </c>
      <c r="I286" s="225"/>
      <c r="J286" s="224">
        <v>150</v>
      </c>
      <c r="K286" s="213"/>
      <c r="L286" s="189"/>
      <c r="M286" s="189">
        <v>150</v>
      </c>
      <c r="N286" s="189"/>
      <c r="O286" s="189"/>
      <c r="P286" s="213">
        <v>150</v>
      </c>
      <c r="Q286" s="189"/>
      <c r="R286" s="189"/>
      <c r="S286" s="189">
        <v>150</v>
      </c>
      <c r="T286" s="189"/>
      <c r="U286" s="189"/>
      <c r="V286" s="2"/>
      <c r="W286" s="2"/>
      <c r="X286" s="2"/>
      <c r="Y286" s="2"/>
      <c r="Z286" s="2"/>
      <c r="AA286" s="2"/>
      <c r="AB286" s="2"/>
    </row>
    <row r="287" spans="1:28" ht="15.75" customHeight="1" x14ac:dyDescent="0.25">
      <c r="A287" s="196"/>
      <c r="B287" s="214"/>
      <c r="C287" s="233" t="s">
        <v>1129</v>
      </c>
      <c r="D287" s="217" t="s">
        <v>1330</v>
      </c>
      <c r="E287" s="218">
        <v>100</v>
      </c>
      <c r="F287" s="219" t="s">
        <v>77</v>
      </c>
      <c r="G287" s="210">
        <v>35</v>
      </c>
      <c r="H287" s="232">
        <f t="shared" si="45"/>
        <v>3500</v>
      </c>
      <c r="I287" s="225"/>
      <c r="J287" s="224">
        <v>50</v>
      </c>
      <c r="K287" s="213"/>
      <c r="L287" s="189"/>
      <c r="M287" s="189"/>
      <c r="N287" s="189"/>
      <c r="O287" s="189"/>
      <c r="P287" s="213">
        <v>50</v>
      </c>
      <c r="Q287" s="189"/>
      <c r="R287" s="189"/>
      <c r="S287" s="189"/>
      <c r="T287" s="189"/>
      <c r="U287" s="189"/>
      <c r="V287" s="2"/>
      <c r="W287" s="2"/>
      <c r="X287" s="2"/>
      <c r="Y287" s="2"/>
      <c r="Z287" s="2"/>
      <c r="AA287" s="2"/>
      <c r="AB287" s="2"/>
    </row>
    <row r="288" spans="1:28" ht="15.75" customHeight="1" x14ac:dyDescent="0.25">
      <c r="A288" s="196"/>
      <c r="B288" s="214"/>
      <c r="C288" s="233" t="s">
        <v>1129</v>
      </c>
      <c r="D288" s="217" t="s">
        <v>1132</v>
      </c>
      <c r="E288" s="218">
        <v>50</v>
      </c>
      <c r="F288" s="219" t="s">
        <v>77</v>
      </c>
      <c r="G288" s="210">
        <v>42</v>
      </c>
      <c r="H288" s="232">
        <f t="shared" si="45"/>
        <v>2100</v>
      </c>
      <c r="I288" s="225"/>
      <c r="J288" s="224">
        <v>25</v>
      </c>
      <c r="K288" s="213"/>
      <c r="L288" s="189"/>
      <c r="M288" s="189"/>
      <c r="N288" s="189"/>
      <c r="O288" s="189"/>
      <c r="P288" s="213">
        <v>25</v>
      </c>
      <c r="Q288" s="189"/>
      <c r="R288" s="189"/>
      <c r="S288" s="189"/>
      <c r="T288" s="189"/>
      <c r="U288" s="189"/>
      <c r="V288" s="2"/>
      <c r="W288" s="2"/>
      <c r="X288" s="2"/>
      <c r="Y288" s="2"/>
      <c r="Z288" s="2"/>
      <c r="AA288" s="2"/>
      <c r="AB288" s="2"/>
    </row>
    <row r="289" spans="1:28" ht="15.75" customHeight="1" x14ac:dyDescent="0.25">
      <c r="A289" s="196"/>
      <c r="B289" s="214"/>
      <c r="C289" s="233" t="s">
        <v>1136</v>
      </c>
      <c r="D289" s="217" t="s">
        <v>1137</v>
      </c>
      <c r="E289" s="218">
        <v>36</v>
      </c>
      <c r="F289" s="219" t="s">
        <v>77</v>
      </c>
      <c r="G289" s="210">
        <v>50.4</v>
      </c>
      <c r="H289" s="232">
        <f t="shared" si="45"/>
        <v>1814.3999999999999</v>
      </c>
      <c r="I289" s="225"/>
      <c r="J289" s="224">
        <v>18</v>
      </c>
      <c r="K289" s="213"/>
      <c r="L289" s="189"/>
      <c r="M289" s="189"/>
      <c r="N289" s="189"/>
      <c r="O289" s="189"/>
      <c r="P289" s="213">
        <v>18</v>
      </c>
      <c r="Q289" s="189"/>
      <c r="R289" s="189"/>
      <c r="S289" s="189"/>
      <c r="T289" s="189"/>
      <c r="U289" s="189"/>
      <c r="V289" s="2"/>
      <c r="W289" s="2"/>
      <c r="X289" s="2"/>
      <c r="Y289" s="2"/>
      <c r="Z289" s="2"/>
      <c r="AA289" s="2"/>
      <c r="AB289" s="2"/>
    </row>
    <row r="290" spans="1:28" ht="15.75" customHeight="1" x14ac:dyDescent="0.25">
      <c r="A290" s="196"/>
      <c r="B290" s="214"/>
      <c r="C290" s="233" t="s">
        <v>1331</v>
      </c>
      <c r="D290" s="217" t="s">
        <v>1141</v>
      </c>
      <c r="E290" s="218">
        <v>24</v>
      </c>
      <c r="F290" s="219" t="s">
        <v>75</v>
      </c>
      <c r="G290" s="210">
        <v>210</v>
      </c>
      <c r="H290" s="232">
        <f t="shared" si="45"/>
        <v>5040</v>
      </c>
      <c r="I290" s="225"/>
      <c r="J290" s="224">
        <v>12</v>
      </c>
      <c r="K290" s="213"/>
      <c r="L290" s="189"/>
      <c r="M290" s="189"/>
      <c r="N290" s="189"/>
      <c r="O290" s="189"/>
      <c r="P290" s="213">
        <v>12</v>
      </c>
      <c r="Q290" s="189"/>
      <c r="R290" s="189"/>
      <c r="S290" s="189"/>
      <c r="T290" s="189"/>
      <c r="U290" s="189"/>
      <c r="V290" s="2"/>
      <c r="W290" s="2"/>
      <c r="X290" s="2"/>
      <c r="Y290" s="2"/>
      <c r="Z290" s="2"/>
      <c r="AA290" s="2"/>
      <c r="AB290" s="2"/>
    </row>
    <row r="291" spans="1:28" ht="15.75" customHeight="1" x14ac:dyDescent="0.25">
      <c r="A291" s="196"/>
      <c r="B291" s="214"/>
      <c r="C291" s="233" t="s">
        <v>1332</v>
      </c>
      <c r="D291" s="217" t="s">
        <v>1333</v>
      </c>
      <c r="E291" s="218">
        <v>6</v>
      </c>
      <c r="F291" s="219" t="s">
        <v>75</v>
      </c>
      <c r="G291" s="210">
        <v>50</v>
      </c>
      <c r="H291" s="232">
        <f t="shared" si="45"/>
        <v>300</v>
      </c>
      <c r="I291" s="225"/>
      <c r="J291" s="224">
        <v>3</v>
      </c>
      <c r="K291" s="213"/>
      <c r="L291" s="189"/>
      <c r="M291" s="189"/>
      <c r="N291" s="189"/>
      <c r="O291" s="189"/>
      <c r="P291" s="213">
        <v>3</v>
      </c>
      <c r="Q291" s="189"/>
      <c r="R291" s="189"/>
      <c r="S291" s="189"/>
      <c r="T291" s="189"/>
      <c r="U291" s="189"/>
      <c r="V291" s="2"/>
      <c r="W291" s="2"/>
      <c r="X291" s="2"/>
      <c r="Y291" s="2"/>
      <c r="Z291" s="2"/>
      <c r="AA291" s="2"/>
      <c r="AB291" s="2"/>
    </row>
    <row r="292" spans="1:28" ht="15.75" customHeight="1" x14ac:dyDescent="0.25">
      <c r="A292" s="196"/>
      <c r="B292" s="214"/>
      <c r="C292" s="233" t="s">
        <v>1332</v>
      </c>
      <c r="D292" s="217" t="s">
        <v>1334</v>
      </c>
      <c r="E292" s="218">
        <v>6</v>
      </c>
      <c r="F292" s="219" t="s">
        <v>75</v>
      </c>
      <c r="G292" s="210">
        <v>100</v>
      </c>
      <c r="H292" s="232">
        <f t="shared" si="45"/>
        <v>600</v>
      </c>
      <c r="I292" s="225"/>
      <c r="J292" s="224">
        <v>3</v>
      </c>
      <c r="K292" s="213"/>
      <c r="L292" s="189"/>
      <c r="M292" s="189"/>
      <c r="N292" s="189"/>
      <c r="O292" s="189"/>
      <c r="P292" s="213">
        <v>3</v>
      </c>
      <c r="Q292" s="189"/>
      <c r="R292" s="189"/>
      <c r="S292" s="189"/>
      <c r="T292" s="189"/>
      <c r="U292" s="189"/>
      <c r="V292" s="2"/>
      <c r="W292" s="2"/>
      <c r="X292" s="2"/>
      <c r="Y292" s="2"/>
      <c r="Z292" s="2"/>
      <c r="AA292" s="2"/>
      <c r="AB292" s="2"/>
    </row>
    <row r="293" spans="1:28" ht="15.75" customHeight="1" x14ac:dyDescent="0.25">
      <c r="A293" s="196"/>
      <c r="B293" s="214"/>
      <c r="C293" s="233" t="s">
        <v>1335</v>
      </c>
      <c r="D293" s="217" t="s">
        <v>1336</v>
      </c>
      <c r="E293" s="218">
        <v>10</v>
      </c>
      <c r="F293" s="219" t="s">
        <v>77</v>
      </c>
      <c r="G293" s="210">
        <v>140</v>
      </c>
      <c r="H293" s="232">
        <f t="shared" si="45"/>
        <v>1400</v>
      </c>
      <c r="I293" s="225"/>
      <c r="J293" s="224">
        <v>5</v>
      </c>
      <c r="K293" s="213"/>
      <c r="L293" s="189"/>
      <c r="M293" s="189"/>
      <c r="N293" s="189"/>
      <c r="O293" s="189"/>
      <c r="P293" s="213">
        <v>5</v>
      </c>
      <c r="Q293" s="189"/>
      <c r="R293" s="189"/>
      <c r="S293" s="189"/>
      <c r="T293" s="189"/>
      <c r="U293" s="189"/>
      <c r="V293" s="2"/>
      <c r="W293" s="2"/>
      <c r="X293" s="2"/>
      <c r="Y293" s="2"/>
      <c r="Z293" s="2"/>
      <c r="AA293" s="2"/>
      <c r="AB293" s="2"/>
    </row>
    <row r="294" spans="1:28" ht="15.75" customHeight="1" x14ac:dyDescent="0.25">
      <c r="A294" s="196"/>
      <c r="B294" s="214"/>
      <c r="C294" s="233" t="s">
        <v>1145</v>
      </c>
      <c r="D294" s="217" t="s">
        <v>1147</v>
      </c>
      <c r="E294" s="218">
        <v>2</v>
      </c>
      <c r="F294" s="219" t="s">
        <v>75</v>
      </c>
      <c r="G294" s="210">
        <v>1841</v>
      </c>
      <c r="H294" s="232">
        <f t="shared" si="45"/>
        <v>3682</v>
      </c>
      <c r="I294" s="225"/>
      <c r="J294" s="224">
        <v>2</v>
      </c>
      <c r="K294" s="213"/>
      <c r="L294" s="189"/>
      <c r="M294" s="189"/>
      <c r="N294" s="189"/>
      <c r="O294" s="189"/>
      <c r="P294" s="213"/>
      <c r="Q294" s="189"/>
      <c r="R294" s="189"/>
      <c r="S294" s="189"/>
      <c r="T294" s="189"/>
      <c r="U294" s="189"/>
      <c r="V294" s="2"/>
      <c r="W294" s="2"/>
      <c r="X294" s="2"/>
      <c r="Y294" s="2"/>
      <c r="Z294" s="2"/>
      <c r="AA294" s="2"/>
      <c r="AB294" s="2"/>
    </row>
    <row r="295" spans="1:28" ht="15.75" customHeight="1" x14ac:dyDescent="0.25">
      <c r="A295" s="196"/>
      <c r="B295" s="214"/>
      <c r="C295" s="233" t="s">
        <v>1145</v>
      </c>
      <c r="D295" s="217" t="s">
        <v>1146</v>
      </c>
      <c r="E295" s="218">
        <v>2</v>
      </c>
      <c r="F295" s="219" t="s">
        <v>75</v>
      </c>
      <c r="G295" s="210">
        <v>1500.8</v>
      </c>
      <c r="H295" s="232">
        <f t="shared" si="45"/>
        <v>3001.6</v>
      </c>
      <c r="I295" s="225"/>
      <c r="J295" s="224">
        <v>2</v>
      </c>
      <c r="K295" s="213"/>
      <c r="L295" s="189"/>
      <c r="M295" s="189"/>
      <c r="N295" s="189"/>
      <c r="O295" s="189"/>
      <c r="P295" s="213"/>
      <c r="Q295" s="189"/>
      <c r="R295" s="189"/>
      <c r="S295" s="189"/>
      <c r="T295" s="189"/>
      <c r="U295" s="189"/>
      <c r="V295" s="2"/>
      <c r="W295" s="2"/>
      <c r="X295" s="2"/>
      <c r="Y295" s="2"/>
      <c r="Z295" s="2"/>
      <c r="AA295" s="2"/>
      <c r="AB295" s="2"/>
    </row>
    <row r="296" spans="1:28" ht="15.75" customHeight="1" x14ac:dyDescent="0.25">
      <c r="A296" s="196"/>
      <c r="B296" s="214"/>
      <c r="C296" s="233" t="s">
        <v>1154</v>
      </c>
      <c r="D296" s="217" t="s">
        <v>1155</v>
      </c>
      <c r="E296" s="218">
        <v>50</v>
      </c>
      <c r="F296" s="219" t="s">
        <v>77</v>
      </c>
      <c r="G296" s="210">
        <v>65.8</v>
      </c>
      <c r="H296" s="232">
        <f t="shared" si="45"/>
        <v>3290</v>
      </c>
      <c r="I296" s="225"/>
      <c r="J296" s="224">
        <v>25</v>
      </c>
      <c r="K296" s="213"/>
      <c r="L296" s="189"/>
      <c r="M296" s="189"/>
      <c r="N296" s="189"/>
      <c r="O296" s="189"/>
      <c r="P296" s="213">
        <v>25</v>
      </c>
      <c r="Q296" s="189"/>
      <c r="R296" s="189"/>
      <c r="S296" s="189"/>
      <c r="T296" s="189"/>
      <c r="U296" s="189"/>
      <c r="V296" s="2"/>
      <c r="W296" s="2"/>
      <c r="X296" s="2"/>
      <c r="Y296" s="2"/>
      <c r="Z296" s="2"/>
      <c r="AA296" s="2"/>
      <c r="AB296" s="2"/>
    </row>
    <row r="297" spans="1:28" ht="15.75" customHeight="1" x14ac:dyDescent="0.25">
      <c r="A297" s="196"/>
      <c r="B297" s="214"/>
      <c r="C297" s="233" t="s">
        <v>1154</v>
      </c>
      <c r="D297" s="217" t="s">
        <v>1337</v>
      </c>
      <c r="E297" s="218">
        <v>30</v>
      </c>
      <c r="F297" s="219" t="s">
        <v>77</v>
      </c>
      <c r="G297" s="210">
        <v>65.8</v>
      </c>
      <c r="H297" s="232">
        <f t="shared" si="45"/>
        <v>1974</v>
      </c>
      <c r="I297" s="225"/>
      <c r="J297" s="224">
        <v>15</v>
      </c>
      <c r="K297" s="213"/>
      <c r="L297" s="189"/>
      <c r="M297" s="189"/>
      <c r="N297" s="189"/>
      <c r="O297" s="189"/>
      <c r="P297" s="213">
        <v>15</v>
      </c>
      <c r="Q297" s="189"/>
      <c r="R297" s="189"/>
      <c r="S297" s="189"/>
      <c r="T297" s="189"/>
      <c r="U297" s="189"/>
      <c r="V297" s="2"/>
      <c r="W297" s="2"/>
      <c r="X297" s="2"/>
      <c r="Y297" s="2"/>
      <c r="Z297" s="2"/>
      <c r="AA297" s="2"/>
      <c r="AB297" s="2"/>
    </row>
    <row r="298" spans="1:28" ht="15.75" customHeight="1" x14ac:dyDescent="0.25">
      <c r="A298" s="196"/>
      <c r="B298" s="214"/>
      <c r="C298" s="233" t="s">
        <v>1154</v>
      </c>
      <c r="D298" s="217" t="s">
        <v>1338</v>
      </c>
      <c r="E298" s="218">
        <v>20</v>
      </c>
      <c r="F298" s="219" t="s">
        <v>77</v>
      </c>
      <c r="G298" s="210">
        <v>65.8</v>
      </c>
      <c r="H298" s="232">
        <f t="shared" si="45"/>
        <v>1316</v>
      </c>
      <c r="I298" s="225"/>
      <c r="J298" s="224">
        <v>10</v>
      </c>
      <c r="K298" s="213"/>
      <c r="L298" s="189"/>
      <c r="M298" s="189"/>
      <c r="N298" s="189"/>
      <c r="O298" s="189"/>
      <c r="P298" s="213">
        <v>10</v>
      </c>
      <c r="Q298" s="189"/>
      <c r="R298" s="189"/>
      <c r="S298" s="189"/>
      <c r="T298" s="189"/>
      <c r="U298" s="189"/>
      <c r="V298" s="2"/>
      <c r="W298" s="2"/>
      <c r="X298" s="2"/>
      <c r="Y298" s="2"/>
      <c r="Z298" s="2"/>
      <c r="AA298" s="2"/>
      <c r="AB298" s="2"/>
    </row>
    <row r="299" spans="1:28" ht="15.75" customHeight="1" x14ac:dyDescent="0.25">
      <c r="A299" s="196"/>
      <c r="B299" s="214"/>
      <c r="C299" s="233" t="s">
        <v>1154</v>
      </c>
      <c r="D299" s="217" t="s">
        <v>1339</v>
      </c>
      <c r="E299" s="218">
        <v>40</v>
      </c>
      <c r="F299" s="219" t="s">
        <v>77</v>
      </c>
      <c r="G299" s="210">
        <v>82.6</v>
      </c>
      <c r="H299" s="232">
        <f t="shared" si="45"/>
        <v>3304</v>
      </c>
      <c r="I299" s="225"/>
      <c r="J299" s="224">
        <v>20</v>
      </c>
      <c r="K299" s="213"/>
      <c r="L299" s="189"/>
      <c r="M299" s="189"/>
      <c r="N299" s="189"/>
      <c r="O299" s="189"/>
      <c r="P299" s="213">
        <v>20</v>
      </c>
      <c r="Q299" s="189"/>
      <c r="R299" s="189"/>
      <c r="S299" s="189"/>
      <c r="T299" s="189"/>
      <c r="U299" s="189"/>
      <c r="V299" s="2"/>
      <c r="W299" s="2"/>
      <c r="X299" s="2"/>
      <c r="Y299" s="2"/>
      <c r="Z299" s="2"/>
      <c r="AA299" s="2"/>
      <c r="AB299" s="2"/>
    </row>
    <row r="300" spans="1:28" ht="15.75" customHeight="1" x14ac:dyDescent="0.25">
      <c r="A300" s="196"/>
      <c r="B300" s="214"/>
      <c r="C300" s="233" t="s">
        <v>1157</v>
      </c>
      <c r="D300" s="217" t="s">
        <v>1158</v>
      </c>
      <c r="E300" s="218">
        <v>60</v>
      </c>
      <c r="F300" s="219" t="s">
        <v>77</v>
      </c>
      <c r="G300" s="210">
        <v>87.5</v>
      </c>
      <c r="H300" s="232">
        <f t="shared" si="45"/>
        <v>5250</v>
      </c>
      <c r="I300" s="225"/>
      <c r="J300" s="224">
        <v>30</v>
      </c>
      <c r="K300" s="213"/>
      <c r="L300" s="189"/>
      <c r="M300" s="189"/>
      <c r="N300" s="189"/>
      <c r="O300" s="189"/>
      <c r="P300" s="213">
        <v>30</v>
      </c>
      <c r="Q300" s="189"/>
      <c r="R300" s="189"/>
      <c r="S300" s="189"/>
      <c r="T300" s="189"/>
      <c r="U300" s="189"/>
      <c r="V300" s="2"/>
      <c r="W300" s="2"/>
      <c r="X300" s="2"/>
      <c r="Y300" s="2"/>
      <c r="Z300" s="2"/>
      <c r="AA300" s="2"/>
      <c r="AB300" s="2"/>
    </row>
    <row r="301" spans="1:28" ht="15.75" customHeight="1" x14ac:dyDescent="0.25">
      <c r="A301" s="196"/>
      <c r="B301" s="214"/>
      <c r="C301" s="233" t="s">
        <v>1157</v>
      </c>
      <c r="D301" s="217" t="s">
        <v>1159</v>
      </c>
      <c r="E301" s="218">
        <v>40</v>
      </c>
      <c r="F301" s="219" t="s">
        <v>77</v>
      </c>
      <c r="G301" s="210">
        <v>161</v>
      </c>
      <c r="H301" s="232">
        <f t="shared" si="45"/>
        <v>6440</v>
      </c>
      <c r="I301" s="225"/>
      <c r="J301" s="224">
        <v>20</v>
      </c>
      <c r="K301" s="213"/>
      <c r="L301" s="189"/>
      <c r="M301" s="189"/>
      <c r="N301" s="189"/>
      <c r="O301" s="189"/>
      <c r="P301" s="213">
        <v>20</v>
      </c>
      <c r="Q301" s="189"/>
      <c r="R301" s="189"/>
      <c r="S301" s="189"/>
      <c r="T301" s="189"/>
      <c r="U301" s="189"/>
      <c r="V301" s="2"/>
      <c r="W301" s="2"/>
      <c r="X301" s="2"/>
      <c r="Y301" s="2"/>
      <c r="Z301" s="2"/>
      <c r="AA301" s="2"/>
      <c r="AB301" s="2"/>
    </row>
    <row r="302" spans="1:28" ht="15.75" customHeight="1" x14ac:dyDescent="0.25">
      <c r="A302" s="196"/>
      <c r="B302" s="214"/>
      <c r="C302" s="233" t="s">
        <v>1164</v>
      </c>
      <c r="D302" s="217" t="s">
        <v>1165</v>
      </c>
      <c r="E302" s="218">
        <v>20</v>
      </c>
      <c r="F302" s="219" t="s">
        <v>114</v>
      </c>
      <c r="G302" s="210">
        <v>85.4</v>
      </c>
      <c r="H302" s="232">
        <f t="shared" si="45"/>
        <v>1708</v>
      </c>
      <c r="I302" s="225"/>
      <c r="J302" s="224">
        <v>10</v>
      </c>
      <c r="K302" s="213"/>
      <c r="L302" s="189"/>
      <c r="M302" s="189"/>
      <c r="N302" s="189"/>
      <c r="O302" s="189"/>
      <c r="P302" s="213">
        <v>10</v>
      </c>
      <c r="Q302" s="189"/>
      <c r="R302" s="189"/>
      <c r="S302" s="189"/>
      <c r="T302" s="189"/>
      <c r="U302" s="189"/>
      <c r="V302" s="2"/>
      <c r="W302" s="2"/>
      <c r="X302" s="2"/>
      <c r="Y302" s="2"/>
      <c r="Z302" s="2"/>
      <c r="AA302" s="2"/>
      <c r="AB302" s="2"/>
    </row>
    <row r="303" spans="1:28" ht="15.75" customHeight="1" x14ac:dyDescent="0.25">
      <c r="A303" s="196"/>
      <c r="B303" s="214"/>
      <c r="C303" s="233" t="s">
        <v>1290</v>
      </c>
      <c r="D303" s="217" t="s">
        <v>1291</v>
      </c>
      <c r="E303" s="218">
        <v>40</v>
      </c>
      <c r="F303" s="219" t="s">
        <v>114</v>
      </c>
      <c r="G303" s="210">
        <v>84</v>
      </c>
      <c r="H303" s="232">
        <f t="shared" si="45"/>
        <v>3360</v>
      </c>
      <c r="I303" s="225"/>
      <c r="J303" s="224">
        <v>20</v>
      </c>
      <c r="K303" s="213"/>
      <c r="L303" s="189"/>
      <c r="M303" s="189"/>
      <c r="N303" s="189"/>
      <c r="O303" s="189"/>
      <c r="P303" s="213">
        <v>20</v>
      </c>
      <c r="Q303" s="189"/>
      <c r="R303" s="189"/>
      <c r="S303" s="189"/>
      <c r="T303" s="189"/>
      <c r="U303" s="189"/>
      <c r="V303" s="2"/>
      <c r="W303" s="2"/>
      <c r="X303" s="2"/>
      <c r="Y303" s="2"/>
      <c r="Z303" s="2"/>
      <c r="AA303" s="2"/>
      <c r="AB303" s="2"/>
    </row>
    <row r="304" spans="1:28" ht="15.75" customHeight="1" x14ac:dyDescent="0.25">
      <c r="A304" s="196"/>
      <c r="B304" s="214"/>
      <c r="C304" s="233" t="s">
        <v>1166</v>
      </c>
      <c r="D304" s="217" t="s">
        <v>1169</v>
      </c>
      <c r="E304" s="218">
        <v>2</v>
      </c>
      <c r="F304" s="219" t="s">
        <v>88</v>
      </c>
      <c r="G304" s="210">
        <v>114.8</v>
      </c>
      <c r="H304" s="232">
        <f t="shared" si="45"/>
        <v>229.6</v>
      </c>
      <c r="I304" s="225"/>
      <c r="J304" s="224">
        <v>1</v>
      </c>
      <c r="K304" s="213"/>
      <c r="L304" s="189"/>
      <c r="M304" s="189"/>
      <c r="N304" s="189"/>
      <c r="O304" s="189"/>
      <c r="P304" s="213">
        <v>1</v>
      </c>
      <c r="Q304" s="189"/>
      <c r="R304" s="189"/>
      <c r="S304" s="189"/>
      <c r="T304" s="189"/>
      <c r="U304" s="189"/>
      <c r="V304" s="2"/>
      <c r="W304" s="2"/>
      <c r="X304" s="2"/>
      <c r="Y304" s="2"/>
      <c r="Z304" s="2"/>
      <c r="AA304" s="2"/>
      <c r="AB304" s="2"/>
    </row>
    <row r="305" spans="1:28" ht="15.75" customHeight="1" x14ac:dyDescent="0.25">
      <c r="A305" s="196"/>
      <c r="B305" s="214"/>
      <c r="C305" s="233" t="s">
        <v>1166</v>
      </c>
      <c r="D305" s="217" t="s">
        <v>1340</v>
      </c>
      <c r="E305" s="218">
        <v>2</v>
      </c>
      <c r="F305" s="219" t="s">
        <v>88</v>
      </c>
      <c r="G305" s="210">
        <v>35</v>
      </c>
      <c r="H305" s="232">
        <f t="shared" si="45"/>
        <v>70</v>
      </c>
      <c r="I305" s="225"/>
      <c r="J305" s="224">
        <v>1</v>
      </c>
      <c r="K305" s="213"/>
      <c r="L305" s="189"/>
      <c r="M305" s="189"/>
      <c r="N305" s="189"/>
      <c r="O305" s="189"/>
      <c r="P305" s="213">
        <v>1</v>
      </c>
      <c r="Q305" s="189"/>
      <c r="R305" s="189"/>
      <c r="S305" s="189"/>
      <c r="T305" s="189"/>
      <c r="U305" s="189"/>
      <c r="V305" s="2"/>
      <c r="W305" s="2"/>
      <c r="X305" s="2"/>
      <c r="Y305" s="2"/>
      <c r="Z305" s="2"/>
      <c r="AA305" s="2"/>
      <c r="AB305" s="2"/>
    </row>
    <row r="306" spans="1:28" ht="15.75" customHeight="1" x14ac:dyDescent="0.25">
      <c r="A306" s="196"/>
      <c r="B306" s="214"/>
      <c r="C306" s="233" t="s">
        <v>1166</v>
      </c>
      <c r="D306" s="217" t="s">
        <v>1167</v>
      </c>
      <c r="E306" s="218">
        <v>2</v>
      </c>
      <c r="F306" s="219" t="s">
        <v>88</v>
      </c>
      <c r="G306" s="210">
        <v>26.6</v>
      </c>
      <c r="H306" s="232">
        <f t="shared" si="45"/>
        <v>53.2</v>
      </c>
      <c r="I306" s="225"/>
      <c r="J306" s="224">
        <v>1</v>
      </c>
      <c r="K306" s="213"/>
      <c r="L306" s="189"/>
      <c r="M306" s="189"/>
      <c r="N306" s="189"/>
      <c r="O306" s="189"/>
      <c r="P306" s="213">
        <v>1</v>
      </c>
      <c r="Q306" s="189"/>
      <c r="R306" s="189"/>
      <c r="S306" s="189"/>
      <c r="T306" s="189"/>
      <c r="U306" s="189"/>
      <c r="V306" s="2"/>
      <c r="W306" s="2"/>
      <c r="X306" s="2"/>
      <c r="Y306" s="2"/>
      <c r="Z306" s="2"/>
      <c r="AA306" s="2"/>
      <c r="AB306" s="2"/>
    </row>
    <row r="307" spans="1:28" ht="15.75" customHeight="1" x14ac:dyDescent="0.25">
      <c r="A307" s="196"/>
      <c r="B307" s="214"/>
      <c r="C307" s="233" t="s">
        <v>1170</v>
      </c>
      <c r="D307" s="217" t="s">
        <v>1341</v>
      </c>
      <c r="E307" s="218">
        <v>30</v>
      </c>
      <c r="F307" s="219" t="s">
        <v>88</v>
      </c>
      <c r="G307" s="210">
        <v>70</v>
      </c>
      <c r="H307" s="232">
        <f t="shared" si="45"/>
        <v>2100</v>
      </c>
      <c r="I307" s="225"/>
      <c r="J307" s="224">
        <v>15</v>
      </c>
      <c r="K307" s="213"/>
      <c r="L307" s="189"/>
      <c r="M307" s="189"/>
      <c r="N307" s="189"/>
      <c r="O307" s="189"/>
      <c r="P307" s="213">
        <v>15</v>
      </c>
      <c r="Q307" s="189"/>
      <c r="R307" s="189"/>
      <c r="S307" s="189"/>
      <c r="T307" s="189"/>
      <c r="U307" s="189"/>
      <c r="V307" s="2"/>
      <c r="W307" s="2"/>
      <c r="X307" s="2"/>
      <c r="Y307" s="2"/>
      <c r="Z307" s="2"/>
      <c r="AA307" s="2"/>
      <c r="AB307" s="2"/>
    </row>
    <row r="308" spans="1:28" ht="15.75" customHeight="1" x14ac:dyDescent="0.25">
      <c r="A308" s="196"/>
      <c r="B308" s="214"/>
      <c r="C308" s="233" t="s">
        <v>1170</v>
      </c>
      <c r="D308" s="217" t="s">
        <v>1171</v>
      </c>
      <c r="E308" s="218">
        <v>30</v>
      </c>
      <c r="F308" s="219" t="s">
        <v>88</v>
      </c>
      <c r="G308" s="210">
        <v>35</v>
      </c>
      <c r="H308" s="232">
        <f t="shared" si="45"/>
        <v>1050</v>
      </c>
      <c r="I308" s="225"/>
      <c r="J308" s="224">
        <v>15</v>
      </c>
      <c r="K308" s="213"/>
      <c r="L308" s="189"/>
      <c r="M308" s="189"/>
      <c r="N308" s="189"/>
      <c r="O308" s="189"/>
      <c r="P308" s="213">
        <v>15</v>
      </c>
      <c r="Q308" s="189"/>
      <c r="R308" s="189"/>
      <c r="S308" s="189"/>
      <c r="T308" s="189"/>
      <c r="U308" s="189"/>
      <c r="V308" s="2"/>
      <c r="W308" s="2"/>
      <c r="X308" s="2"/>
      <c r="Y308" s="2"/>
      <c r="Z308" s="2"/>
      <c r="AA308" s="2"/>
      <c r="AB308" s="2"/>
    </row>
    <row r="309" spans="1:28" ht="15.75" customHeight="1" x14ac:dyDescent="0.25">
      <c r="A309" s="196"/>
      <c r="B309" s="214"/>
      <c r="C309" s="233" t="s">
        <v>1173</v>
      </c>
      <c r="D309" s="217" t="s">
        <v>1174</v>
      </c>
      <c r="E309" s="218">
        <v>2</v>
      </c>
      <c r="F309" s="219" t="s">
        <v>77</v>
      </c>
      <c r="G309" s="210">
        <v>1656.2</v>
      </c>
      <c r="H309" s="232">
        <f t="shared" si="45"/>
        <v>3312.4</v>
      </c>
      <c r="I309" s="225"/>
      <c r="J309" s="224">
        <v>1</v>
      </c>
      <c r="K309" s="213"/>
      <c r="L309" s="189"/>
      <c r="M309" s="189"/>
      <c r="N309" s="189"/>
      <c r="O309" s="189"/>
      <c r="P309" s="213">
        <v>1</v>
      </c>
      <c r="Q309" s="189"/>
      <c r="R309" s="189"/>
      <c r="S309" s="189"/>
      <c r="T309" s="189"/>
      <c r="U309" s="189"/>
      <c r="V309" s="2"/>
      <c r="W309" s="2"/>
      <c r="X309" s="2"/>
      <c r="Y309" s="2"/>
      <c r="Z309" s="2"/>
      <c r="AA309" s="2"/>
      <c r="AB309" s="2"/>
    </row>
    <row r="310" spans="1:28" ht="15.75" customHeight="1" x14ac:dyDescent="0.25">
      <c r="A310" s="196"/>
      <c r="B310" s="214"/>
      <c r="C310" s="233" t="s">
        <v>1181</v>
      </c>
      <c r="D310" s="217" t="s">
        <v>1182</v>
      </c>
      <c r="E310" s="218">
        <v>24</v>
      </c>
      <c r="F310" s="219" t="s">
        <v>88</v>
      </c>
      <c r="G310" s="210">
        <v>165.2</v>
      </c>
      <c r="H310" s="232">
        <f t="shared" si="45"/>
        <v>3964.7999999999997</v>
      </c>
      <c r="I310" s="225"/>
      <c r="J310" s="224">
        <v>12</v>
      </c>
      <c r="K310" s="213"/>
      <c r="L310" s="189"/>
      <c r="M310" s="189"/>
      <c r="N310" s="189"/>
      <c r="O310" s="189"/>
      <c r="P310" s="213">
        <v>12</v>
      </c>
      <c r="Q310" s="189"/>
      <c r="R310" s="189"/>
      <c r="S310" s="189"/>
      <c r="T310" s="189"/>
      <c r="U310" s="189"/>
      <c r="V310" s="2"/>
      <c r="W310" s="2"/>
      <c r="X310" s="2"/>
      <c r="Y310" s="2"/>
      <c r="Z310" s="2"/>
      <c r="AA310" s="2"/>
      <c r="AB310" s="2"/>
    </row>
    <row r="311" spans="1:28" ht="15.75" customHeight="1" x14ac:dyDescent="0.25">
      <c r="A311" s="196"/>
      <c r="B311" s="214"/>
      <c r="C311" s="233" t="s">
        <v>1187</v>
      </c>
      <c r="D311" s="217" t="s">
        <v>1189</v>
      </c>
      <c r="E311" s="218">
        <v>10</v>
      </c>
      <c r="F311" s="219" t="s">
        <v>75</v>
      </c>
      <c r="G311" s="210">
        <v>140</v>
      </c>
      <c r="H311" s="232">
        <f t="shared" si="45"/>
        <v>1400</v>
      </c>
      <c r="I311" s="225"/>
      <c r="J311" s="224">
        <v>5</v>
      </c>
      <c r="K311" s="213"/>
      <c r="L311" s="189"/>
      <c r="M311" s="189"/>
      <c r="N311" s="189"/>
      <c r="O311" s="189"/>
      <c r="P311" s="213">
        <v>5</v>
      </c>
      <c r="Q311" s="189"/>
      <c r="R311" s="189"/>
      <c r="S311" s="189"/>
      <c r="T311" s="189"/>
      <c r="U311" s="189"/>
      <c r="V311" s="2"/>
      <c r="W311" s="2"/>
      <c r="X311" s="2"/>
      <c r="Y311" s="2"/>
      <c r="Z311" s="2"/>
      <c r="AA311" s="2"/>
      <c r="AB311" s="2"/>
    </row>
    <row r="312" spans="1:28" ht="15.75" customHeight="1" x14ac:dyDescent="0.25">
      <c r="A312" s="196"/>
      <c r="B312" s="214"/>
      <c r="C312" s="233" t="s">
        <v>1187</v>
      </c>
      <c r="D312" s="217" t="s">
        <v>1188</v>
      </c>
      <c r="E312" s="218">
        <v>10</v>
      </c>
      <c r="F312" s="219" t="s">
        <v>75</v>
      </c>
      <c r="G312" s="210">
        <v>140</v>
      </c>
      <c r="H312" s="232">
        <f t="shared" si="45"/>
        <v>1400</v>
      </c>
      <c r="I312" s="225"/>
      <c r="J312" s="224">
        <v>5</v>
      </c>
      <c r="K312" s="213"/>
      <c r="L312" s="189"/>
      <c r="M312" s="189"/>
      <c r="N312" s="189"/>
      <c r="O312" s="189"/>
      <c r="P312" s="213">
        <v>5</v>
      </c>
      <c r="Q312" s="189"/>
      <c r="R312" s="189"/>
      <c r="S312" s="189"/>
      <c r="T312" s="189"/>
      <c r="U312" s="189"/>
      <c r="V312" s="2"/>
      <c r="W312" s="2"/>
      <c r="X312" s="2"/>
      <c r="Y312" s="2"/>
      <c r="Z312" s="2"/>
      <c r="AA312" s="2"/>
      <c r="AB312" s="2"/>
    </row>
    <row r="313" spans="1:28" ht="15.75" customHeight="1" x14ac:dyDescent="0.25">
      <c r="A313" s="196"/>
      <c r="B313" s="214"/>
      <c r="C313" s="233" t="s">
        <v>1342</v>
      </c>
      <c r="D313" s="217" t="s">
        <v>1343</v>
      </c>
      <c r="E313" s="218">
        <v>1</v>
      </c>
      <c r="F313" s="219" t="s">
        <v>114</v>
      </c>
      <c r="G313" s="210">
        <v>4550</v>
      </c>
      <c r="H313" s="232">
        <f t="shared" si="45"/>
        <v>4550</v>
      </c>
      <c r="I313" s="225"/>
      <c r="J313" s="224">
        <v>1</v>
      </c>
      <c r="K313" s="213"/>
      <c r="L313" s="189"/>
      <c r="M313" s="189"/>
      <c r="N313" s="189"/>
      <c r="O313" s="189"/>
      <c r="P313" s="213"/>
      <c r="Q313" s="189"/>
      <c r="R313" s="189"/>
      <c r="S313" s="189"/>
      <c r="T313" s="189"/>
      <c r="U313" s="189"/>
      <c r="V313" s="2"/>
      <c r="W313" s="2"/>
      <c r="X313" s="2"/>
      <c r="Y313" s="2"/>
      <c r="Z313" s="2"/>
      <c r="AA313" s="2"/>
      <c r="AB313" s="2"/>
    </row>
    <row r="314" spans="1:28" ht="15.75" customHeight="1" x14ac:dyDescent="0.25">
      <c r="A314" s="196"/>
      <c r="B314" s="214"/>
      <c r="C314" s="233" t="s">
        <v>1282</v>
      </c>
      <c r="D314" s="217" t="s">
        <v>1283</v>
      </c>
      <c r="E314" s="218">
        <v>6</v>
      </c>
      <c r="F314" s="219" t="s">
        <v>75</v>
      </c>
      <c r="G314" s="210">
        <v>184.8</v>
      </c>
      <c r="H314" s="232">
        <f t="shared" si="45"/>
        <v>1108.8000000000002</v>
      </c>
      <c r="I314" s="225"/>
      <c r="J314" s="224">
        <v>3</v>
      </c>
      <c r="K314" s="213"/>
      <c r="L314" s="189"/>
      <c r="M314" s="189"/>
      <c r="N314" s="189"/>
      <c r="O314" s="189"/>
      <c r="P314" s="213">
        <v>3</v>
      </c>
      <c r="Q314" s="189"/>
      <c r="R314" s="189"/>
      <c r="S314" s="189"/>
      <c r="T314" s="189"/>
      <c r="U314" s="189"/>
      <c r="V314" s="2"/>
      <c r="W314" s="2"/>
      <c r="X314" s="2"/>
      <c r="Y314" s="2"/>
      <c r="Z314" s="2"/>
      <c r="AA314" s="2"/>
      <c r="AB314" s="2"/>
    </row>
    <row r="315" spans="1:28" ht="15.75" customHeight="1" x14ac:dyDescent="0.25">
      <c r="A315" s="196"/>
      <c r="B315" s="214"/>
      <c r="C315" s="233" t="s">
        <v>1238</v>
      </c>
      <c r="D315" s="217" t="s">
        <v>1239</v>
      </c>
      <c r="E315" s="218">
        <v>6</v>
      </c>
      <c r="F315" s="219" t="s">
        <v>77</v>
      </c>
      <c r="G315" s="210">
        <v>1352.75</v>
      </c>
      <c r="H315" s="232">
        <f t="shared" si="45"/>
        <v>8116.5</v>
      </c>
      <c r="I315" s="225"/>
      <c r="J315" s="224">
        <v>3</v>
      </c>
      <c r="K315" s="213"/>
      <c r="L315" s="189"/>
      <c r="M315" s="189"/>
      <c r="N315" s="189"/>
      <c r="O315" s="189"/>
      <c r="P315" s="213">
        <v>3</v>
      </c>
      <c r="Q315" s="189"/>
      <c r="R315" s="189"/>
      <c r="S315" s="189"/>
      <c r="T315" s="189"/>
      <c r="U315" s="189"/>
      <c r="V315" s="2"/>
      <c r="W315" s="2"/>
      <c r="X315" s="2"/>
      <c r="Y315" s="2"/>
      <c r="Z315" s="2"/>
      <c r="AA315" s="2"/>
      <c r="AB315" s="2"/>
    </row>
    <row r="316" spans="1:28" ht="15.75" customHeight="1" x14ac:dyDescent="0.25">
      <c r="A316" s="196"/>
      <c r="B316" s="214"/>
      <c r="C316" s="233" t="s">
        <v>1240</v>
      </c>
      <c r="D316" s="217" t="s">
        <v>1241</v>
      </c>
      <c r="E316" s="218">
        <v>6</v>
      </c>
      <c r="F316" s="219" t="s">
        <v>88</v>
      </c>
      <c r="G316" s="210">
        <v>39.200000000000003</v>
      </c>
      <c r="H316" s="232">
        <f t="shared" si="45"/>
        <v>235.20000000000002</v>
      </c>
      <c r="I316" s="225"/>
      <c r="J316" s="224">
        <v>6</v>
      </c>
      <c r="K316" s="213"/>
      <c r="L316" s="189"/>
      <c r="M316" s="189"/>
      <c r="N316" s="189"/>
      <c r="O316" s="189"/>
      <c r="P316" s="213"/>
      <c r="Q316" s="189"/>
      <c r="R316" s="189"/>
      <c r="S316" s="189"/>
      <c r="T316" s="189"/>
      <c r="U316" s="189"/>
      <c r="V316" s="2"/>
      <c r="W316" s="2"/>
      <c r="X316" s="2"/>
      <c r="Y316" s="2"/>
      <c r="Z316" s="2"/>
      <c r="AA316" s="2"/>
      <c r="AB316" s="2"/>
    </row>
    <row r="317" spans="1:28" ht="15.75" customHeight="1" x14ac:dyDescent="0.25">
      <c r="A317" s="196"/>
      <c r="B317" s="214"/>
      <c r="C317" s="233" t="s">
        <v>1040</v>
      </c>
      <c r="D317" s="217" t="s">
        <v>1041</v>
      </c>
      <c r="E317" s="218">
        <v>20</v>
      </c>
      <c r="F317" s="219" t="s">
        <v>77</v>
      </c>
      <c r="G317" s="210">
        <v>200</v>
      </c>
      <c r="H317" s="232">
        <f t="shared" si="45"/>
        <v>4000</v>
      </c>
      <c r="I317" s="225"/>
      <c r="J317" s="224">
        <v>10</v>
      </c>
      <c r="K317" s="213"/>
      <c r="L317" s="189"/>
      <c r="M317" s="189"/>
      <c r="N317" s="189"/>
      <c r="O317" s="189"/>
      <c r="P317" s="213">
        <v>10</v>
      </c>
      <c r="Q317" s="189"/>
      <c r="R317" s="189"/>
      <c r="S317" s="189"/>
      <c r="T317" s="189"/>
      <c r="U317" s="189"/>
      <c r="V317" s="2"/>
      <c r="W317" s="2"/>
      <c r="X317" s="2"/>
      <c r="Y317" s="2"/>
      <c r="Z317" s="2"/>
      <c r="AA317" s="2"/>
      <c r="AB317" s="2"/>
    </row>
    <row r="318" spans="1:28" ht="15.75" customHeight="1" x14ac:dyDescent="0.25">
      <c r="A318" s="196"/>
      <c r="B318" s="214"/>
      <c r="C318" s="233" t="s">
        <v>1242</v>
      </c>
      <c r="D318" s="217" t="s">
        <v>1245</v>
      </c>
      <c r="E318" s="218">
        <v>30</v>
      </c>
      <c r="F318" s="219" t="s">
        <v>77</v>
      </c>
      <c r="G318" s="210">
        <v>100.8</v>
      </c>
      <c r="H318" s="232">
        <f t="shared" si="45"/>
        <v>3024</v>
      </c>
      <c r="I318" s="225"/>
      <c r="J318" s="224">
        <v>15</v>
      </c>
      <c r="K318" s="213"/>
      <c r="L318" s="189"/>
      <c r="M318" s="189"/>
      <c r="N318" s="189"/>
      <c r="O318" s="189"/>
      <c r="P318" s="213">
        <v>15</v>
      </c>
      <c r="Q318" s="189"/>
      <c r="R318" s="189"/>
      <c r="S318" s="189"/>
      <c r="T318" s="189"/>
      <c r="U318" s="189"/>
      <c r="V318" s="2"/>
      <c r="W318" s="2"/>
      <c r="X318" s="2"/>
      <c r="Y318" s="2"/>
      <c r="Z318" s="2"/>
      <c r="AA318" s="2"/>
      <c r="AB318" s="2"/>
    </row>
    <row r="319" spans="1:28" ht="15.75" customHeight="1" x14ac:dyDescent="0.25">
      <c r="A319" s="196"/>
      <c r="B319" s="214"/>
      <c r="C319" s="233" t="s">
        <v>1242</v>
      </c>
      <c r="D319" s="217" t="s">
        <v>1244</v>
      </c>
      <c r="E319" s="218">
        <v>30</v>
      </c>
      <c r="F319" s="219" t="s">
        <v>77</v>
      </c>
      <c r="G319" s="210">
        <v>350</v>
      </c>
      <c r="H319" s="232">
        <f t="shared" si="45"/>
        <v>10500</v>
      </c>
      <c r="I319" s="225"/>
      <c r="J319" s="224">
        <v>15</v>
      </c>
      <c r="K319" s="213"/>
      <c r="L319" s="189"/>
      <c r="M319" s="189"/>
      <c r="N319" s="189"/>
      <c r="O319" s="189"/>
      <c r="P319" s="213">
        <v>15</v>
      </c>
      <c r="Q319" s="189"/>
      <c r="R319" s="189"/>
      <c r="S319" s="189"/>
      <c r="T319" s="189"/>
      <c r="U319" s="189"/>
      <c r="V319" s="2"/>
      <c r="W319" s="2"/>
      <c r="X319" s="2"/>
      <c r="Y319" s="2"/>
      <c r="Z319" s="2"/>
      <c r="AA319" s="2"/>
      <c r="AB319" s="2"/>
    </row>
    <row r="320" spans="1:28" ht="15.75" customHeight="1" x14ac:dyDescent="0.25">
      <c r="A320" s="196"/>
      <c r="B320" s="214"/>
      <c r="C320" s="233" t="s">
        <v>1242</v>
      </c>
      <c r="D320" s="217" t="s">
        <v>1243</v>
      </c>
      <c r="E320" s="218">
        <v>30</v>
      </c>
      <c r="F320" s="219" t="s">
        <v>77</v>
      </c>
      <c r="G320" s="210">
        <v>361.2</v>
      </c>
      <c r="H320" s="232">
        <f t="shared" si="45"/>
        <v>10836</v>
      </c>
      <c r="I320" s="225"/>
      <c r="J320" s="224">
        <v>15</v>
      </c>
      <c r="K320" s="213"/>
      <c r="L320" s="189"/>
      <c r="M320" s="189"/>
      <c r="N320" s="189"/>
      <c r="O320" s="189"/>
      <c r="P320" s="213">
        <v>15</v>
      </c>
      <c r="Q320" s="189"/>
      <c r="R320" s="189"/>
      <c r="S320" s="189"/>
      <c r="T320" s="189"/>
      <c r="U320" s="189"/>
      <c r="V320" s="2"/>
      <c r="W320" s="2"/>
      <c r="X320" s="2"/>
      <c r="Y320" s="2"/>
      <c r="Z320" s="2"/>
      <c r="AA320" s="2"/>
      <c r="AB320" s="2"/>
    </row>
    <row r="321" spans="1:28" ht="15.75" customHeight="1" x14ac:dyDescent="0.25">
      <c r="A321" s="196"/>
      <c r="B321" s="214"/>
      <c r="C321" s="233" t="s">
        <v>1250</v>
      </c>
      <c r="D321" s="217" t="s">
        <v>1251</v>
      </c>
      <c r="E321" s="218">
        <v>5</v>
      </c>
      <c r="F321" s="219" t="s">
        <v>88</v>
      </c>
      <c r="G321" s="210">
        <v>371</v>
      </c>
      <c r="H321" s="232">
        <f t="shared" si="45"/>
        <v>1855</v>
      </c>
      <c r="I321" s="225"/>
      <c r="J321" s="224">
        <v>5</v>
      </c>
      <c r="K321" s="213"/>
      <c r="L321" s="189"/>
      <c r="M321" s="189"/>
      <c r="N321" s="189"/>
      <c r="O321" s="189"/>
      <c r="P321" s="213"/>
      <c r="Q321" s="189"/>
      <c r="R321" s="189"/>
      <c r="S321" s="189"/>
      <c r="T321" s="189"/>
      <c r="U321" s="189"/>
      <c r="V321" s="2"/>
      <c r="W321" s="2"/>
      <c r="X321" s="2"/>
      <c r="Y321" s="2"/>
      <c r="Z321" s="2"/>
      <c r="AA321" s="2"/>
      <c r="AB321" s="2"/>
    </row>
    <row r="322" spans="1:28" ht="15.75" customHeight="1" x14ac:dyDescent="0.25">
      <c r="A322" s="196"/>
      <c r="B322" s="214"/>
      <c r="C322" s="233" t="s">
        <v>1115</v>
      </c>
      <c r="D322" s="217" t="s">
        <v>1344</v>
      </c>
      <c r="E322" s="218">
        <v>20</v>
      </c>
      <c r="F322" s="219" t="s">
        <v>77</v>
      </c>
      <c r="G322" s="210">
        <v>30</v>
      </c>
      <c r="H322" s="232">
        <f t="shared" si="45"/>
        <v>600</v>
      </c>
      <c r="I322" s="225"/>
      <c r="J322" s="224">
        <v>10</v>
      </c>
      <c r="K322" s="213"/>
      <c r="L322" s="189"/>
      <c r="M322" s="189"/>
      <c r="N322" s="189"/>
      <c r="O322" s="189"/>
      <c r="P322" s="213">
        <v>10</v>
      </c>
      <c r="Q322" s="189"/>
      <c r="R322" s="189"/>
      <c r="S322" s="189"/>
      <c r="T322" s="189"/>
      <c r="U322" s="189"/>
      <c r="V322" s="2"/>
      <c r="W322" s="2"/>
      <c r="X322" s="2"/>
      <c r="Y322" s="2"/>
      <c r="Z322" s="2"/>
      <c r="AA322" s="2"/>
      <c r="AB322" s="2"/>
    </row>
    <row r="323" spans="1:28" ht="15.75" customHeight="1" x14ac:dyDescent="0.25">
      <c r="A323" s="196"/>
      <c r="B323" s="214"/>
      <c r="C323" s="233" t="s">
        <v>1254</v>
      </c>
      <c r="D323" s="217" t="s">
        <v>1255</v>
      </c>
      <c r="E323" s="218">
        <v>25</v>
      </c>
      <c r="F323" s="219" t="s">
        <v>77</v>
      </c>
      <c r="G323" s="210">
        <v>58.8</v>
      </c>
      <c r="H323" s="232">
        <f t="shared" si="45"/>
        <v>1470</v>
      </c>
      <c r="I323" s="225"/>
      <c r="J323" s="224">
        <v>25</v>
      </c>
      <c r="K323" s="213"/>
      <c r="L323" s="189"/>
      <c r="M323" s="189"/>
      <c r="N323" s="189"/>
      <c r="O323" s="189"/>
      <c r="P323" s="213"/>
      <c r="Q323" s="189"/>
      <c r="R323" s="189"/>
      <c r="S323" s="189"/>
      <c r="T323" s="189"/>
      <c r="U323" s="189"/>
      <c r="V323" s="2"/>
      <c r="W323" s="2"/>
      <c r="X323" s="2"/>
      <c r="Y323" s="2"/>
      <c r="Z323" s="2"/>
      <c r="AA323" s="2"/>
      <c r="AB323" s="2"/>
    </row>
    <row r="324" spans="1:28" ht="15.75" customHeight="1" x14ac:dyDescent="0.25">
      <c r="A324" s="196"/>
      <c r="B324" s="214"/>
      <c r="C324" s="233" t="s">
        <v>1290</v>
      </c>
      <c r="D324" s="217" t="s">
        <v>1289</v>
      </c>
      <c r="E324" s="218">
        <v>60</v>
      </c>
      <c r="F324" s="219" t="s">
        <v>114</v>
      </c>
      <c r="G324" s="210">
        <v>42</v>
      </c>
      <c r="H324" s="232">
        <f t="shared" si="45"/>
        <v>2520</v>
      </c>
      <c r="I324" s="225"/>
      <c r="J324" s="224">
        <v>30</v>
      </c>
      <c r="K324" s="213"/>
      <c r="L324" s="189"/>
      <c r="M324" s="189"/>
      <c r="N324" s="189"/>
      <c r="O324" s="189"/>
      <c r="P324" s="213">
        <v>30</v>
      </c>
      <c r="Q324" s="189"/>
      <c r="R324" s="189"/>
      <c r="S324" s="189"/>
      <c r="T324" s="189"/>
      <c r="U324" s="189"/>
      <c r="V324" s="2"/>
      <c r="W324" s="2"/>
      <c r="X324" s="2"/>
      <c r="Y324" s="2"/>
      <c r="Z324" s="2"/>
      <c r="AA324" s="2"/>
      <c r="AB324" s="2"/>
    </row>
    <row r="325" spans="1:28" ht="15.75" customHeight="1" x14ac:dyDescent="0.25">
      <c r="A325" s="196"/>
      <c r="B325" s="214"/>
      <c r="C325" s="233" t="s">
        <v>1290</v>
      </c>
      <c r="D325" s="217" t="s">
        <v>1291</v>
      </c>
      <c r="E325" s="218">
        <v>40</v>
      </c>
      <c r="F325" s="219" t="s">
        <v>114</v>
      </c>
      <c r="G325" s="210">
        <v>84</v>
      </c>
      <c r="H325" s="232">
        <f t="shared" si="45"/>
        <v>3360</v>
      </c>
      <c r="I325" s="225"/>
      <c r="J325" s="224">
        <v>20</v>
      </c>
      <c r="K325" s="213"/>
      <c r="L325" s="189"/>
      <c r="M325" s="189"/>
      <c r="N325" s="189"/>
      <c r="O325" s="189"/>
      <c r="P325" s="213">
        <v>20</v>
      </c>
      <c r="Q325" s="189"/>
      <c r="R325" s="189"/>
      <c r="S325" s="189"/>
      <c r="T325" s="189"/>
      <c r="U325" s="189"/>
      <c r="V325" s="2"/>
      <c r="W325" s="2"/>
      <c r="X325" s="2"/>
      <c r="Y325" s="2"/>
      <c r="Z325" s="2"/>
      <c r="AA325" s="2"/>
      <c r="AB325" s="2"/>
    </row>
    <row r="326" spans="1:28" ht="15.75" customHeight="1" x14ac:dyDescent="0.25">
      <c r="A326" s="196"/>
      <c r="B326" s="214"/>
      <c r="C326" s="233" t="s">
        <v>1257</v>
      </c>
      <c r="D326" s="217" t="s">
        <v>1261</v>
      </c>
      <c r="E326" s="218">
        <v>10</v>
      </c>
      <c r="F326" s="219" t="s">
        <v>77</v>
      </c>
      <c r="G326" s="210">
        <v>126</v>
      </c>
      <c r="H326" s="232">
        <f t="shared" si="45"/>
        <v>1260</v>
      </c>
      <c r="I326" s="225"/>
      <c r="J326" s="224">
        <v>10</v>
      </c>
      <c r="K326" s="213"/>
      <c r="L326" s="189"/>
      <c r="M326" s="189"/>
      <c r="N326" s="189"/>
      <c r="O326" s="189"/>
      <c r="P326" s="213"/>
      <c r="Q326" s="189"/>
      <c r="R326" s="189"/>
      <c r="S326" s="189"/>
      <c r="T326" s="189"/>
      <c r="U326" s="189"/>
      <c r="V326" s="2"/>
      <c r="W326" s="2"/>
      <c r="X326" s="2"/>
      <c r="Y326" s="2"/>
      <c r="Z326" s="2"/>
      <c r="AA326" s="2"/>
      <c r="AB326" s="2"/>
    </row>
    <row r="327" spans="1:28" ht="15.75" customHeight="1" x14ac:dyDescent="0.25">
      <c r="A327" s="196"/>
      <c r="B327" s="214"/>
      <c r="C327" s="233" t="s">
        <v>1257</v>
      </c>
      <c r="D327" s="217" t="s">
        <v>1345</v>
      </c>
      <c r="E327" s="218">
        <v>10</v>
      </c>
      <c r="F327" s="219" t="s">
        <v>77</v>
      </c>
      <c r="G327" s="210">
        <v>168</v>
      </c>
      <c r="H327" s="232">
        <f t="shared" si="45"/>
        <v>1680</v>
      </c>
      <c r="I327" s="225"/>
      <c r="J327" s="224">
        <v>10</v>
      </c>
      <c r="K327" s="213"/>
      <c r="L327" s="189"/>
      <c r="M327" s="189"/>
      <c r="N327" s="189"/>
      <c r="O327" s="189"/>
      <c r="P327" s="213"/>
      <c r="Q327" s="189"/>
      <c r="R327" s="189"/>
      <c r="S327" s="189"/>
      <c r="T327" s="189"/>
      <c r="U327" s="189"/>
      <c r="V327" s="2"/>
      <c r="W327" s="2"/>
      <c r="X327" s="2"/>
      <c r="Y327" s="2"/>
      <c r="Z327" s="2"/>
      <c r="AA327" s="2"/>
      <c r="AB327" s="2"/>
    </row>
    <row r="328" spans="1:28" ht="15.75" customHeight="1" x14ac:dyDescent="0.25">
      <c r="A328" s="196"/>
      <c r="B328" s="214"/>
      <c r="C328" s="233" t="s">
        <v>1257</v>
      </c>
      <c r="D328" s="217" t="s">
        <v>1346</v>
      </c>
      <c r="E328" s="218">
        <v>10</v>
      </c>
      <c r="F328" s="219" t="s">
        <v>77</v>
      </c>
      <c r="G328" s="210">
        <v>292.60000000000002</v>
      </c>
      <c r="H328" s="232">
        <f t="shared" si="45"/>
        <v>2926</v>
      </c>
      <c r="I328" s="225"/>
      <c r="J328" s="224">
        <v>10</v>
      </c>
      <c r="K328" s="213"/>
      <c r="L328" s="189"/>
      <c r="M328" s="189"/>
      <c r="N328" s="189"/>
      <c r="O328" s="189"/>
      <c r="P328" s="213"/>
      <c r="Q328" s="189"/>
      <c r="R328" s="189"/>
      <c r="S328" s="189"/>
      <c r="T328" s="189"/>
      <c r="U328" s="189"/>
      <c r="V328" s="2"/>
      <c r="W328" s="2"/>
      <c r="X328" s="2"/>
      <c r="Y328" s="2"/>
      <c r="Z328" s="2"/>
      <c r="AA328" s="2"/>
      <c r="AB328" s="2"/>
    </row>
    <row r="329" spans="1:28" ht="15.75" customHeight="1" x14ac:dyDescent="0.25">
      <c r="A329" s="196"/>
      <c r="B329" s="214"/>
      <c r="C329" s="233" t="s">
        <v>1262</v>
      </c>
      <c r="D329" s="217" t="s">
        <v>1263</v>
      </c>
      <c r="E329" s="218">
        <v>3</v>
      </c>
      <c r="F329" s="219" t="s">
        <v>110</v>
      </c>
      <c r="G329" s="210">
        <v>546</v>
      </c>
      <c r="H329" s="232">
        <f t="shared" si="45"/>
        <v>1638</v>
      </c>
      <c r="I329" s="225"/>
      <c r="J329" s="224">
        <v>3</v>
      </c>
      <c r="K329" s="213"/>
      <c r="L329" s="189"/>
      <c r="M329" s="189"/>
      <c r="N329" s="189"/>
      <c r="O329" s="189"/>
      <c r="P329" s="213"/>
      <c r="Q329" s="189"/>
      <c r="R329" s="189"/>
      <c r="S329" s="189"/>
      <c r="T329" s="189"/>
      <c r="U329" s="189"/>
      <c r="V329" s="2"/>
      <c r="W329" s="2"/>
      <c r="X329" s="2"/>
      <c r="Y329" s="2"/>
      <c r="Z329" s="2"/>
      <c r="AA329" s="2"/>
      <c r="AB329" s="2"/>
    </row>
    <row r="330" spans="1:28" ht="15.75" customHeight="1" x14ac:dyDescent="0.25">
      <c r="A330" s="196"/>
      <c r="B330" s="214"/>
      <c r="C330" s="233" t="s">
        <v>1262</v>
      </c>
      <c r="D330" s="217" t="s">
        <v>1347</v>
      </c>
      <c r="E330" s="218">
        <v>20</v>
      </c>
      <c r="F330" s="219" t="s">
        <v>77</v>
      </c>
      <c r="G330" s="210">
        <v>30.8</v>
      </c>
      <c r="H330" s="232">
        <f t="shared" si="45"/>
        <v>616</v>
      </c>
      <c r="I330" s="225"/>
      <c r="J330" s="224">
        <v>10</v>
      </c>
      <c r="K330" s="213"/>
      <c r="L330" s="189"/>
      <c r="M330" s="189"/>
      <c r="N330" s="189"/>
      <c r="O330" s="189"/>
      <c r="P330" s="213">
        <v>10</v>
      </c>
      <c r="Q330" s="189"/>
      <c r="R330" s="189"/>
      <c r="S330" s="189"/>
      <c r="T330" s="189"/>
      <c r="U330" s="189"/>
      <c r="V330" s="2"/>
      <c r="W330" s="2"/>
      <c r="X330" s="2"/>
      <c r="Y330" s="2"/>
      <c r="Z330" s="2"/>
      <c r="AA330" s="2"/>
      <c r="AB330" s="2"/>
    </row>
    <row r="331" spans="1:28" ht="15.75" customHeight="1" x14ac:dyDescent="0.25">
      <c r="A331" s="196"/>
      <c r="B331" s="214"/>
      <c r="C331" s="233" t="s">
        <v>1264</v>
      </c>
      <c r="D331" s="217" t="s">
        <v>1265</v>
      </c>
      <c r="E331" s="218">
        <v>120</v>
      </c>
      <c r="F331" s="219" t="s">
        <v>77</v>
      </c>
      <c r="G331" s="210">
        <v>39.200000000000003</v>
      </c>
      <c r="H331" s="232">
        <f t="shared" si="45"/>
        <v>4704</v>
      </c>
      <c r="I331" s="225"/>
      <c r="J331" s="224">
        <v>60</v>
      </c>
      <c r="K331" s="213"/>
      <c r="L331" s="189"/>
      <c r="M331" s="189"/>
      <c r="N331" s="189"/>
      <c r="O331" s="189"/>
      <c r="P331" s="213">
        <v>60</v>
      </c>
      <c r="Q331" s="189"/>
      <c r="R331" s="189"/>
      <c r="S331" s="189"/>
      <c r="T331" s="189"/>
      <c r="U331" s="189"/>
      <c r="V331" s="2"/>
      <c r="W331" s="2"/>
      <c r="X331" s="2"/>
      <c r="Y331" s="2"/>
      <c r="Z331" s="2"/>
      <c r="AA331" s="2"/>
      <c r="AB331" s="2"/>
    </row>
    <row r="332" spans="1:28" ht="15.75" customHeight="1" x14ac:dyDescent="0.25">
      <c r="A332" s="196"/>
      <c r="B332" s="214"/>
      <c r="C332" s="233" t="s">
        <v>1268</v>
      </c>
      <c r="D332" s="217" t="s">
        <v>1269</v>
      </c>
      <c r="E332" s="218">
        <v>8</v>
      </c>
      <c r="F332" s="219" t="s">
        <v>77</v>
      </c>
      <c r="G332" s="210">
        <v>58.8</v>
      </c>
      <c r="H332" s="232">
        <f t="shared" si="45"/>
        <v>470.4</v>
      </c>
      <c r="I332" s="225"/>
      <c r="J332" s="224">
        <v>8</v>
      </c>
      <c r="K332" s="213"/>
      <c r="L332" s="189"/>
      <c r="M332" s="189"/>
      <c r="N332" s="189"/>
      <c r="O332" s="189"/>
      <c r="P332" s="213"/>
      <c r="Q332" s="189"/>
      <c r="R332" s="189"/>
      <c r="S332" s="189"/>
      <c r="T332" s="189"/>
      <c r="U332" s="189"/>
      <c r="V332" s="2"/>
      <c r="W332" s="2"/>
      <c r="X332" s="2"/>
      <c r="Y332" s="2"/>
      <c r="Z332" s="2"/>
      <c r="AA332" s="2"/>
      <c r="AB332" s="2"/>
    </row>
    <row r="333" spans="1:28" ht="15.75" customHeight="1" x14ac:dyDescent="0.25">
      <c r="A333" s="196"/>
      <c r="B333" s="214"/>
      <c r="C333" s="233" t="s">
        <v>1271</v>
      </c>
      <c r="D333" s="217" t="s">
        <v>1272</v>
      </c>
      <c r="E333" s="218">
        <v>4</v>
      </c>
      <c r="F333" s="219" t="s">
        <v>178</v>
      </c>
      <c r="G333" s="210">
        <v>67.2</v>
      </c>
      <c r="H333" s="232">
        <f t="shared" si="45"/>
        <v>268.8</v>
      </c>
      <c r="I333" s="225"/>
      <c r="J333" s="224">
        <v>2</v>
      </c>
      <c r="K333" s="213"/>
      <c r="L333" s="189"/>
      <c r="M333" s="189"/>
      <c r="N333" s="189"/>
      <c r="O333" s="189"/>
      <c r="P333" s="213">
        <v>2</v>
      </c>
      <c r="Q333" s="189"/>
      <c r="R333" s="189"/>
      <c r="S333" s="189"/>
      <c r="T333" s="189"/>
      <c r="U333" s="189"/>
      <c r="V333" s="2"/>
      <c r="W333" s="2"/>
      <c r="X333" s="2"/>
      <c r="Y333" s="2"/>
      <c r="Z333" s="2"/>
      <c r="AA333" s="2"/>
      <c r="AB333" s="2"/>
    </row>
    <row r="334" spans="1:28" ht="15.75" customHeight="1" x14ac:dyDescent="0.25">
      <c r="A334" s="196"/>
      <c r="B334" s="214"/>
      <c r="C334" s="233" t="s">
        <v>1271</v>
      </c>
      <c r="D334" s="217" t="s">
        <v>1273</v>
      </c>
      <c r="E334" s="218">
        <v>4</v>
      </c>
      <c r="F334" s="219" t="s">
        <v>178</v>
      </c>
      <c r="G334" s="210">
        <v>67.2</v>
      </c>
      <c r="H334" s="232">
        <f t="shared" si="45"/>
        <v>268.8</v>
      </c>
      <c r="I334" s="225"/>
      <c r="J334" s="224">
        <v>2</v>
      </c>
      <c r="K334" s="213"/>
      <c r="L334" s="189"/>
      <c r="M334" s="189"/>
      <c r="N334" s="189"/>
      <c r="O334" s="189"/>
      <c r="P334" s="213">
        <v>2</v>
      </c>
      <c r="Q334" s="189"/>
      <c r="R334" s="189"/>
      <c r="S334" s="189"/>
      <c r="T334" s="189"/>
      <c r="U334" s="189"/>
      <c r="V334" s="2"/>
      <c r="W334" s="2"/>
      <c r="X334" s="2"/>
      <c r="Y334" s="2"/>
      <c r="Z334" s="2"/>
      <c r="AA334" s="2"/>
      <c r="AB334" s="2"/>
    </row>
    <row r="335" spans="1:28" ht="15.75" customHeight="1" x14ac:dyDescent="0.25">
      <c r="A335" s="196"/>
      <c r="B335" s="214"/>
      <c r="C335" s="233" t="s">
        <v>1274</v>
      </c>
      <c r="D335" s="217" t="s">
        <v>1276</v>
      </c>
      <c r="E335" s="218">
        <v>30</v>
      </c>
      <c r="F335" s="219" t="s">
        <v>88</v>
      </c>
      <c r="G335" s="210">
        <v>73.5</v>
      </c>
      <c r="H335" s="232">
        <f t="shared" si="45"/>
        <v>2205</v>
      </c>
      <c r="I335" s="225"/>
      <c r="J335" s="224">
        <v>15</v>
      </c>
      <c r="K335" s="213"/>
      <c r="L335" s="189"/>
      <c r="M335" s="189"/>
      <c r="N335" s="189"/>
      <c r="O335" s="189"/>
      <c r="P335" s="213">
        <v>15</v>
      </c>
      <c r="Q335" s="189"/>
      <c r="R335" s="189"/>
      <c r="S335" s="189"/>
      <c r="T335" s="189"/>
      <c r="U335" s="189"/>
      <c r="V335" s="2"/>
      <c r="W335" s="2"/>
      <c r="X335" s="2"/>
      <c r="Y335" s="2"/>
      <c r="Z335" s="2"/>
      <c r="AA335" s="2"/>
      <c r="AB335" s="2"/>
    </row>
    <row r="336" spans="1:28" ht="15.75" customHeight="1" x14ac:dyDescent="0.25">
      <c r="A336" s="196"/>
      <c r="B336" s="214"/>
      <c r="C336" s="233" t="s">
        <v>1274</v>
      </c>
      <c r="D336" s="217" t="s">
        <v>1275</v>
      </c>
      <c r="E336" s="218">
        <v>30</v>
      </c>
      <c r="F336" s="219" t="s">
        <v>88</v>
      </c>
      <c r="G336" s="210">
        <v>65.8</v>
      </c>
      <c r="H336" s="232">
        <f t="shared" si="45"/>
        <v>1974</v>
      </c>
      <c r="I336" s="225"/>
      <c r="J336" s="224">
        <v>15</v>
      </c>
      <c r="K336" s="213"/>
      <c r="L336" s="189"/>
      <c r="M336" s="189"/>
      <c r="N336" s="189"/>
      <c r="O336" s="189"/>
      <c r="P336" s="213">
        <v>15</v>
      </c>
      <c r="Q336" s="189"/>
      <c r="R336" s="189"/>
      <c r="S336" s="189"/>
      <c r="T336" s="189"/>
      <c r="U336" s="189"/>
      <c r="V336" s="2"/>
      <c r="W336" s="2"/>
      <c r="X336" s="2"/>
      <c r="Y336" s="2"/>
      <c r="Z336" s="2"/>
      <c r="AA336" s="2"/>
      <c r="AB336" s="2"/>
    </row>
    <row r="337" spans="1:28" ht="15.75" customHeight="1" x14ac:dyDescent="0.25">
      <c r="A337" s="196"/>
      <c r="B337" s="214"/>
      <c r="C337" s="233" t="s">
        <v>1277</v>
      </c>
      <c r="D337" s="217" t="s">
        <v>1348</v>
      </c>
      <c r="E337" s="218">
        <v>20</v>
      </c>
      <c r="F337" s="219" t="s">
        <v>77</v>
      </c>
      <c r="G337" s="210">
        <v>371</v>
      </c>
      <c r="H337" s="232">
        <f t="shared" si="45"/>
        <v>7420</v>
      </c>
      <c r="I337" s="225"/>
      <c r="J337" s="224">
        <v>10</v>
      </c>
      <c r="K337" s="213"/>
      <c r="L337" s="189"/>
      <c r="M337" s="189"/>
      <c r="N337" s="189"/>
      <c r="O337" s="189"/>
      <c r="P337" s="213">
        <v>10</v>
      </c>
      <c r="Q337" s="189"/>
      <c r="R337" s="189"/>
      <c r="S337" s="189"/>
      <c r="T337" s="189"/>
      <c r="U337" s="189"/>
      <c r="V337" s="2"/>
      <c r="W337" s="2"/>
      <c r="X337" s="2"/>
      <c r="Y337" s="2"/>
      <c r="Z337" s="2"/>
      <c r="AA337" s="2"/>
      <c r="AB337" s="2"/>
    </row>
    <row r="338" spans="1:28" ht="15.75" customHeight="1" x14ac:dyDescent="0.25">
      <c r="A338" s="196"/>
      <c r="B338" s="214"/>
      <c r="C338" s="233" t="s">
        <v>1277</v>
      </c>
      <c r="D338" s="217" t="s">
        <v>1278</v>
      </c>
      <c r="E338" s="218">
        <v>20</v>
      </c>
      <c r="F338" s="219" t="s">
        <v>77</v>
      </c>
      <c r="G338" s="210">
        <v>687.4</v>
      </c>
      <c r="H338" s="232">
        <f t="shared" si="45"/>
        <v>13748</v>
      </c>
      <c r="I338" s="225"/>
      <c r="J338" s="224">
        <v>10</v>
      </c>
      <c r="K338" s="213"/>
      <c r="L338" s="189"/>
      <c r="M338" s="189"/>
      <c r="N338" s="189"/>
      <c r="O338" s="189"/>
      <c r="P338" s="213">
        <v>10</v>
      </c>
      <c r="Q338" s="189"/>
      <c r="R338" s="189"/>
      <c r="S338" s="189"/>
      <c r="T338" s="189"/>
      <c r="U338" s="189"/>
      <c r="V338" s="2"/>
      <c r="W338" s="2"/>
      <c r="X338" s="2"/>
      <c r="Y338" s="2"/>
      <c r="Z338" s="2"/>
      <c r="AA338" s="2"/>
      <c r="AB338" s="2"/>
    </row>
    <row r="339" spans="1:28" ht="15.75" customHeight="1" x14ac:dyDescent="0.25">
      <c r="A339" s="196"/>
      <c r="B339" s="214"/>
      <c r="C339" s="233" t="s">
        <v>1284</v>
      </c>
      <c r="D339" s="217" t="s">
        <v>1285</v>
      </c>
      <c r="E339" s="218">
        <v>12</v>
      </c>
      <c r="F339" s="219" t="s">
        <v>77</v>
      </c>
      <c r="G339" s="210">
        <v>252</v>
      </c>
      <c r="H339" s="232">
        <f t="shared" si="45"/>
        <v>3024</v>
      </c>
      <c r="I339" s="225"/>
      <c r="J339" s="224">
        <v>6</v>
      </c>
      <c r="K339" s="213"/>
      <c r="L339" s="189"/>
      <c r="M339" s="189"/>
      <c r="N339" s="189"/>
      <c r="O339" s="189"/>
      <c r="P339" s="213">
        <v>6</v>
      </c>
      <c r="Q339" s="189"/>
      <c r="R339" s="189"/>
      <c r="S339" s="189"/>
      <c r="T339" s="189"/>
      <c r="U339" s="189"/>
      <c r="V339" s="2"/>
      <c r="W339" s="2"/>
      <c r="X339" s="2"/>
      <c r="Y339" s="2"/>
      <c r="Z339" s="2"/>
      <c r="AA339" s="2"/>
      <c r="AB339" s="2"/>
    </row>
    <row r="340" spans="1:28" ht="15.75" customHeight="1" x14ac:dyDescent="0.25">
      <c r="A340" s="196"/>
      <c r="B340" s="214"/>
      <c r="C340" s="233" t="s">
        <v>1349</v>
      </c>
      <c r="D340" s="217" t="s">
        <v>985</v>
      </c>
      <c r="E340" s="218">
        <v>6</v>
      </c>
      <c r="F340" s="219" t="s">
        <v>88</v>
      </c>
      <c r="G340" s="210">
        <v>23.1</v>
      </c>
      <c r="H340" s="232">
        <f t="shared" si="45"/>
        <v>138.60000000000002</v>
      </c>
      <c r="I340" s="225"/>
      <c r="J340" s="224">
        <v>3</v>
      </c>
      <c r="K340" s="213"/>
      <c r="L340" s="189"/>
      <c r="M340" s="189"/>
      <c r="N340" s="189"/>
      <c r="O340" s="189"/>
      <c r="P340" s="213">
        <v>3</v>
      </c>
      <c r="Q340" s="189"/>
      <c r="R340" s="189"/>
      <c r="S340" s="189"/>
      <c r="T340" s="189"/>
      <c r="U340" s="189"/>
      <c r="V340" s="2"/>
      <c r="W340" s="2"/>
      <c r="X340" s="2"/>
      <c r="Y340" s="2"/>
      <c r="Z340" s="2"/>
      <c r="AA340" s="2"/>
      <c r="AB340" s="2"/>
    </row>
    <row r="341" spans="1:28" ht="15.75" customHeight="1" x14ac:dyDescent="0.25">
      <c r="A341" s="196"/>
      <c r="B341" s="214"/>
      <c r="C341" s="233" t="s">
        <v>1126</v>
      </c>
      <c r="D341" s="217" t="s">
        <v>1350</v>
      </c>
      <c r="E341" s="218">
        <v>6</v>
      </c>
      <c r="F341" s="219" t="s">
        <v>77</v>
      </c>
      <c r="G341" s="210">
        <v>672</v>
      </c>
      <c r="H341" s="232">
        <f t="shared" si="45"/>
        <v>4032</v>
      </c>
      <c r="I341" s="225"/>
      <c r="J341" s="224">
        <v>6</v>
      </c>
      <c r="K341" s="213"/>
      <c r="L341" s="189"/>
      <c r="M341" s="189"/>
      <c r="N341" s="189"/>
      <c r="O341" s="189"/>
      <c r="P341" s="213"/>
      <c r="Q341" s="189"/>
      <c r="R341" s="189"/>
      <c r="S341" s="189"/>
      <c r="T341" s="189"/>
      <c r="U341" s="189"/>
      <c r="V341" s="2"/>
      <c r="W341" s="2"/>
      <c r="X341" s="2"/>
      <c r="Y341" s="2"/>
      <c r="Z341" s="2"/>
      <c r="AA341" s="2"/>
      <c r="AB341" s="2"/>
    </row>
    <row r="342" spans="1:28" ht="15.75" customHeight="1" x14ac:dyDescent="0.25">
      <c r="A342" s="196"/>
      <c r="B342" s="214"/>
      <c r="C342" s="233" t="s">
        <v>1126</v>
      </c>
      <c r="D342" s="217" t="s">
        <v>1351</v>
      </c>
      <c r="E342" s="218">
        <v>6</v>
      </c>
      <c r="F342" s="219" t="s">
        <v>77</v>
      </c>
      <c r="G342" s="210">
        <v>1260</v>
      </c>
      <c r="H342" s="232">
        <f t="shared" si="45"/>
        <v>7560</v>
      </c>
      <c r="I342" s="225"/>
      <c r="J342" s="224">
        <v>6</v>
      </c>
      <c r="K342" s="213"/>
      <c r="L342" s="189"/>
      <c r="M342" s="189"/>
      <c r="N342" s="189"/>
      <c r="O342" s="189"/>
      <c r="P342" s="213"/>
      <c r="Q342" s="189"/>
      <c r="R342" s="189"/>
      <c r="S342" s="189"/>
      <c r="T342" s="189"/>
      <c r="U342" s="189"/>
      <c r="V342" s="2"/>
      <c r="W342" s="2"/>
      <c r="X342" s="2"/>
      <c r="Y342" s="2"/>
      <c r="Z342" s="2"/>
      <c r="AA342" s="2"/>
      <c r="AB342" s="2"/>
    </row>
    <row r="343" spans="1:28" ht="15.75" customHeight="1" x14ac:dyDescent="0.25">
      <c r="A343" s="196"/>
      <c r="B343" s="214"/>
      <c r="C343" s="233" t="s">
        <v>1352</v>
      </c>
      <c r="D343" s="217" t="s">
        <v>1353</v>
      </c>
      <c r="E343" s="218">
        <v>5</v>
      </c>
      <c r="F343" s="219" t="s">
        <v>77</v>
      </c>
      <c r="G343" s="210">
        <v>350</v>
      </c>
      <c r="H343" s="232">
        <f t="shared" si="45"/>
        <v>1750</v>
      </c>
      <c r="I343" s="225"/>
      <c r="J343" s="224">
        <v>3</v>
      </c>
      <c r="K343" s="213"/>
      <c r="L343" s="189"/>
      <c r="M343" s="189"/>
      <c r="N343" s="189"/>
      <c r="O343" s="189"/>
      <c r="P343" s="213">
        <v>2</v>
      </c>
      <c r="Q343" s="189"/>
      <c r="R343" s="189"/>
      <c r="S343" s="189"/>
      <c r="T343" s="189"/>
      <c r="U343" s="189"/>
      <c r="V343" s="2"/>
      <c r="W343" s="2"/>
      <c r="X343" s="2"/>
      <c r="Y343" s="2"/>
      <c r="Z343" s="2"/>
      <c r="AA343" s="2"/>
      <c r="AB343" s="2"/>
    </row>
    <row r="344" spans="1:28" ht="15.75" customHeight="1" x14ac:dyDescent="0.25">
      <c r="A344" s="196"/>
      <c r="B344" s="214"/>
      <c r="C344" s="233" t="s">
        <v>1292</v>
      </c>
      <c r="D344" s="217" t="s">
        <v>1354</v>
      </c>
      <c r="E344" s="218">
        <v>5</v>
      </c>
      <c r="F344" s="219" t="s">
        <v>77</v>
      </c>
      <c r="G344" s="210">
        <v>420</v>
      </c>
      <c r="H344" s="232">
        <f t="shared" si="45"/>
        <v>2100</v>
      </c>
      <c r="I344" s="225"/>
      <c r="J344" s="224">
        <v>5</v>
      </c>
      <c r="K344" s="213"/>
      <c r="L344" s="189"/>
      <c r="M344" s="189"/>
      <c r="N344" s="189"/>
      <c r="O344" s="189"/>
      <c r="P344" s="213"/>
      <c r="Q344" s="189"/>
      <c r="R344" s="189"/>
      <c r="S344" s="189"/>
      <c r="T344" s="189"/>
      <c r="U344" s="189"/>
      <c r="V344" s="2"/>
      <c r="W344" s="2"/>
      <c r="X344" s="2"/>
      <c r="Y344" s="2"/>
      <c r="Z344" s="2"/>
      <c r="AA344" s="2"/>
      <c r="AB344" s="2"/>
    </row>
    <row r="345" spans="1:28" ht="15.75" customHeight="1" x14ac:dyDescent="0.25">
      <c r="A345" s="196"/>
      <c r="B345" s="214"/>
      <c r="C345" s="233" t="s">
        <v>1292</v>
      </c>
      <c r="D345" s="217" t="s">
        <v>1355</v>
      </c>
      <c r="E345" s="218">
        <v>2</v>
      </c>
      <c r="F345" s="219" t="s">
        <v>77</v>
      </c>
      <c r="G345" s="210">
        <v>1680</v>
      </c>
      <c r="H345" s="232">
        <f t="shared" si="45"/>
        <v>3360</v>
      </c>
      <c r="I345" s="225"/>
      <c r="J345" s="224">
        <v>2</v>
      </c>
      <c r="K345" s="213"/>
      <c r="L345" s="189"/>
      <c r="M345" s="189"/>
      <c r="N345" s="189"/>
      <c r="O345" s="189"/>
      <c r="P345" s="213"/>
      <c r="Q345" s="189"/>
      <c r="R345" s="189"/>
      <c r="S345" s="189"/>
      <c r="T345" s="189"/>
      <c r="U345" s="189"/>
      <c r="V345" s="2"/>
      <c r="W345" s="2"/>
      <c r="X345" s="2"/>
      <c r="Y345" s="2"/>
      <c r="Z345" s="2"/>
      <c r="AA345" s="2"/>
      <c r="AB345" s="2"/>
    </row>
    <row r="346" spans="1:28" ht="15.75" customHeight="1" x14ac:dyDescent="0.25">
      <c r="A346" s="196"/>
      <c r="B346" s="214"/>
      <c r="C346" s="233" t="s">
        <v>1115</v>
      </c>
      <c r="D346" s="217" t="s">
        <v>1356</v>
      </c>
      <c r="E346" s="218">
        <v>5</v>
      </c>
      <c r="F346" s="219" t="s">
        <v>77</v>
      </c>
      <c r="G346" s="210">
        <v>50</v>
      </c>
      <c r="H346" s="232">
        <f t="shared" si="45"/>
        <v>250</v>
      </c>
      <c r="I346" s="225"/>
      <c r="J346" s="224">
        <v>5</v>
      </c>
      <c r="K346" s="213"/>
      <c r="L346" s="189"/>
      <c r="M346" s="189"/>
      <c r="N346" s="189"/>
      <c r="O346" s="189"/>
      <c r="P346" s="213"/>
      <c r="Q346" s="189"/>
      <c r="R346" s="189"/>
      <c r="S346" s="189"/>
      <c r="T346" s="189"/>
      <c r="U346" s="189"/>
      <c r="V346" s="2"/>
      <c r="W346" s="2"/>
      <c r="X346" s="2"/>
      <c r="Y346" s="2"/>
      <c r="Z346" s="2"/>
      <c r="AA346" s="2"/>
      <c r="AB346" s="2"/>
    </row>
    <row r="347" spans="1:28" ht="15.75" customHeight="1" x14ac:dyDescent="0.25">
      <c r="A347" s="196"/>
      <c r="B347" s="214"/>
      <c r="C347" s="233" t="s">
        <v>1357</v>
      </c>
      <c r="D347" s="217" t="s">
        <v>1358</v>
      </c>
      <c r="E347" s="218">
        <v>24</v>
      </c>
      <c r="F347" s="219" t="s">
        <v>971</v>
      </c>
      <c r="G347" s="210">
        <v>77</v>
      </c>
      <c r="H347" s="232">
        <f t="shared" si="45"/>
        <v>1848</v>
      </c>
      <c r="I347" s="225"/>
      <c r="J347" s="224">
        <v>6</v>
      </c>
      <c r="K347" s="213"/>
      <c r="L347" s="189"/>
      <c r="M347" s="189">
        <v>6</v>
      </c>
      <c r="N347" s="189"/>
      <c r="O347" s="189"/>
      <c r="P347" s="213">
        <v>6</v>
      </c>
      <c r="Q347" s="189"/>
      <c r="R347" s="189"/>
      <c r="S347" s="189">
        <v>6</v>
      </c>
      <c r="T347" s="189"/>
      <c r="U347" s="189"/>
      <c r="V347" s="2"/>
      <c r="W347" s="2"/>
      <c r="X347" s="2"/>
      <c r="Y347" s="2"/>
      <c r="Z347" s="2"/>
      <c r="AA347" s="2"/>
      <c r="AB347" s="2"/>
    </row>
    <row r="348" spans="1:28" ht="15.75" customHeight="1" x14ac:dyDescent="0.25">
      <c r="A348" s="196"/>
      <c r="B348" s="214"/>
      <c r="C348" s="233" t="s">
        <v>1359</v>
      </c>
      <c r="D348" s="217"/>
      <c r="E348" s="218">
        <v>4</v>
      </c>
      <c r="F348" s="219" t="s">
        <v>110</v>
      </c>
      <c r="G348" s="210">
        <v>42590</v>
      </c>
      <c r="H348" s="232">
        <f t="shared" si="45"/>
        <v>170360</v>
      </c>
      <c r="I348" s="225"/>
      <c r="J348" s="224">
        <v>4</v>
      </c>
      <c r="K348" s="213"/>
      <c r="L348" s="189"/>
      <c r="M348" s="189"/>
      <c r="N348" s="189"/>
      <c r="O348" s="189"/>
      <c r="P348" s="213"/>
      <c r="Q348" s="189"/>
      <c r="R348" s="189"/>
      <c r="S348" s="189"/>
      <c r="T348" s="189"/>
      <c r="U348" s="189"/>
      <c r="V348" s="2"/>
      <c r="W348" s="2"/>
      <c r="X348" s="2"/>
      <c r="Y348" s="2"/>
      <c r="Z348" s="2"/>
      <c r="AA348" s="2"/>
      <c r="AB348" s="2"/>
    </row>
    <row r="349" spans="1:28" ht="15.75" customHeight="1" x14ac:dyDescent="0.25">
      <c r="A349" s="196"/>
      <c r="B349" s="214"/>
      <c r="C349" s="233" t="s">
        <v>925</v>
      </c>
      <c r="D349" s="217" t="s">
        <v>926</v>
      </c>
      <c r="E349" s="218">
        <v>4</v>
      </c>
      <c r="F349" s="219" t="s">
        <v>77</v>
      </c>
      <c r="G349" s="210">
        <v>9684</v>
      </c>
      <c r="H349" s="232">
        <f t="shared" si="45"/>
        <v>38736</v>
      </c>
      <c r="I349" s="225"/>
      <c r="J349" s="224">
        <v>4</v>
      </c>
      <c r="K349" s="213"/>
      <c r="L349" s="189"/>
      <c r="M349" s="189"/>
      <c r="N349" s="189"/>
      <c r="O349" s="189"/>
      <c r="P349" s="213"/>
      <c r="Q349" s="189"/>
      <c r="R349" s="189"/>
      <c r="S349" s="189"/>
      <c r="T349" s="189"/>
      <c r="U349" s="189"/>
      <c r="V349" s="2"/>
      <c r="W349" s="2"/>
      <c r="X349" s="2"/>
      <c r="Y349" s="2"/>
      <c r="Z349" s="2"/>
      <c r="AA349" s="2"/>
      <c r="AB349" s="2"/>
    </row>
    <row r="350" spans="1:28" ht="15.75" customHeight="1" x14ac:dyDescent="0.25">
      <c r="A350" s="196"/>
      <c r="B350" s="214"/>
      <c r="C350" s="233" t="s">
        <v>922</v>
      </c>
      <c r="D350" s="217" t="s">
        <v>923</v>
      </c>
      <c r="E350" s="218">
        <v>4</v>
      </c>
      <c r="F350" s="219" t="s">
        <v>77</v>
      </c>
      <c r="G350" s="210">
        <v>20178</v>
      </c>
      <c r="H350" s="232">
        <f t="shared" si="45"/>
        <v>80712</v>
      </c>
      <c r="I350" s="225"/>
      <c r="J350" s="224">
        <v>2</v>
      </c>
      <c r="K350" s="213"/>
      <c r="L350" s="189"/>
      <c r="M350" s="189"/>
      <c r="N350" s="189"/>
      <c r="O350" s="189"/>
      <c r="P350" s="213">
        <v>2</v>
      </c>
      <c r="Q350" s="189"/>
      <c r="R350" s="189"/>
      <c r="S350" s="189"/>
      <c r="T350" s="189"/>
      <c r="U350" s="189"/>
      <c r="V350" s="2"/>
      <c r="W350" s="2"/>
      <c r="X350" s="2"/>
      <c r="Y350" s="2"/>
      <c r="Z350" s="2"/>
      <c r="AA350" s="2"/>
      <c r="AB350" s="2"/>
    </row>
    <row r="351" spans="1:28" ht="15.75" customHeight="1" x14ac:dyDescent="0.25">
      <c r="A351" s="196"/>
      <c r="B351" s="214"/>
      <c r="C351" s="233" t="s">
        <v>922</v>
      </c>
      <c r="D351" s="217" t="s">
        <v>928</v>
      </c>
      <c r="E351" s="218">
        <v>1</v>
      </c>
      <c r="F351" s="219" t="s">
        <v>77</v>
      </c>
      <c r="G351" s="210">
        <v>21798</v>
      </c>
      <c r="H351" s="232">
        <f t="shared" si="45"/>
        <v>21798</v>
      </c>
      <c r="I351" s="225"/>
      <c r="J351" s="224">
        <v>1</v>
      </c>
      <c r="K351" s="213"/>
      <c r="L351" s="189"/>
      <c r="M351" s="189"/>
      <c r="N351" s="189"/>
      <c r="O351" s="189"/>
      <c r="P351" s="213"/>
      <c r="Q351" s="189"/>
      <c r="R351" s="189"/>
      <c r="S351" s="189"/>
      <c r="T351" s="189"/>
      <c r="U351" s="189"/>
      <c r="V351" s="2"/>
      <c r="W351" s="2"/>
      <c r="X351" s="2"/>
      <c r="Y351" s="2"/>
      <c r="Z351" s="2"/>
      <c r="AA351" s="2"/>
      <c r="AB351" s="2"/>
    </row>
    <row r="352" spans="1:28" ht="15.75" customHeight="1" x14ac:dyDescent="0.25">
      <c r="A352" s="235"/>
      <c r="B352" s="236"/>
      <c r="C352" s="252" t="s">
        <v>256</v>
      </c>
      <c r="D352" s="237"/>
      <c r="E352" s="238"/>
      <c r="F352" s="239"/>
      <c r="G352" s="210"/>
      <c r="H352" s="240">
        <f>SUM(H50:H351)</f>
        <v>5580290.9000000004</v>
      </c>
      <c r="I352" s="241"/>
      <c r="J352" s="242"/>
      <c r="K352" s="243"/>
      <c r="L352" s="244"/>
      <c r="M352" s="244"/>
      <c r="N352" s="244"/>
      <c r="O352" s="244"/>
      <c r="P352" s="243"/>
      <c r="Q352" s="244"/>
      <c r="R352" s="244"/>
      <c r="S352" s="244"/>
      <c r="T352" s="244"/>
      <c r="U352" s="244"/>
      <c r="V352" s="245"/>
      <c r="W352" s="245"/>
      <c r="X352" s="245"/>
      <c r="Y352" s="245"/>
      <c r="Z352" s="245"/>
      <c r="AA352" s="245"/>
      <c r="AB352" s="245"/>
    </row>
    <row r="353" spans="1:28" ht="19.5" customHeight="1" x14ac:dyDescent="0.25">
      <c r="A353" s="196"/>
      <c r="B353" s="214"/>
      <c r="C353" s="233"/>
      <c r="D353" s="217"/>
      <c r="E353" s="218"/>
      <c r="F353" s="219"/>
      <c r="G353" s="210"/>
      <c r="H353" s="253"/>
      <c r="I353" s="219"/>
      <c r="J353" s="224"/>
      <c r="K353" s="213"/>
      <c r="L353" s="189"/>
      <c r="M353" s="189"/>
      <c r="N353" s="189"/>
      <c r="O353" s="189"/>
      <c r="P353" s="213"/>
      <c r="Q353" s="189"/>
      <c r="R353" s="189"/>
      <c r="S353" s="189"/>
      <c r="T353" s="189"/>
      <c r="U353" s="189"/>
      <c r="V353" s="2"/>
      <c r="W353" s="2"/>
      <c r="X353" s="2"/>
      <c r="Y353" s="2"/>
      <c r="Z353" s="2"/>
      <c r="AA353" s="2"/>
      <c r="AB353" s="2"/>
    </row>
    <row r="354" spans="1:28" ht="15.75" customHeight="1" x14ac:dyDescent="0.25">
      <c r="A354" s="196" t="s">
        <v>8</v>
      </c>
      <c r="B354" s="214"/>
      <c r="C354" s="215" t="s">
        <v>257</v>
      </c>
      <c r="D354" s="217"/>
      <c r="E354" s="218"/>
      <c r="F354" s="219"/>
      <c r="G354" s="210"/>
      <c r="H354" s="223">
        <v>28500000</v>
      </c>
      <c r="I354" s="225" t="s">
        <v>847</v>
      </c>
      <c r="J354" s="224"/>
      <c r="K354" s="213"/>
      <c r="L354" s="189"/>
      <c r="M354" s="189"/>
      <c r="N354" s="189"/>
      <c r="O354" s="189"/>
      <c r="P354" s="213"/>
      <c r="Q354" s="189"/>
      <c r="R354" s="189"/>
      <c r="S354" s="189"/>
      <c r="T354" s="189"/>
      <c r="U354" s="189"/>
      <c r="V354" s="2"/>
      <c r="W354" s="2"/>
      <c r="X354" s="2"/>
      <c r="Y354" s="2"/>
      <c r="Z354" s="2"/>
      <c r="AA354" s="2"/>
      <c r="AB354" s="2"/>
    </row>
    <row r="355" spans="1:28" ht="15" customHeight="1" x14ac:dyDescent="0.25">
      <c r="A355" s="196"/>
      <c r="B355" s="214"/>
      <c r="C355" s="233" t="s">
        <v>1360</v>
      </c>
      <c r="D355" s="217" t="s">
        <v>1361</v>
      </c>
      <c r="E355" s="218">
        <v>2000</v>
      </c>
      <c r="F355" s="219" t="s">
        <v>521</v>
      </c>
      <c r="G355" s="210">
        <v>28</v>
      </c>
      <c r="H355" s="253">
        <f t="shared" ref="H355:H445" si="46">E355*G355</f>
        <v>56000</v>
      </c>
      <c r="I355" s="219"/>
      <c r="J355" s="224"/>
      <c r="K355" s="213">
        <f t="shared" ref="K355:K445" si="47">E355/2</f>
        <v>1000</v>
      </c>
      <c r="L355" s="189"/>
      <c r="M355" s="189"/>
      <c r="N355" s="189"/>
      <c r="O355" s="189"/>
      <c r="P355" s="213">
        <f t="shared" ref="P355:P445" si="48">E355/2</f>
        <v>1000</v>
      </c>
      <c r="Q355" s="189"/>
      <c r="R355" s="189"/>
      <c r="S355" s="189"/>
      <c r="T355" s="189"/>
      <c r="U355" s="189"/>
      <c r="V355" s="2"/>
      <c r="W355" s="2"/>
      <c r="X355" s="2"/>
      <c r="Y355" s="2"/>
      <c r="Z355" s="2"/>
      <c r="AA355" s="2"/>
      <c r="AB355" s="2"/>
    </row>
    <row r="356" spans="1:28" ht="15" customHeight="1" x14ac:dyDescent="0.25">
      <c r="A356" s="196"/>
      <c r="B356" s="214"/>
      <c r="C356" s="233" t="s">
        <v>1362</v>
      </c>
      <c r="D356" s="217" t="s">
        <v>1363</v>
      </c>
      <c r="E356" s="218">
        <v>300</v>
      </c>
      <c r="F356" s="219" t="s">
        <v>307</v>
      </c>
      <c r="G356" s="210">
        <v>70</v>
      </c>
      <c r="H356" s="253">
        <f t="shared" si="46"/>
        <v>21000</v>
      </c>
      <c r="I356" s="219"/>
      <c r="J356" s="224"/>
      <c r="K356" s="213">
        <f t="shared" si="47"/>
        <v>150</v>
      </c>
      <c r="L356" s="189"/>
      <c r="M356" s="189"/>
      <c r="N356" s="189"/>
      <c r="O356" s="189"/>
      <c r="P356" s="213">
        <f t="shared" si="48"/>
        <v>150</v>
      </c>
      <c r="Q356" s="189"/>
      <c r="R356" s="189"/>
      <c r="S356" s="189"/>
      <c r="T356" s="189"/>
      <c r="U356" s="189"/>
      <c r="V356" s="2"/>
      <c r="W356" s="2"/>
      <c r="X356" s="2"/>
      <c r="Y356" s="2"/>
      <c r="Z356" s="2"/>
      <c r="AA356" s="2"/>
      <c r="AB356" s="2"/>
    </row>
    <row r="357" spans="1:28" ht="15" customHeight="1" x14ac:dyDescent="0.25">
      <c r="A357" s="196"/>
      <c r="B357" s="214"/>
      <c r="C357" s="233" t="s">
        <v>1364</v>
      </c>
      <c r="D357" s="217" t="s">
        <v>1365</v>
      </c>
      <c r="E357" s="218">
        <v>1000</v>
      </c>
      <c r="F357" s="219" t="s">
        <v>307</v>
      </c>
      <c r="G357" s="210">
        <v>4</v>
      </c>
      <c r="H357" s="253">
        <f t="shared" si="46"/>
        <v>4000</v>
      </c>
      <c r="I357" s="219"/>
      <c r="J357" s="224"/>
      <c r="K357" s="213">
        <f t="shared" si="47"/>
        <v>500</v>
      </c>
      <c r="L357" s="189"/>
      <c r="M357" s="189"/>
      <c r="N357" s="189"/>
      <c r="O357" s="189"/>
      <c r="P357" s="213">
        <f t="shared" si="48"/>
        <v>500</v>
      </c>
      <c r="Q357" s="189"/>
      <c r="R357" s="189"/>
      <c r="S357" s="189"/>
      <c r="T357" s="189"/>
      <c r="U357" s="189"/>
      <c r="V357" s="2"/>
      <c r="W357" s="2"/>
      <c r="X357" s="2"/>
      <c r="Y357" s="2"/>
      <c r="Z357" s="2"/>
      <c r="AA357" s="2"/>
      <c r="AB357" s="2"/>
    </row>
    <row r="358" spans="1:28" ht="15" customHeight="1" x14ac:dyDescent="0.25">
      <c r="A358" s="196"/>
      <c r="B358" s="214"/>
      <c r="C358" s="233" t="s">
        <v>1364</v>
      </c>
      <c r="D358" s="217" t="s">
        <v>1366</v>
      </c>
      <c r="E358" s="218">
        <v>1500</v>
      </c>
      <c r="F358" s="219" t="s">
        <v>307</v>
      </c>
      <c r="G358" s="210">
        <v>5</v>
      </c>
      <c r="H358" s="253">
        <f t="shared" si="46"/>
        <v>7500</v>
      </c>
      <c r="I358" s="219"/>
      <c r="J358" s="224"/>
      <c r="K358" s="213">
        <f t="shared" si="47"/>
        <v>750</v>
      </c>
      <c r="L358" s="189"/>
      <c r="M358" s="189"/>
      <c r="N358" s="189"/>
      <c r="O358" s="189"/>
      <c r="P358" s="213">
        <f t="shared" si="48"/>
        <v>750</v>
      </c>
      <c r="Q358" s="189"/>
      <c r="R358" s="189"/>
      <c r="S358" s="189"/>
      <c r="T358" s="189"/>
      <c r="U358" s="189"/>
      <c r="V358" s="2"/>
      <c r="W358" s="2"/>
      <c r="X358" s="2"/>
      <c r="Y358" s="2"/>
      <c r="Z358" s="2"/>
      <c r="AA358" s="2"/>
      <c r="AB358" s="2"/>
    </row>
    <row r="359" spans="1:28" ht="15" customHeight="1" x14ac:dyDescent="0.25">
      <c r="A359" s="196"/>
      <c r="B359" s="214"/>
      <c r="C359" s="233" t="s">
        <v>1367</v>
      </c>
      <c r="D359" s="217" t="s">
        <v>1368</v>
      </c>
      <c r="E359" s="218">
        <v>1000</v>
      </c>
      <c r="F359" s="219" t="s">
        <v>307</v>
      </c>
      <c r="G359" s="210">
        <v>3.5</v>
      </c>
      <c r="H359" s="253">
        <f t="shared" si="46"/>
        <v>3500</v>
      </c>
      <c r="I359" s="219"/>
      <c r="J359" s="224"/>
      <c r="K359" s="213">
        <f t="shared" si="47"/>
        <v>500</v>
      </c>
      <c r="L359" s="189"/>
      <c r="M359" s="189"/>
      <c r="N359" s="189"/>
      <c r="O359" s="189"/>
      <c r="P359" s="213">
        <f t="shared" si="48"/>
        <v>500</v>
      </c>
      <c r="Q359" s="189"/>
      <c r="R359" s="189"/>
      <c r="S359" s="189"/>
      <c r="T359" s="189"/>
      <c r="U359" s="189"/>
      <c r="V359" s="2"/>
      <c r="W359" s="2"/>
      <c r="X359" s="2"/>
      <c r="Y359" s="2"/>
      <c r="Z359" s="2"/>
      <c r="AA359" s="2"/>
      <c r="AB359" s="2"/>
    </row>
    <row r="360" spans="1:28" ht="15" customHeight="1" x14ac:dyDescent="0.25">
      <c r="A360" s="196"/>
      <c r="B360" s="214"/>
      <c r="C360" s="233" t="s">
        <v>1369</v>
      </c>
      <c r="D360" s="217" t="s">
        <v>1370</v>
      </c>
      <c r="E360" s="218">
        <v>72</v>
      </c>
      <c r="F360" s="219" t="s">
        <v>178</v>
      </c>
      <c r="G360" s="210">
        <v>70</v>
      </c>
      <c r="H360" s="253">
        <f t="shared" si="46"/>
        <v>5040</v>
      </c>
      <c r="I360" s="219"/>
      <c r="J360" s="224"/>
      <c r="K360" s="213">
        <f t="shared" si="47"/>
        <v>36</v>
      </c>
      <c r="L360" s="189"/>
      <c r="M360" s="189"/>
      <c r="N360" s="189"/>
      <c r="O360" s="189"/>
      <c r="P360" s="213">
        <f t="shared" si="48"/>
        <v>36</v>
      </c>
      <c r="Q360" s="189"/>
      <c r="R360" s="189"/>
      <c r="S360" s="189"/>
      <c r="T360" s="189"/>
      <c r="U360" s="189"/>
      <c r="V360" s="2"/>
      <c r="W360" s="2"/>
      <c r="X360" s="2"/>
      <c r="Y360" s="2"/>
      <c r="Z360" s="2"/>
      <c r="AA360" s="2"/>
      <c r="AB360" s="2"/>
    </row>
    <row r="361" spans="1:28" ht="15" customHeight="1" x14ac:dyDescent="0.25">
      <c r="A361" s="196"/>
      <c r="B361" s="214"/>
      <c r="C361" s="233" t="s">
        <v>1371</v>
      </c>
      <c r="D361" s="217" t="s">
        <v>1372</v>
      </c>
      <c r="E361" s="218">
        <v>8000</v>
      </c>
      <c r="F361" s="219" t="s">
        <v>307</v>
      </c>
      <c r="G361" s="210">
        <v>5</v>
      </c>
      <c r="H361" s="253">
        <f t="shared" si="46"/>
        <v>40000</v>
      </c>
      <c r="I361" s="219"/>
      <c r="J361" s="224"/>
      <c r="K361" s="213">
        <f t="shared" si="47"/>
        <v>4000</v>
      </c>
      <c r="L361" s="189"/>
      <c r="M361" s="189"/>
      <c r="N361" s="189"/>
      <c r="O361" s="189"/>
      <c r="P361" s="213">
        <f t="shared" si="48"/>
        <v>4000</v>
      </c>
      <c r="Q361" s="189"/>
      <c r="R361" s="189"/>
      <c r="S361" s="189"/>
      <c r="T361" s="189"/>
      <c r="U361" s="189"/>
      <c r="V361" s="2"/>
      <c r="W361" s="2"/>
      <c r="X361" s="2"/>
      <c r="Y361" s="2"/>
      <c r="Z361" s="2"/>
      <c r="AA361" s="2"/>
      <c r="AB361" s="2"/>
    </row>
    <row r="362" spans="1:28" ht="15" customHeight="1" x14ac:dyDescent="0.25">
      <c r="A362" s="196"/>
      <c r="B362" s="214"/>
      <c r="C362" s="233" t="s">
        <v>1371</v>
      </c>
      <c r="D362" s="217" t="s">
        <v>1373</v>
      </c>
      <c r="E362" s="218">
        <v>40000</v>
      </c>
      <c r="F362" s="219" t="s">
        <v>307</v>
      </c>
      <c r="G362" s="210">
        <v>4</v>
      </c>
      <c r="H362" s="253">
        <f t="shared" si="46"/>
        <v>160000</v>
      </c>
      <c r="I362" s="219"/>
      <c r="J362" s="224"/>
      <c r="K362" s="213">
        <f t="shared" si="47"/>
        <v>20000</v>
      </c>
      <c r="L362" s="189"/>
      <c r="M362" s="189"/>
      <c r="N362" s="189"/>
      <c r="O362" s="189"/>
      <c r="P362" s="213">
        <f t="shared" si="48"/>
        <v>20000</v>
      </c>
      <c r="Q362" s="189"/>
      <c r="R362" s="189"/>
      <c r="S362" s="189"/>
      <c r="T362" s="189"/>
      <c r="U362" s="189"/>
      <c r="V362" s="2"/>
      <c r="W362" s="2"/>
      <c r="X362" s="2"/>
      <c r="Y362" s="2"/>
      <c r="Z362" s="2"/>
      <c r="AA362" s="2"/>
      <c r="AB362" s="2"/>
    </row>
    <row r="363" spans="1:28" ht="15" customHeight="1" x14ac:dyDescent="0.25">
      <c r="A363" s="196"/>
      <c r="B363" s="214"/>
      <c r="C363" s="233" t="s">
        <v>1374</v>
      </c>
      <c r="D363" s="217" t="s">
        <v>1375</v>
      </c>
      <c r="E363" s="218">
        <v>432</v>
      </c>
      <c r="F363" s="219" t="s">
        <v>178</v>
      </c>
      <c r="G363" s="210">
        <v>40</v>
      </c>
      <c r="H363" s="253">
        <f t="shared" si="46"/>
        <v>17280</v>
      </c>
      <c r="I363" s="219"/>
      <c r="J363" s="224"/>
      <c r="K363" s="213">
        <f t="shared" si="47"/>
        <v>216</v>
      </c>
      <c r="L363" s="189"/>
      <c r="M363" s="189"/>
      <c r="N363" s="189"/>
      <c r="O363" s="189"/>
      <c r="P363" s="213">
        <f t="shared" si="48"/>
        <v>216</v>
      </c>
      <c r="Q363" s="189"/>
      <c r="R363" s="189"/>
      <c r="S363" s="189"/>
      <c r="T363" s="189"/>
      <c r="U363" s="189"/>
      <c r="V363" s="2"/>
      <c r="W363" s="2"/>
      <c r="X363" s="2"/>
      <c r="Y363" s="2"/>
      <c r="Z363" s="2"/>
      <c r="AA363" s="2"/>
      <c r="AB363" s="2"/>
    </row>
    <row r="364" spans="1:28" ht="15" customHeight="1" x14ac:dyDescent="0.25">
      <c r="A364" s="196"/>
      <c r="B364" s="214"/>
      <c r="C364" s="233" t="s">
        <v>1374</v>
      </c>
      <c r="D364" s="217" t="s">
        <v>1376</v>
      </c>
      <c r="E364" s="218">
        <v>5000</v>
      </c>
      <c r="F364" s="219" t="s">
        <v>362</v>
      </c>
      <c r="G364" s="210">
        <v>1.8</v>
      </c>
      <c r="H364" s="253">
        <f t="shared" si="46"/>
        <v>9000</v>
      </c>
      <c r="I364" s="219"/>
      <c r="J364" s="224"/>
      <c r="K364" s="213">
        <f t="shared" si="47"/>
        <v>2500</v>
      </c>
      <c r="L364" s="189"/>
      <c r="M364" s="189"/>
      <c r="N364" s="189"/>
      <c r="O364" s="189"/>
      <c r="P364" s="213">
        <f t="shared" si="48"/>
        <v>2500</v>
      </c>
      <c r="Q364" s="189"/>
      <c r="R364" s="189"/>
      <c r="S364" s="189"/>
      <c r="T364" s="189"/>
      <c r="U364" s="189"/>
      <c r="V364" s="2"/>
      <c r="W364" s="2"/>
      <c r="X364" s="2"/>
      <c r="Y364" s="2"/>
      <c r="Z364" s="2"/>
      <c r="AA364" s="2"/>
      <c r="AB364" s="2"/>
    </row>
    <row r="365" spans="1:28" ht="15" customHeight="1" x14ac:dyDescent="0.25">
      <c r="A365" s="196"/>
      <c r="B365" s="214"/>
      <c r="C365" s="233" t="s">
        <v>1377</v>
      </c>
      <c r="D365" s="217" t="s">
        <v>1378</v>
      </c>
      <c r="E365" s="218">
        <v>720</v>
      </c>
      <c r="F365" s="219" t="s">
        <v>178</v>
      </c>
      <c r="G365" s="210">
        <v>100</v>
      </c>
      <c r="H365" s="232">
        <f t="shared" si="46"/>
        <v>72000</v>
      </c>
      <c r="I365" s="221"/>
      <c r="J365" s="189"/>
      <c r="K365" s="213">
        <f t="shared" si="47"/>
        <v>360</v>
      </c>
      <c r="L365" s="189"/>
      <c r="M365" s="189"/>
      <c r="N365" s="189"/>
      <c r="O365" s="189"/>
      <c r="P365" s="213">
        <f t="shared" si="48"/>
        <v>360</v>
      </c>
      <c r="Q365" s="189"/>
      <c r="R365" s="189"/>
      <c r="S365" s="189"/>
      <c r="T365" s="189"/>
      <c r="U365" s="189"/>
      <c r="V365" s="2"/>
      <c r="W365" s="2"/>
      <c r="X365" s="2"/>
      <c r="Y365" s="2"/>
      <c r="Z365" s="2"/>
      <c r="AA365" s="2"/>
      <c r="AB365" s="2"/>
    </row>
    <row r="366" spans="1:28" ht="15" customHeight="1" x14ac:dyDescent="0.25">
      <c r="A366" s="196"/>
      <c r="B366" s="214"/>
      <c r="C366" s="233" t="s">
        <v>1377</v>
      </c>
      <c r="D366" s="217" t="s">
        <v>1379</v>
      </c>
      <c r="E366" s="218">
        <v>144</v>
      </c>
      <c r="F366" s="219" t="s">
        <v>178</v>
      </c>
      <c r="G366" s="210">
        <v>40</v>
      </c>
      <c r="H366" s="232">
        <f t="shared" si="46"/>
        <v>5760</v>
      </c>
      <c r="I366" s="221"/>
      <c r="J366" s="189"/>
      <c r="K366" s="213">
        <f t="shared" si="47"/>
        <v>72</v>
      </c>
      <c r="L366" s="189"/>
      <c r="M366" s="189"/>
      <c r="N366" s="189"/>
      <c r="O366" s="189"/>
      <c r="P366" s="213">
        <f t="shared" si="48"/>
        <v>72</v>
      </c>
      <c r="Q366" s="189"/>
      <c r="R366" s="189"/>
      <c r="S366" s="189"/>
      <c r="T366" s="189"/>
      <c r="U366" s="189"/>
      <c r="V366" s="2"/>
      <c r="W366" s="2"/>
      <c r="X366" s="2"/>
      <c r="Y366" s="2"/>
      <c r="Z366" s="2"/>
      <c r="AA366" s="2"/>
      <c r="AB366" s="2"/>
    </row>
    <row r="367" spans="1:28" ht="15" customHeight="1" x14ac:dyDescent="0.25">
      <c r="A367" s="196"/>
      <c r="B367" s="214"/>
      <c r="C367" s="233" t="s">
        <v>1377</v>
      </c>
      <c r="D367" s="217" t="s">
        <v>1376</v>
      </c>
      <c r="E367" s="218">
        <v>50000</v>
      </c>
      <c r="F367" s="219" t="s">
        <v>307</v>
      </c>
      <c r="G367" s="210">
        <v>3</v>
      </c>
      <c r="H367" s="232">
        <f t="shared" si="46"/>
        <v>150000</v>
      </c>
      <c r="I367" s="221"/>
      <c r="J367" s="189"/>
      <c r="K367" s="213">
        <f t="shared" si="47"/>
        <v>25000</v>
      </c>
      <c r="L367" s="189"/>
      <c r="M367" s="189"/>
      <c r="N367" s="189"/>
      <c r="O367" s="189"/>
      <c r="P367" s="213">
        <f t="shared" si="48"/>
        <v>25000</v>
      </c>
      <c r="Q367" s="189"/>
      <c r="R367" s="189"/>
      <c r="S367" s="189"/>
      <c r="T367" s="189"/>
      <c r="U367" s="189"/>
      <c r="V367" s="2"/>
      <c r="W367" s="2"/>
      <c r="X367" s="2"/>
      <c r="Y367" s="2"/>
      <c r="Z367" s="2"/>
      <c r="AA367" s="2"/>
      <c r="AB367" s="2"/>
    </row>
    <row r="368" spans="1:28" ht="15" customHeight="1" x14ac:dyDescent="0.25">
      <c r="A368" s="196"/>
      <c r="B368" s="214"/>
      <c r="C368" s="233" t="s">
        <v>1380</v>
      </c>
      <c r="D368" s="217" t="s">
        <v>1381</v>
      </c>
      <c r="E368" s="218">
        <v>2000</v>
      </c>
      <c r="F368" s="219" t="s">
        <v>307</v>
      </c>
      <c r="G368" s="210">
        <v>3</v>
      </c>
      <c r="H368" s="232">
        <f t="shared" si="46"/>
        <v>6000</v>
      </c>
      <c r="I368" s="221"/>
      <c r="J368" s="189"/>
      <c r="K368" s="213">
        <f t="shared" si="47"/>
        <v>1000</v>
      </c>
      <c r="L368" s="189"/>
      <c r="M368" s="189"/>
      <c r="N368" s="189"/>
      <c r="O368" s="189"/>
      <c r="P368" s="213">
        <f t="shared" si="48"/>
        <v>1000</v>
      </c>
      <c r="Q368" s="189"/>
      <c r="R368" s="189"/>
      <c r="S368" s="189"/>
      <c r="T368" s="189"/>
      <c r="U368" s="189"/>
      <c r="V368" s="2"/>
      <c r="W368" s="2"/>
      <c r="X368" s="2"/>
      <c r="Y368" s="2"/>
      <c r="Z368" s="2"/>
      <c r="AA368" s="2"/>
      <c r="AB368" s="2"/>
    </row>
    <row r="369" spans="1:28" ht="15" customHeight="1" x14ac:dyDescent="0.25">
      <c r="A369" s="196"/>
      <c r="B369" s="214"/>
      <c r="C369" s="233" t="s">
        <v>1382</v>
      </c>
      <c r="D369" s="217" t="s">
        <v>1383</v>
      </c>
      <c r="E369" s="218">
        <v>5000</v>
      </c>
      <c r="F369" s="219" t="s">
        <v>307</v>
      </c>
      <c r="G369" s="210">
        <v>6</v>
      </c>
      <c r="H369" s="232">
        <f t="shared" si="46"/>
        <v>30000</v>
      </c>
      <c r="I369" s="221"/>
      <c r="J369" s="189"/>
      <c r="K369" s="213">
        <f t="shared" si="47"/>
        <v>2500</v>
      </c>
      <c r="L369" s="189"/>
      <c r="M369" s="189"/>
      <c r="N369" s="189"/>
      <c r="O369" s="189"/>
      <c r="P369" s="213">
        <f t="shared" si="48"/>
        <v>2500</v>
      </c>
      <c r="Q369" s="189"/>
      <c r="R369" s="189"/>
      <c r="S369" s="189"/>
      <c r="T369" s="189"/>
      <c r="U369" s="189"/>
      <c r="V369" s="2"/>
      <c r="W369" s="2"/>
      <c r="X369" s="2"/>
      <c r="Y369" s="2"/>
      <c r="Z369" s="2"/>
      <c r="AA369" s="2"/>
      <c r="AB369" s="2"/>
    </row>
    <row r="370" spans="1:28" ht="15" customHeight="1" x14ac:dyDescent="0.25">
      <c r="A370" s="196"/>
      <c r="B370" s="214"/>
      <c r="C370" s="233" t="s">
        <v>1382</v>
      </c>
      <c r="D370" s="217" t="s">
        <v>1384</v>
      </c>
      <c r="E370" s="218">
        <v>3500</v>
      </c>
      <c r="F370" s="219" t="s">
        <v>307</v>
      </c>
      <c r="G370" s="210">
        <v>10</v>
      </c>
      <c r="H370" s="232">
        <f t="shared" si="46"/>
        <v>35000</v>
      </c>
      <c r="I370" s="221"/>
      <c r="J370" s="189"/>
      <c r="K370" s="213">
        <f t="shared" si="47"/>
        <v>1750</v>
      </c>
      <c r="L370" s="189"/>
      <c r="M370" s="189"/>
      <c r="N370" s="189"/>
      <c r="O370" s="189"/>
      <c r="P370" s="213">
        <f t="shared" si="48"/>
        <v>1750</v>
      </c>
      <c r="Q370" s="189"/>
      <c r="R370" s="189"/>
      <c r="S370" s="189"/>
      <c r="T370" s="189"/>
      <c r="U370" s="189"/>
      <c r="V370" s="2"/>
      <c r="W370" s="2"/>
      <c r="X370" s="2"/>
      <c r="Y370" s="2"/>
      <c r="Z370" s="2"/>
      <c r="AA370" s="2"/>
      <c r="AB370" s="2"/>
    </row>
    <row r="371" spans="1:28" ht="15" customHeight="1" x14ac:dyDescent="0.25">
      <c r="A371" s="196"/>
      <c r="B371" s="214"/>
      <c r="C371" s="233" t="s">
        <v>1385</v>
      </c>
      <c r="D371" s="217" t="s">
        <v>1386</v>
      </c>
      <c r="E371" s="218">
        <v>10</v>
      </c>
      <c r="F371" s="219" t="s">
        <v>178</v>
      </c>
      <c r="G371" s="210">
        <v>220</v>
      </c>
      <c r="H371" s="232">
        <f t="shared" si="46"/>
        <v>2200</v>
      </c>
      <c r="I371" s="221"/>
      <c r="J371" s="189"/>
      <c r="K371" s="213">
        <f t="shared" si="47"/>
        <v>5</v>
      </c>
      <c r="L371" s="189"/>
      <c r="M371" s="189"/>
      <c r="N371" s="189"/>
      <c r="O371" s="189"/>
      <c r="P371" s="213">
        <f t="shared" si="48"/>
        <v>5</v>
      </c>
      <c r="Q371" s="189"/>
      <c r="R371" s="189"/>
      <c r="S371" s="189"/>
      <c r="T371" s="189"/>
      <c r="U371" s="189"/>
      <c r="V371" s="2"/>
      <c r="W371" s="2"/>
      <c r="X371" s="2"/>
      <c r="Y371" s="2"/>
      <c r="Z371" s="2"/>
      <c r="AA371" s="2"/>
      <c r="AB371" s="2"/>
    </row>
    <row r="372" spans="1:28" ht="15" customHeight="1" x14ac:dyDescent="0.25">
      <c r="A372" s="196"/>
      <c r="B372" s="214"/>
      <c r="C372" s="233" t="s">
        <v>1387</v>
      </c>
      <c r="D372" s="217" t="s">
        <v>1376</v>
      </c>
      <c r="E372" s="218">
        <v>6000</v>
      </c>
      <c r="F372" s="219" t="s">
        <v>307</v>
      </c>
      <c r="G372" s="210">
        <v>60</v>
      </c>
      <c r="H372" s="232">
        <f t="shared" si="46"/>
        <v>360000</v>
      </c>
      <c r="I372" s="221"/>
      <c r="J372" s="189"/>
      <c r="K372" s="213">
        <f t="shared" si="47"/>
        <v>3000</v>
      </c>
      <c r="L372" s="189"/>
      <c r="M372" s="189"/>
      <c r="N372" s="189"/>
      <c r="O372" s="189"/>
      <c r="P372" s="213">
        <f t="shared" si="48"/>
        <v>3000</v>
      </c>
      <c r="Q372" s="189"/>
      <c r="R372" s="189"/>
      <c r="S372" s="189"/>
      <c r="T372" s="189"/>
      <c r="U372" s="189"/>
      <c r="V372" s="2"/>
      <c r="W372" s="2"/>
      <c r="X372" s="2"/>
      <c r="Y372" s="2"/>
      <c r="Z372" s="2"/>
      <c r="AA372" s="2"/>
      <c r="AB372" s="2"/>
    </row>
    <row r="373" spans="1:28" ht="15" customHeight="1" x14ac:dyDescent="0.25">
      <c r="A373" s="196"/>
      <c r="B373" s="214"/>
      <c r="C373" s="233" t="s">
        <v>1388</v>
      </c>
      <c r="D373" s="217" t="s">
        <v>1389</v>
      </c>
      <c r="E373" s="218">
        <v>1000</v>
      </c>
      <c r="F373" s="219" t="s">
        <v>307</v>
      </c>
      <c r="G373" s="210">
        <v>25</v>
      </c>
      <c r="H373" s="232">
        <f t="shared" si="46"/>
        <v>25000</v>
      </c>
      <c r="I373" s="221"/>
      <c r="J373" s="189"/>
      <c r="K373" s="213">
        <f t="shared" si="47"/>
        <v>500</v>
      </c>
      <c r="L373" s="189"/>
      <c r="M373" s="189"/>
      <c r="N373" s="189"/>
      <c r="O373" s="189"/>
      <c r="P373" s="213">
        <f t="shared" si="48"/>
        <v>500</v>
      </c>
      <c r="Q373" s="189"/>
      <c r="R373" s="189"/>
      <c r="S373" s="189"/>
      <c r="T373" s="189"/>
      <c r="U373" s="189"/>
      <c r="V373" s="2"/>
      <c r="W373" s="2"/>
      <c r="X373" s="2"/>
      <c r="Y373" s="2"/>
      <c r="Z373" s="2"/>
      <c r="AA373" s="2"/>
      <c r="AB373" s="2"/>
    </row>
    <row r="374" spans="1:28" ht="15" customHeight="1" x14ac:dyDescent="0.25">
      <c r="A374" s="196"/>
      <c r="B374" s="214"/>
      <c r="C374" s="233" t="s">
        <v>1388</v>
      </c>
      <c r="D374" s="217" t="s">
        <v>1390</v>
      </c>
      <c r="E374" s="218">
        <v>1000</v>
      </c>
      <c r="F374" s="219" t="s">
        <v>307</v>
      </c>
      <c r="G374" s="210">
        <v>35</v>
      </c>
      <c r="H374" s="232">
        <f t="shared" si="46"/>
        <v>35000</v>
      </c>
      <c r="I374" s="221"/>
      <c r="J374" s="189"/>
      <c r="K374" s="213">
        <f t="shared" si="47"/>
        <v>500</v>
      </c>
      <c r="L374" s="189"/>
      <c r="M374" s="189"/>
      <c r="N374" s="189"/>
      <c r="O374" s="189"/>
      <c r="P374" s="213">
        <f t="shared" si="48"/>
        <v>500</v>
      </c>
      <c r="Q374" s="189"/>
      <c r="R374" s="189"/>
      <c r="S374" s="189"/>
      <c r="T374" s="189"/>
      <c r="U374" s="189"/>
      <c r="V374" s="2"/>
      <c r="W374" s="2"/>
      <c r="X374" s="2"/>
      <c r="Y374" s="2"/>
      <c r="Z374" s="2"/>
      <c r="AA374" s="2"/>
      <c r="AB374" s="2"/>
    </row>
    <row r="375" spans="1:28" ht="15" customHeight="1" x14ac:dyDescent="0.25">
      <c r="A375" s="196"/>
      <c r="B375" s="214"/>
      <c r="C375" s="233" t="s">
        <v>1391</v>
      </c>
      <c r="D375" s="217" t="s">
        <v>1392</v>
      </c>
      <c r="E375" s="218">
        <v>75</v>
      </c>
      <c r="F375" s="219" t="s">
        <v>168</v>
      </c>
      <c r="G375" s="210">
        <v>120</v>
      </c>
      <c r="H375" s="232">
        <f t="shared" si="46"/>
        <v>9000</v>
      </c>
      <c r="I375" s="221"/>
      <c r="J375" s="189"/>
      <c r="K375" s="213">
        <f t="shared" si="47"/>
        <v>37.5</v>
      </c>
      <c r="L375" s="189"/>
      <c r="M375" s="189"/>
      <c r="N375" s="189"/>
      <c r="O375" s="189"/>
      <c r="P375" s="213">
        <f t="shared" si="48"/>
        <v>37.5</v>
      </c>
      <c r="Q375" s="189"/>
      <c r="R375" s="189"/>
      <c r="S375" s="189"/>
      <c r="T375" s="189"/>
      <c r="U375" s="189"/>
      <c r="V375" s="2"/>
      <c r="W375" s="2"/>
      <c r="X375" s="2"/>
      <c r="Y375" s="2"/>
      <c r="Z375" s="2"/>
      <c r="AA375" s="2"/>
      <c r="AB375" s="2"/>
    </row>
    <row r="376" spans="1:28" ht="15" customHeight="1" x14ac:dyDescent="0.25">
      <c r="A376" s="196"/>
      <c r="B376" s="214"/>
      <c r="C376" s="233" t="s">
        <v>1393</v>
      </c>
      <c r="D376" s="217" t="s">
        <v>1394</v>
      </c>
      <c r="E376" s="218">
        <v>80</v>
      </c>
      <c r="F376" s="219" t="s">
        <v>421</v>
      </c>
      <c r="G376" s="210">
        <v>1300</v>
      </c>
      <c r="H376" s="232">
        <f t="shared" si="46"/>
        <v>104000</v>
      </c>
      <c r="I376" s="221"/>
      <c r="J376" s="189"/>
      <c r="K376" s="213">
        <f t="shared" si="47"/>
        <v>40</v>
      </c>
      <c r="L376" s="189"/>
      <c r="M376" s="189"/>
      <c r="N376" s="189"/>
      <c r="O376" s="189"/>
      <c r="P376" s="213">
        <f t="shared" si="48"/>
        <v>40</v>
      </c>
      <c r="Q376" s="189"/>
      <c r="R376" s="189"/>
      <c r="S376" s="189"/>
      <c r="T376" s="189"/>
      <c r="U376" s="189"/>
      <c r="V376" s="2"/>
      <c r="W376" s="2"/>
      <c r="X376" s="2"/>
      <c r="Y376" s="2"/>
      <c r="Z376" s="2"/>
      <c r="AA376" s="2"/>
      <c r="AB376" s="2"/>
    </row>
    <row r="377" spans="1:28" ht="15" customHeight="1" x14ac:dyDescent="0.25">
      <c r="A377" s="196"/>
      <c r="B377" s="214"/>
      <c r="C377" s="233" t="s">
        <v>1395</v>
      </c>
      <c r="D377" s="217" t="s">
        <v>1396</v>
      </c>
      <c r="E377" s="218">
        <v>2000</v>
      </c>
      <c r="F377" s="219" t="s">
        <v>307</v>
      </c>
      <c r="G377" s="210">
        <v>15</v>
      </c>
      <c r="H377" s="232">
        <f t="shared" si="46"/>
        <v>30000</v>
      </c>
      <c r="I377" s="221"/>
      <c r="J377" s="189"/>
      <c r="K377" s="213">
        <f t="shared" si="47"/>
        <v>1000</v>
      </c>
      <c r="L377" s="189"/>
      <c r="M377" s="189"/>
      <c r="N377" s="189"/>
      <c r="O377" s="189"/>
      <c r="P377" s="213">
        <f t="shared" si="48"/>
        <v>1000</v>
      </c>
      <c r="Q377" s="189"/>
      <c r="R377" s="189"/>
      <c r="S377" s="189"/>
      <c r="T377" s="189"/>
      <c r="U377" s="189"/>
      <c r="V377" s="2"/>
      <c r="W377" s="2"/>
      <c r="X377" s="2"/>
      <c r="Y377" s="2"/>
      <c r="Z377" s="2"/>
      <c r="AA377" s="2"/>
      <c r="AB377" s="2"/>
    </row>
    <row r="378" spans="1:28" ht="15" customHeight="1" x14ac:dyDescent="0.25">
      <c r="A378" s="196"/>
      <c r="B378" s="214"/>
      <c r="C378" s="233" t="s">
        <v>1395</v>
      </c>
      <c r="D378" s="217" t="s">
        <v>1397</v>
      </c>
      <c r="E378" s="218">
        <v>72</v>
      </c>
      <c r="F378" s="219" t="s">
        <v>178</v>
      </c>
      <c r="G378" s="210">
        <v>190</v>
      </c>
      <c r="H378" s="232">
        <f t="shared" si="46"/>
        <v>13680</v>
      </c>
      <c r="I378" s="221"/>
      <c r="J378" s="189"/>
      <c r="K378" s="213">
        <f t="shared" si="47"/>
        <v>36</v>
      </c>
      <c r="L378" s="189"/>
      <c r="M378" s="189"/>
      <c r="N378" s="189"/>
      <c r="O378" s="189"/>
      <c r="P378" s="213">
        <f t="shared" si="48"/>
        <v>36</v>
      </c>
      <c r="Q378" s="189"/>
      <c r="R378" s="189"/>
      <c r="S378" s="189"/>
      <c r="T378" s="189"/>
      <c r="U378" s="189"/>
      <c r="V378" s="2"/>
      <c r="W378" s="2"/>
      <c r="X378" s="2"/>
      <c r="Y378" s="2"/>
      <c r="Z378" s="2"/>
      <c r="AA378" s="2"/>
      <c r="AB378" s="2"/>
    </row>
    <row r="379" spans="1:28" ht="15" customHeight="1" x14ac:dyDescent="0.25">
      <c r="A379" s="196"/>
      <c r="B379" s="214"/>
      <c r="C379" s="233" t="s">
        <v>1398</v>
      </c>
      <c r="D379" s="217" t="s">
        <v>1399</v>
      </c>
      <c r="E379" s="218">
        <v>144</v>
      </c>
      <c r="F379" s="219" t="s">
        <v>178</v>
      </c>
      <c r="G379" s="210">
        <v>50</v>
      </c>
      <c r="H379" s="232">
        <f t="shared" si="46"/>
        <v>7200</v>
      </c>
      <c r="I379" s="221"/>
      <c r="J379" s="189"/>
      <c r="K379" s="213">
        <f t="shared" si="47"/>
        <v>72</v>
      </c>
      <c r="L379" s="189"/>
      <c r="M379" s="189"/>
      <c r="N379" s="189"/>
      <c r="O379" s="189"/>
      <c r="P379" s="213">
        <f t="shared" si="48"/>
        <v>72</v>
      </c>
      <c r="Q379" s="189"/>
      <c r="R379" s="189"/>
      <c r="S379" s="189"/>
      <c r="T379" s="189"/>
      <c r="U379" s="189"/>
      <c r="V379" s="2"/>
      <c r="W379" s="2"/>
      <c r="X379" s="2"/>
      <c r="Y379" s="2"/>
      <c r="Z379" s="2"/>
      <c r="AA379" s="2"/>
      <c r="AB379" s="2"/>
    </row>
    <row r="380" spans="1:28" ht="15" customHeight="1" x14ac:dyDescent="0.25">
      <c r="A380" s="196"/>
      <c r="B380" s="214"/>
      <c r="C380" s="233" t="s">
        <v>1398</v>
      </c>
      <c r="D380" s="217" t="s">
        <v>1376</v>
      </c>
      <c r="E380" s="218">
        <v>3000</v>
      </c>
      <c r="F380" s="219" t="s">
        <v>362</v>
      </c>
      <c r="G380" s="210">
        <v>5</v>
      </c>
      <c r="H380" s="232">
        <f t="shared" si="46"/>
        <v>15000</v>
      </c>
      <c r="I380" s="221"/>
      <c r="J380" s="189"/>
      <c r="K380" s="213">
        <f t="shared" si="47"/>
        <v>1500</v>
      </c>
      <c r="L380" s="189"/>
      <c r="M380" s="189"/>
      <c r="N380" s="189"/>
      <c r="O380" s="189"/>
      <c r="P380" s="213">
        <f t="shared" si="48"/>
        <v>1500</v>
      </c>
      <c r="Q380" s="189"/>
      <c r="R380" s="189"/>
      <c r="S380" s="189"/>
      <c r="T380" s="189"/>
      <c r="U380" s="189"/>
      <c r="V380" s="2"/>
      <c r="W380" s="2"/>
      <c r="X380" s="2"/>
      <c r="Y380" s="2"/>
      <c r="Z380" s="2"/>
      <c r="AA380" s="2"/>
      <c r="AB380" s="2"/>
    </row>
    <row r="381" spans="1:28" ht="15" customHeight="1" x14ac:dyDescent="0.25">
      <c r="A381" s="196"/>
      <c r="B381" s="214"/>
      <c r="C381" s="233" t="s">
        <v>1400</v>
      </c>
      <c r="D381" s="217" t="s">
        <v>1401</v>
      </c>
      <c r="E381" s="218">
        <v>2000</v>
      </c>
      <c r="F381" s="219" t="s">
        <v>362</v>
      </c>
      <c r="G381" s="210">
        <v>35</v>
      </c>
      <c r="H381" s="232">
        <f t="shared" si="46"/>
        <v>70000</v>
      </c>
      <c r="I381" s="221"/>
      <c r="J381" s="189"/>
      <c r="K381" s="213">
        <f t="shared" si="47"/>
        <v>1000</v>
      </c>
      <c r="L381" s="189"/>
      <c r="M381" s="189"/>
      <c r="N381" s="189"/>
      <c r="O381" s="189"/>
      <c r="P381" s="213">
        <f t="shared" si="48"/>
        <v>1000</v>
      </c>
      <c r="Q381" s="189"/>
      <c r="R381" s="189"/>
      <c r="S381" s="189"/>
      <c r="T381" s="189"/>
      <c r="U381" s="189"/>
      <c r="V381" s="2"/>
      <c r="W381" s="2"/>
      <c r="X381" s="2"/>
      <c r="Y381" s="2"/>
      <c r="Z381" s="2"/>
      <c r="AA381" s="2"/>
      <c r="AB381" s="2"/>
    </row>
    <row r="382" spans="1:28" ht="15" customHeight="1" x14ac:dyDescent="0.25">
      <c r="A382" s="196"/>
      <c r="B382" s="214"/>
      <c r="C382" s="233" t="s">
        <v>1402</v>
      </c>
      <c r="D382" s="217" t="s">
        <v>1401</v>
      </c>
      <c r="E382" s="218">
        <v>3000</v>
      </c>
      <c r="F382" s="219" t="s">
        <v>362</v>
      </c>
      <c r="G382" s="210">
        <v>8</v>
      </c>
      <c r="H382" s="232">
        <f t="shared" si="46"/>
        <v>24000</v>
      </c>
      <c r="I382" s="221"/>
      <c r="J382" s="189"/>
      <c r="K382" s="213">
        <f t="shared" si="47"/>
        <v>1500</v>
      </c>
      <c r="L382" s="189"/>
      <c r="M382" s="189"/>
      <c r="N382" s="189"/>
      <c r="O382" s="189"/>
      <c r="P382" s="213">
        <f t="shared" si="48"/>
        <v>1500</v>
      </c>
      <c r="Q382" s="189"/>
      <c r="R382" s="189"/>
      <c r="S382" s="189"/>
      <c r="T382" s="189"/>
      <c r="U382" s="189"/>
      <c r="V382" s="2"/>
      <c r="W382" s="2"/>
      <c r="X382" s="2"/>
      <c r="Y382" s="2"/>
      <c r="Z382" s="2"/>
      <c r="AA382" s="2"/>
      <c r="AB382" s="2"/>
    </row>
    <row r="383" spans="1:28" ht="15" customHeight="1" x14ac:dyDescent="0.25">
      <c r="A383" s="196"/>
      <c r="B383" s="214"/>
      <c r="C383" s="233" t="s">
        <v>1403</v>
      </c>
      <c r="D383" s="217" t="s">
        <v>1404</v>
      </c>
      <c r="E383" s="218">
        <v>72</v>
      </c>
      <c r="F383" s="219" t="s">
        <v>178</v>
      </c>
      <c r="G383" s="210">
        <v>30</v>
      </c>
      <c r="H383" s="232">
        <f t="shared" si="46"/>
        <v>2160</v>
      </c>
      <c r="I383" s="221"/>
      <c r="J383" s="189"/>
      <c r="K383" s="213">
        <f t="shared" si="47"/>
        <v>36</v>
      </c>
      <c r="L383" s="189"/>
      <c r="M383" s="189"/>
      <c r="N383" s="189"/>
      <c r="O383" s="189"/>
      <c r="P383" s="213">
        <f t="shared" si="48"/>
        <v>36</v>
      </c>
      <c r="Q383" s="189"/>
      <c r="R383" s="189"/>
      <c r="S383" s="189"/>
      <c r="T383" s="189"/>
      <c r="U383" s="189"/>
      <c r="V383" s="2"/>
      <c r="W383" s="2"/>
      <c r="X383" s="2"/>
      <c r="Y383" s="2"/>
      <c r="Z383" s="2"/>
      <c r="AA383" s="2"/>
      <c r="AB383" s="2"/>
    </row>
    <row r="384" spans="1:28" ht="15" customHeight="1" x14ac:dyDescent="0.25">
      <c r="A384" s="196"/>
      <c r="B384" s="214"/>
      <c r="C384" s="233" t="s">
        <v>1403</v>
      </c>
      <c r="D384" s="217" t="s">
        <v>1405</v>
      </c>
      <c r="E384" s="218">
        <v>288</v>
      </c>
      <c r="F384" s="219" t="s">
        <v>178</v>
      </c>
      <c r="G384" s="210">
        <v>50</v>
      </c>
      <c r="H384" s="232">
        <f t="shared" si="46"/>
        <v>14400</v>
      </c>
      <c r="I384" s="221"/>
      <c r="J384" s="189"/>
      <c r="K384" s="213">
        <f t="shared" si="47"/>
        <v>144</v>
      </c>
      <c r="L384" s="189"/>
      <c r="M384" s="189"/>
      <c r="N384" s="189"/>
      <c r="O384" s="189"/>
      <c r="P384" s="213">
        <f t="shared" si="48"/>
        <v>144</v>
      </c>
      <c r="Q384" s="189"/>
      <c r="R384" s="189"/>
      <c r="S384" s="189"/>
      <c r="T384" s="189"/>
      <c r="U384" s="189"/>
      <c r="V384" s="2"/>
      <c r="W384" s="2"/>
      <c r="X384" s="2"/>
      <c r="Y384" s="2"/>
      <c r="Z384" s="2"/>
      <c r="AA384" s="2"/>
      <c r="AB384" s="2"/>
    </row>
    <row r="385" spans="1:28" ht="15" customHeight="1" x14ac:dyDescent="0.25">
      <c r="A385" s="196"/>
      <c r="B385" s="214"/>
      <c r="C385" s="233" t="s">
        <v>1403</v>
      </c>
      <c r="D385" s="217" t="s">
        <v>1372</v>
      </c>
      <c r="E385" s="218">
        <v>35000</v>
      </c>
      <c r="F385" s="219" t="s">
        <v>307</v>
      </c>
      <c r="G385" s="210">
        <v>3</v>
      </c>
      <c r="H385" s="232">
        <f t="shared" si="46"/>
        <v>105000</v>
      </c>
      <c r="I385" s="221"/>
      <c r="J385" s="189"/>
      <c r="K385" s="213">
        <f t="shared" si="47"/>
        <v>17500</v>
      </c>
      <c r="L385" s="189"/>
      <c r="M385" s="189"/>
      <c r="N385" s="189"/>
      <c r="O385" s="189"/>
      <c r="P385" s="213">
        <f t="shared" si="48"/>
        <v>17500</v>
      </c>
      <c r="Q385" s="189"/>
      <c r="R385" s="189"/>
      <c r="S385" s="189"/>
      <c r="T385" s="189"/>
      <c r="U385" s="189"/>
      <c r="V385" s="2"/>
      <c r="W385" s="2"/>
      <c r="X385" s="2"/>
      <c r="Y385" s="2"/>
      <c r="Z385" s="2"/>
      <c r="AA385" s="2"/>
      <c r="AB385" s="2"/>
    </row>
    <row r="386" spans="1:28" ht="15" customHeight="1" x14ac:dyDescent="0.25">
      <c r="A386" s="196"/>
      <c r="B386" s="214"/>
      <c r="C386" s="233" t="s">
        <v>1406</v>
      </c>
      <c r="D386" s="217" t="s">
        <v>1376</v>
      </c>
      <c r="E386" s="218">
        <v>2000</v>
      </c>
      <c r="F386" s="219" t="s">
        <v>307</v>
      </c>
      <c r="G386" s="210">
        <v>5</v>
      </c>
      <c r="H386" s="232">
        <f t="shared" si="46"/>
        <v>10000</v>
      </c>
      <c r="I386" s="221"/>
      <c r="J386" s="189"/>
      <c r="K386" s="213">
        <f t="shared" si="47"/>
        <v>1000</v>
      </c>
      <c r="L386" s="189"/>
      <c r="M386" s="189"/>
      <c r="N386" s="189"/>
      <c r="O386" s="189"/>
      <c r="P386" s="213">
        <f t="shared" si="48"/>
        <v>1000</v>
      </c>
      <c r="Q386" s="189"/>
      <c r="R386" s="189"/>
      <c r="S386" s="189"/>
      <c r="T386" s="189"/>
      <c r="U386" s="189"/>
      <c r="V386" s="2"/>
      <c r="W386" s="2"/>
      <c r="X386" s="2"/>
      <c r="Y386" s="2"/>
      <c r="Z386" s="2"/>
      <c r="AA386" s="2"/>
      <c r="AB386" s="2"/>
    </row>
    <row r="387" spans="1:28" ht="15" customHeight="1" x14ac:dyDescent="0.25">
      <c r="A387" s="196"/>
      <c r="B387" s="214"/>
      <c r="C387" s="233" t="s">
        <v>1407</v>
      </c>
      <c r="D387" s="217" t="s">
        <v>1376</v>
      </c>
      <c r="E387" s="218">
        <v>500</v>
      </c>
      <c r="F387" s="219" t="s">
        <v>307</v>
      </c>
      <c r="G387" s="210">
        <v>35</v>
      </c>
      <c r="H387" s="232">
        <f t="shared" si="46"/>
        <v>17500</v>
      </c>
      <c r="I387" s="221"/>
      <c r="J387" s="189"/>
      <c r="K387" s="213">
        <f t="shared" si="47"/>
        <v>250</v>
      </c>
      <c r="L387" s="189"/>
      <c r="M387" s="189"/>
      <c r="N387" s="189"/>
      <c r="O387" s="189"/>
      <c r="P387" s="213">
        <f t="shared" si="48"/>
        <v>250</v>
      </c>
      <c r="Q387" s="189"/>
      <c r="R387" s="189"/>
      <c r="S387" s="189"/>
      <c r="T387" s="189"/>
      <c r="U387" s="189"/>
      <c r="V387" s="2"/>
      <c r="W387" s="2"/>
      <c r="X387" s="2"/>
      <c r="Y387" s="2"/>
      <c r="Z387" s="2"/>
      <c r="AA387" s="2"/>
      <c r="AB387" s="2"/>
    </row>
    <row r="388" spans="1:28" ht="15" customHeight="1" x14ac:dyDescent="0.25">
      <c r="A388" s="196"/>
      <c r="B388" s="214"/>
      <c r="C388" s="233" t="s">
        <v>1408</v>
      </c>
      <c r="D388" s="217" t="s">
        <v>1366</v>
      </c>
      <c r="E388" s="218">
        <v>2000</v>
      </c>
      <c r="F388" s="219" t="s">
        <v>362</v>
      </c>
      <c r="G388" s="210">
        <v>30</v>
      </c>
      <c r="H388" s="232">
        <f t="shared" si="46"/>
        <v>60000</v>
      </c>
      <c r="I388" s="221"/>
      <c r="J388" s="189"/>
      <c r="K388" s="213">
        <f t="shared" si="47"/>
        <v>1000</v>
      </c>
      <c r="L388" s="189"/>
      <c r="M388" s="189"/>
      <c r="N388" s="189"/>
      <c r="O388" s="189"/>
      <c r="P388" s="213">
        <f t="shared" si="48"/>
        <v>1000</v>
      </c>
      <c r="Q388" s="189"/>
      <c r="R388" s="189"/>
      <c r="S388" s="189"/>
      <c r="T388" s="189"/>
      <c r="U388" s="189"/>
      <c r="V388" s="2"/>
      <c r="W388" s="2"/>
      <c r="X388" s="2"/>
      <c r="Y388" s="2"/>
      <c r="Z388" s="2"/>
      <c r="AA388" s="2"/>
      <c r="AB388" s="2"/>
    </row>
    <row r="389" spans="1:28" ht="15" customHeight="1" x14ac:dyDescent="0.25">
      <c r="A389" s="196"/>
      <c r="B389" s="214"/>
      <c r="C389" s="233" t="s">
        <v>1409</v>
      </c>
      <c r="D389" s="217" t="s">
        <v>1410</v>
      </c>
      <c r="E389" s="218">
        <v>2500</v>
      </c>
      <c r="F389" s="219" t="s">
        <v>307</v>
      </c>
      <c r="G389" s="210">
        <v>9</v>
      </c>
      <c r="H389" s="232">
        <f t="shared" si="46"/>
        <v>22500</v>
      </c>
      <c r="I389" s="221"/>
      <c r="J389" s="189"/>
      <c r="K389" s="213">
        <f t="shared" si="47"/>
        <v>1250</v>
      </c>
      <c r="L389" s="189"/>
      <c r="M389" s="189"/>
      <c r="N389" s="189"/>
      <c r="O389" s="189"/>
      <c r="P389" s="213">
        <f t="shared" si="48"/>
        <v>1250</v>
      </c>
      <c r="Q389" s="189"/>
      <c r="R389" s="189"/>
      <c r="S389" s="189"/>
      <c r="T389" s="189"/>
      <c r="U389" s="189"/>
      <c r="V389" s="2"/>
      <c r="W389" s="2"/>
      <c r="X389" s="2"/>
      <c r="Y389" s="2"/>
      <c r="Z389" s="2"/>
      <c r="AA389" s="2"/>
      <c r="AB389" s="2"/>
    </row>
    <row r="390" spans="1:28" ht="15" customHeight="1" x14ac:dyDescent="0.25">
      <c r="A390" s="196"/>
      <c r="B390" s="214"/>
      <c r="C390" s="233" t="s">
        <v>1411</v>
      </c>
      <c r="D390" s="217" t="s">
        <v>1399</v>
      </c>
      <c r="E390" s="218">
        <v>72</v>
      </c>
      <c r="F390" s="219" t="s">
        <v>178</v>
      </c>
      <c r="G390" s="210">
        <v>50</v>
      </c>
      <c r="H390" s="232">
        <f t="shared" si="46"/>
        <v>3600</v>
      </c>
      <c r="I390" s="221"/>
      <c r="J390" s="189"/>
      <c r="K390" s="213">
        <f t="shared" si="47"/>
        <v>36</v>
      </c>
      <c r="L390" s="189"/>
      <c r="M390" s="189"/>
      <c r="N390" s="189"/>
      <c r="O390" s="189"/>
      <c r="P390" s="213">
        <f t="shared" si="48"/>
        <v>36</v>
      </c>
      <c r="Q390" s="189"/>
      <c r="R390" s="189"/>
      <c r="S390" s="189"/>
      <c r="T390" s="189"/>
      <c r="U390" s="189"/>
      <c r="V390" s="2"/>
      <c r="W390" s="2"/>
      <c r="X390" s="2"/>
      <c r="Y390" s="2"/>
      <c r="Z390" s="2"/>
      <c r="AA390" s="2"/>
      <c r="AB390" s="2"/>
    </row>
    <row r="391" spans="1:28" ht="15" customHeight="1" x14ac:dyDescent="0.25">
      <c r="A391" s="196"/>
      <c r="B391" s="214"/>
      <c r="C391" s="233" t="s">
        <v>1411</v>
      </c>
      <c r="D391" s="217" t="s">
        <v>1376</v>
      </c>
      <c r="E391" s="218">
        <v>3000</v>
      </c>
      <c r="F391" s="219" t="s">
        <v>362</v>
      </c>
      <c r="G391" s="210">
        <v>6</v>
      </c>
      <c r="H391" s="232">
        <f t="shared" si="46"/>
        <v>18000</v>
      </c>
      <c r="I391" s="221"/>
      <c r="J391" s="189"/>
      <c r="K391" s="213">
        <f t="shared" si="47"/>
        <v>1500</v>
      </c>
      <c r="L391" s="189"/>
      <c r="M391" s="189"/>
      <c r="N391" s="189"/>
      <c r="O391" s="189"/>
      <c r="P391" s="213">
        <f t="shared" si="48"/>
        <v>1500</v>
      </c>
      <c r="Q391" s="189"/>
      <c r="R391" s="189"/>
      <c r="S391" s="189"/>
      <c r="T391" s="189"/>
      <c r="U391" s="189"/>
      <c r="V391" s="2"/>
      <c r="W391" s="2"/>
      <c r="X391" s="2"/>
      <c r="Y391" s="2"/>
      <c r="Z391" s="2"/>
      <c r="AA391" s="2"/>
      <c r="AB391" s="2"/>
    </row>
    <row r="392" spans="1:28" ht="15" customHeight="1" x14ac:dyDescent="0.25">
      <c r="A392" s="196"/>
      <c r="B392" s="214"/>
      <c r="C392" s="233" t="s">
        <v>1412</v>
      </c>
      <c r="D392" s="217" t="s">
        <v>1413</v>
      </c>
      <c r="E392" s="218">
        <v>50</v>
      </c>
      <c r="F392" s="219" t="s">
        <v>178</v>
      </c>
      <c r="G392" s="210">
        <v>175</v>
      </c>
      <c r="H392" s="232">
        <f t="shared" si="46"/>
        <v>8750</v>
      </c>
      <c r="I392" s="221"/>
      <c r="J392" s="189"/>
      <c r="K392" s="213">
        <f t="shared" si="47"/>
        <v>25</v>
      </c>
      <c r="L392" s="189"/>
      <c r="M392" s="189"/>
      <c r="N392" s="189"/>
      <c r="O392" s="189"/>
      <c r="P392" s="213">
        <f t="shared" si="48"/>
        <v>25</v>
      </c>
      <c r="Q392" s="189"/>
      <c r="R392" s="189"/>
      <c r="S392" s="189"/>
      <c r="T392" s="189"/>
      <c r="U392" s="189"/>
      <c r="V392" s="2"/>
      <c r="W392" s="2"/>
      <c r="X392" s="2"/>
      <c r="Y392" s="2"/>
      <c r="Z392" s="2"/>
      <c r="AA392" s="2"/>
      <c r="AB392" s="2"/>
    </row>
    <row r="393" spans="1:28" ht="15" customHeight="1" x14ac:dyDescent="0.25">
      <c r="A393" s="196"/>
      <c r="B393" s="214"/>
      <c r="C393" s="233" t="s">
        <v>1412</v>
      </c>
      <c r="D393" s="217" t="s">
        <v>1414</v>
      </c>
      <c r="E393" s="218">
        <v>72</v>
      </c>
      <c r="F393" s="219" t="s">
        <v>178</v>
      </c>
      <c r="G393" s="210">
        <v>180</v>
      </c>
      <c r="H393" s="232">
        <f t="shared" si="46"/>
        <v>12960</v>
      </c>
      <c r="I393" s="221"/>
      <c r="J393" s="189"/>
      <c r="K393" s="213">
        <f t="shared" si="47"/>
        <v>36</v>
      </c>
      <c r="L393" s="189"/>
      <c r="M393" s="189"/>
      <c r="N393" s="189"/>
      <c r="O393" s="189"/>
      <c r="P393" s="213">
        <f t="shared" si="48"/>
        <v>36</v>
      </c>
      <c r="Q393" s="189"/>
      <c r="R393" s="189"/>
      <c r="S393" s="189"/>
      <c r="T393" s="189"/>
      <c r="U393" s="189"/>
      <c r="V393" s="2"/>
      <c r="W393" s="2"/>
      <c r="X393" s="2"/>
      <c r="Y393" s="2"/>
      <c r="Z393" s="2"/>
      <c r="AA393" s="2"/>
      <c r="AB393" s="2"/>
    </row>
    <row r="394" spans="1:28" ht="15" customHeight="1" x14ac:dyDescent="0.25">
      <c r="A394" s="196"/>
      <c r="B394" s="214"/>
      <c r="C394" s="233" t="s">
        <v>1415</v>
      </c>
      <c r="D394" s="217" t="s">
        <v>1416</v>
      </c>
      <c r="E394" s="218">
        <v>3000</v>
      </c>
      <c r="F394" s="219" t="s">
        <v>307</v>
      </c>
      <c r="G394" s="210">
        <v>4</v>
      </c>
      <c r="H394" s="232">
        <f t="shared" si="46"/>
        <v>12000</v>
      </c>
      <c r="I394" s="221"/>
      <c r="J394" s="189"/>
      <c r="K394" s="213">
        <f t="shared" si="47"/>
        <v>1500</v>
      </c>
      <c r="L394" s="189"/>
      <c r="M394" s="189"/>
      <c r="N394" s="189"/>
      <c r="O394" s="189"/>
      <c r="P394" s="213">
        <f t="shared" si="48"/>
        <v>1500</v>
      </c>
      <c r="Q394" s="189"/>
      <c r="R394" s="189"/>
      <c r="S394" s="189"/>
      <c r="T394" s="189"/>
      <c r="U394" s="189"/>
      <c r="V394" s="2"/>
      <c r="W394" s="2"/>
      <c r="X394" s="2"/>
      <c r="Y394" s="2"/>
      <c r="Z394" s="2"/>
      <c r="AA394" s="2"/>
      <c r="AB394" s="2"/>
    </row>
    <row r="395" spans="1:28" ht="15" customHeight="1" x14ac:dyDescent="0.25">
      <c r="A395" s="196"/>
      <c r="B395" s="214"/>
      <c r="C395" s="233" t="s">
        <v>1417</v>
      </c>
      <c r="D395" s="217" t="s">
        <v>1418</v>
      </c>
      <c r="E395" s="218">
        <v>144</v>
      </c>
      <c r="F395" s="219" t="s">
        <v>178</v>
      </c>
      <c r="G395" s="210">
        <v>50</v>
      </c>
      <c r="H395" s="232">
        <f t="shared" si="46"/>
        <v>7200</v>
      </c>
      <c r="I395" s="221"/>
      <c r="J395" s="189"/>
      <c r="K395" s="213">
        <f t="shared" si="47"/>
        <v>72</v>
      </c>
      <c r="L395" s="189"/>
      <c r="M395" s="189"/>
      <c r="N395" s="189"/>
      <c r="O395" s="189"/>
      <c r="P395" s="213">
        <f t="shared" si="48"/>
        <v>72</v>
      </c>
      <c r="Q395" s="189"/>
      <c r="R395" s="189"/>
      <c r="S395" s="189"/>
      <c r="T395" s="189"/>
      <c r="U395" s="189"/>
      <c r="V395" s="2"/>
      <c r="W395" s="2"/>
      <c r="X395" s="2"/>
      <c r="Y395" s="2"/>
      <c r="Z395" s="2"/>
      <c r="AA395" s="2"/>
      <c r="AB395" s="2"/>
    </row>
    <row r="396" spans="1:28" ht="15" customHeight="1" x14ac:dyDescent="0.25">
      <c r="A396" s="196"/>
      <c r="B396" s="214"/>
      <c r="C396" s="233" t="s">
        <v>1417</v>
      </c>
      <c r="D396" s="217" t="s">
        <v>1419</v>
      </c>
      <c r="E396" s="218">
        <v>1000</v>
      </c>
      <c r="F396" s="219" t="s">
        <v>307</v>
      </c>
      <c r="G396" s="210">
        <v>7</v>
      </c>
      <c r="H396" s="232">
        <f t="shared" si="46"/>
        <v>7000</v>
      </c>
      <c r="I396" s="221"/>
      <c r="J396" s="189"/>
      <c r="K396" s="213">
        <f t="shared" si="47"/>
        <v>500</v>
      </c>
      <c r="L396" s="189"/>
      <c r="M396" s="189"/>
      <c r="N396" s="189"/>
      <c r="O396" s="189"/>
      <c r="P396" s="213">
        <f t="shared" si="48"/>
        <v>500</v>
      </c>
      <c r="Q396" s="189"/>
      <c r="R396" s="189"/>
      <c r="S396" s="189"/>
      <c r="T396" s="189"/>
      <c r="U396" s="189"/>
      <c r="V396" s="2"/>
      <c r="W396" s="2"/>
      <c r="X396" s="2"/>
      <c r="Y396" s="2"/>
      <c r="Z396" s="2"/>
      <c r="AA396" s="2"/>
      <c r="AB396" s="2"/>
    </row>
    <row r="397" spans="1:28" ht="15" customHeight="1" x14ac:dyDescent="0.25">
      <c r="A397" s="196"/>
      <c r="B397" s="214"/>
      <c r="C397" s="233" t="s">
        <v>1420</v>
      </c>
      <c r="D397" s="217" t="s">
        <v>1421</v>
      </c>
      <c r="E397" s="218">
        <v>50</v>
      </c>
      <c r="F397" s="219" t="s">
        <v>178</v>
      </c>
      <c r="G397" s="210">
        <v>45</v>
      </c>
      <c r="H397" s="232">
        <f t="shared" si="46"/>
        <v>2250</v>
      </c>
      <c r="I397" s="221"/>
      <c r="J397" s="189"/>
      <c r="K397" s="213">
        <f t="shared" si="47"/>
        <v>25</v>
      </c>
      <c r="L397" s="189"/>
      <c r="M397" s="189"/>
      <c r="N397" s="189"/>
      <c r="O397" s="189"/>
      <c r="P397" s="213">
        <f t="shared" si="48"/>
        <v>25</v>
      </c>
      <c r="Q397" s="189"/>
      <c r="R397" s="189"/>
      <c r="S397" s="189"/>
      <c r="T397" s="189"/>
      <c r="U397" s="189"/>
      <c r="V397" s="2"/>
      <c r="W397" s="2"/>
      <c r="X397" s="2"/>
      <c r="Y397" s="2"/>
      <c r="Z397" s="2"/>
      <c r="AA397" s="2"/>
      <c r="AB397" s="2"/>
    </row>
    <row r="398" spans="1:28" ht="15" customHeight="1" x14ac:dyDescent="0.25">
      <c r="A398" s="196"/>
      <c r="B398" s="214"/>
      <c r="C398" s="233" t="s">
        <v>1422</v>
      </c>
      <c r="D398" s="217" t="s">
        <v>1423</v>
      </c>
      <c r="E398" s="218">
        <v>72</v>
      </c>
      <c r="F398" s="219" t="s">
        <v>178</v>
      </c>
      <c r="G398" s="210">
        <v>50</v>
      </c>
      <c r="H398" s="232">
        <f t="shared" si="46"/>
        <v>3600</v>
      </c>
      <c r="I398" s="221"/>
      <c r="J398" s="189"/>
      <c r="K398" s="213">
        <f t="shared" si="47"/>
        <v>36</v>
      </c>
      <c r="L398" s="189"/>
      <c r="M398" s="189"/>
      <c r="N398" s="189"/>
      <c r="O398" s="189"/>
      <c r="P398" s="213">
        <f t="shared" si="48"/>
        <v>36</v>
      </c>
      <c r="Q398" s="189"/>
      <c r="R398" s="189"/>
      <c r="S398" s="189"/>
      <c r="T398" s="189"/>
      <c r="U398" s="189"/>
      <c r="V398" s="2"/>
      <c r="W398" s="2"/>
      <c r="X398" s="2"/>
      <c r="Y398" s="2"/>
      <c r="Z398" s="2"/>
      <c r="AA398" s="2"/>
      <c r="AB398" s="2"/>
    </row>
    <row r="399" spans="1:28" ht="15" customHeight="1" x14ac:dyDescent="0.25">
      <c r="A399" s="214"/>
      <c r="B399" s="214"/>
      <c r="C399" s="233" t="s">
        <v>1422</v>
      </c>
      <c r="D399" s="217" t="s">
        <v>1396</v>
      </c>
      <c r="E399" s="218">
        <v>1000</v>
      </c>
      <c r="F399" s="219" t="s">
        <v>362</v>
      </c>
      <c r="G399" s="210">
        <v>5</v>
      </c>
      <c r="H399" s="232">
        <f t="shared" si="46"/>
        <v>5000</v>
      </c>
      <c r="I399" s="221"/>
      <c r="J399" s="189"/>
      <c r="K399" s="213">
        <f t="shared" si="47"/>
        <v>500</v>
      </c>
      <c r="L399" s="189"/>
      <c r="M399" s="189"/>
      <c r="N399" s="189"/>
      <c r="O399" s="228"/>
      <c r="P399" s="213">
        <f t="shared" si="48"/>
        <v>500</v>
      </c>
      <c r="Q399" s="189"/>
      <c r="R399" s="189"/>
      <c r="S399" s="189"/>
      <c r="T399" s="189"/>
      <c r="U399" s="189"/>
      <c r="V399" s="2"/>
      <c r="W399" s="2"/>
      <c r="X399" s="2"/>
      <c r="Y399" s="2"/>
      <c r="Z399" s="2"/>
      <c r="AA399" s="2"/>
      <c r="AB399" s="2"/>
    </row>
    <row r="400" spans="1:28" ht="15" customHeight="1" x14ac:dyDescent="0.25">
      <c r="A400" s="214"/>
      <c r="B400" s="214"/>
      <c r="C400" s="233" t="s">
        <v>1424</v>
      </c>
      <c r="D400" s="217" t="s">
        <v>1425</v>
      </c>
      <c r="E400" s="218">
        <v>2000</v>
      </c>
      <c r="F400" s="219" t="s">
        <v>362</v>
      </c>
      <c r="G400" s="210">
        <v>27</v>
      </c>
      <c r="H400" s="232">
        <f t="shared" si="46"/>
        <v>54000</v>
      </c>
      <c r="I400" s="221"/>
      <c r="J400" s="189"/>
      <c r="K400" s="213">
        <f t="shared" si="47"/>
        <v>1000</v>
      </c>
      <c r="L400" s="189"/>
      <c r="M400" s="189"/>
      <c r="N400" s="189"/>
      <c r="O400" s="228"/>
      <c r="P400" s="213">
        <f t="shared" si="48"/>
        <v>1000</v>
      </c>
      <c r="Q400" s="189"/>
      <c r="R400" s="189"/>
      <c r="S400" s="189"/>
      <c r="T400" s="189"/>
      <c r="U400" s="189"/>
      <c r="V400" s="2"/>
      <c r="W400" s="2"/>
      <c r="X400" s="2"/>
      <c r="Y400" s="2"/>
      <c r="Z400" s="2"/>
      <c r="AA400" s="2"/>
      <c r="AB400" s="2"/>
    </row>
    <row r="401" spans="1:28" ht="15" customHeight="1" x14ac:dyDescent="0.25">
      <c r="A401" s="214"/>
      <c r="B401" s="214"/>
      <c r="C401" s="233" t="s">
        <v>1426</v>
      </c>
      <c r="D401" s="217" t="s">
        <v>1427</v>
      </c>
      <c r="E401" s="218">
        <v>2000</v>
      </c>
      <c r="F401" s="219" t="s">
        <v>362</v>
      </c>
      <c r="G401" s="210">
        <v>3.5</v>
      </c>
      <c r="H401" s="232">
        <f t="shared" si="46"/>
        <v>7000</v>
      </c>
      <c r="I401" s="221"/>
      <c r="J401" s="189"/>
      <c r="K401" s="213">
        <f t="shared" si="47"/>
        <v>1000</v>
      </c>
      <c r="L401" s="189"/>
      <c r="M401" s="189"/>
      <c r="N401" s="189"/>
      <c r="O401" s="228"/>
      <c r="P401" s="213">
        <f t="shared" si="48"/>
        <v>1000</v>
      </c>
      <c r="Q401" s="189"/>
      <c r="R401" s="189"/>
      <c r="S401" s="189"/>
      <c r="T401" s="189"/>
      <c r="U401" s="189"/>
      <c r="V401" s="2"/>
      <c r="W401" s="2"/>
      <c r="X401" s="2"/>
      <c r="Y401" s="2"/>
      <c r="Z401" s="2"/>
      <c r="AA401" s="2"/>
      <c r="AB401" s="2"/>
    </row>
    <row r="402" spans="1:28" ht="15" customHeight="1" x14ac:dyDescent="0.25">
      <c r="A402" s="214"/>
      <c r="B402" s="214"/>
      <c r="C402" s="233" t="s">
        <v>1428</v>
      </c>
      <c r="D402" s="217" t="s">
        <v>1429</v>
      </c>
      <c r="E402" s="218">
        <v>200</v>
      </c>
      <c r="F402" s="219" t="s">
        <v>168</v>
      </c>
      <c r="G402" s="210">
        <v>130</v>
      </c>
      <c r="H402" s="232">
        <f t="shared" si="46"/>
        <v>26000</v>
      </c>
      <c r="I402" s="221"/>
      <c r="J402" s="189"/>
      <c r="K402" s="213">
        <f t="shared" si="47"/>
        <v>100</v>
      </c>
      <c r="L402" s="189"/>
      <c r="M402" s="189"/>
      <c r="N402" s="189"/>
      <c r="O402" s="228"/>
      <c r="P402" s="213">
        <f t="shared" si="48"/>
        <v>100</v>
      </c>
      <c r="Q402" s="189"/>
      <c r="R402" s="189"/>
      <c r="S402" s="189"/>
      <c r="T402" s="189"/>
      <c r="U402" s="189"/>
      <c r="V402" s="2"/>
      <c r="W402" s="2"/>
      <c r="X402" s="2"/>
      <c r="Y402" s="2"/>
      <c r="Z402" s="2"/>
      <c r="AA402" s="2"/>
      <c r="AB402" s="2"/>
    </row>
    <row r="403" spans="1:28" ht="15.75" customHeight="1" x14ac:dyDescent="0.25">
      <c r="A403" s="214"/>
      <c r="B403" s="214"/>
      <c r="C403" s="254" t="s">
        <v>1430</v>
      </c>
      <c r="D403" s="255" t="s">
        <v>1431</v>
      </c>
      <c r="E403" s="218">
        <v>1000</v>
      </c>
      <c r="F403" s="219" t="s">
        <v>307</v>
      </c>
      <c r="G403" s="210">
        <v>9</v>
      </c>
      <c r="H403" s="232">
        <f t="shared" si="46"/>
        <v>9000</v>
      </c>
      <c r="I403" s="221"/>
      <c r="J403" s="189"/>
      <c r="K403" s="213">
        <f t="shared" si="47"/>
        <v>500</v>
      </c>
      <c r="L403" s="189"/>
      <c r="M403" s="189"/>
      <c r="N403" s="189"/>
      <c r="O403" s="189"/>
      <c r="P403" s="213">
        <f t="shared" si="48"/>
        <v>500</v>
      </c>
      <c r="Q403" s="189"/>
      <c r="R403" s="189"/>
      <c r="S403" s="189"/>
      <c r="T403" s="189"/>
      <c r="U403" s="189"/>
      <c r="V403" s="2"/>
      <c r="W403" s="2"/>
      <c r="X403" s="2"/>
      <c r="Y403" s="2"/>
      <c r="Z403" s="2"/>
      <c r="AA403" s="2"/>
      <c r="AB403" s="2"/>
    </row>
    <row r="404" spans="1:28" ht="15" customHeight="1" x14ac:dyDescent="0.25">
      <c r="A404" s="214"/>
      <c r="B404" s="214"/>
      <c r="C404" s="233" t="s">
        <v>1432</v>
      </c>
      <c r="D404" s="217" t="s">
        <v>1433</v>
      </c>
      <c r="E404" s="218">
        <v>100</v>
      </c>
      <c r="F404" s="219" t="s">
        <v>168</v>
      </c>
      <c r="G404" s="210">
        <v>119</v>
      </c>
      <c r="H404" s="232">
        <f t="shared" si="46"/>
        <v>11900</v>
      </c>
      <c r="I404" s="221"/>
      <c r="J404" s="189"/>
      <c r="K404" s="213">
        <f t="shared" si="47"/>
        <v>50</v>
      </c>
      <c r="L404" s="189"/>
      <c r="M404" s="189"/>
      <c r="N404" s="189"/>
      <c r="O404" s="228"/>
      <c r="P404" s="213">
        <f t="shared" si="48"/>
        <v>50</v>
      </c>
      <c r="Q404" s="228"/>
      <c r="R404" s="189"/>
      <c r="S404" s="189"/>
      <c r="T404" s="189"/>
      <c r="U404" s="189"/>
      <c r="V404" s="2"/>
      <c r="W404" s="2"/>
      <c r="X404" s="2"/>
      <c r="Y404" s="2"/>
      <c r="Z404" s="2"/>
      <c r="AA404" s="2"/>
      <c r="AB404" s="2"/>
    </row>
    <row r="405" spans="1:28" ht="15" customHeight="1" x14ac:dyDescent="0.25">
      <c r="A405" s="214"/>
      <c r="B405" s="214"/>
      <c r="C405" s="233" t="s">
        <v>1434</v>
      </c>
      <c r="D405" s="217" t="s">
        <v>1372</v>
      </c>
      <c r="E405" s="218">
        <v>1000</v>
      </c>
      <c r="F405" s="219" t="s">
        <v>307</v>
      </c>
      <c r="G405" s="210">
        <v>3</v>
      </c>
      <c r="H405" s="232">
        <f t="shared" si="46"/>
        <v>3000</v>
      </c>
      <c r="I405" s="221"/>
      <c r="J405" s="189"/>
      <c r="K405" s="213">
        <f t="shared" si="47"/>
        <v>500</v>
      </c>
      <c r="L405" s="189"/>
      <c r="M405" s="189"/>
      <c r="N405" s="189"/>
      <c r="O405" s="228"/>
      <c r="P405" s="213">
        <f t="shared" si="48"/>
        <v>500</v>
      </c>
      <c r="Q405" s="228"/>
      <c r="R405" s="189"/>
      <c r="S405" s="189"/>
      <c r="T405" s="189"/>
      <c r="U405" s="189"/>
      <c r="V405" s="2"/>
      <c r="W405" s="2"/>
      <c r="X405" s="2"/>
      <c r="Y405" s="2"/>
      <c r="Z405" s="2"/>
      <c r="AA405" s="2"/>
      <c r="AB405" s="2"/>
    </row>
    <row r="406" spans="1:28" ht="15" customHeight="1" x14ac:dyDescent="0.25">
      <c r="A406" s="214"/>
      <c r="B406" s="214"/>
      <c r="C406" s="233" t="s">
        <v>1435</v>
      </c>
      <c r="D406" s="217" t="s">
        <v>1436</v>
      </c>
      <c r="E406" s="218">
        <v>1500</v>
      </c>
      <c r="F406" s="219" t="s">
        <v>1437</v>
      </c>
      <c r="G406" s="210">
        <v>30</v>
      </c>
      <c r="H406" s="232">
        <f t="shared" si="46"/>
        <v>45000</v>
      </c>
      <c r="I406" s="221"/>
      <c r="J406" s="189"/>
      <c r="K406" s="213">
        <f t="shared" si="47"/>
        <v>750</v>
      </c>
      <c r="L406" s="189"/>
      <c r="M406" s="189"/>
      <c r="N406" s="189"/>
      <c r="O406" s="228"/>
      <c r="P406" s="213">
        <f t="shared" si="48"/>
        <v>750</v>
      </c>
      <c r="Q406" s="228"/>
      <c r="R406" s="189"/>
      <c r="S406" s="189"/>
      <c r="T406" s="189"/>
      <c r="U406" s="189"/>
      <c r="V406" s="2"/>
      <c r="W406" s="2"/>
      <c r="X406" s="2"/>
      <c r="Y406" s="2"/>
      <c r="Z406" s="2"/>
      <c r="AA406" s="2"/>
      <c r="AB406" s="2"/>
    </row>
    <row r="407" spans="1:28" ht="15" customHeight="1" x14ac:dyDescent="0.25">
      <c r="A407" s="214"/>
      <c r="B407" s="214"/>
      <c r="C407" s="233" t="s">
        <v>1438</v>
      </c>
      <c r="D407" s="217" t="s">
        <v>1439</v>
      </c>
      <c r="E407" s="218">
        <v>10</v>
      </c>
      <c r="F407" s="219" t="s">
        <v>421</v>
      </c>
      <c r="G407" s="210">
        <v>1300</v>
      </c>
      <c r="H407" s="232">
        <f t="shared" si="46"/>
        <v>13000</v>
      </c>
      <c r="I407" s="221"/>
      <c r="J407" s="189"/>
      <c r="K407" s="213">
        <f t="shared" si="47"/>
        <v>5</v>
      </c>
      <c r="L407" s="189"/>
      <c r="M407" s="189"/>
      <c r="N407" s="189"/>
      <c r="O407" s="228"/>
      <c r="P407" s="213">
        <f t="shared" si="48"/>
        <v>5</v>
      </c>
      <c r="Q407" s="228"/>
      <c r="R407" s="189"/>
      <c r="S407" s="189"/>
      <c r="T407" s="189"/>
      <c r="U407" s="189"/>
      <c r="V407" s="2"/>
      <c r="W407" s="2"/>
      <c r="X407" s="2"/>
      <c r="Y407" s="2"/>
      <c r="Z407" s="2"/>
      <c r="AA407" s="2"/>
      <c r="AB407" s="2"/>
    </row>
    <row r="408" spans="1:28" ht="15" customHeight="1" x14ac:dyDescent="0.25">
      <c r="A408" s="214"/>
      <c r="B408" s="214"/>
      <c r="C408" s="233" t="s">
        <v>1440</v>
      </c>
      <c r="D408" s="217" t="s">
        <v>1441</v>
      </c>
      <c r="E408" s="218">
        <v>720</v>
      </c>
      <c r="F408" s="219" t="s">
        <v>178</v>
      </c>
      <c r="G408" s="210">
        <v>60</v>
      </c>
      <c r="H408" s="232">
        <f t="shared" si="46"/>
        <v>43200</v>
      </c>
      <c r="I408" s="221"/>
      <c r="J408" s="189"/>
      <c r="K408" s="213">
        <f t="shared" si="47"/>
        <v>360</v>
      </c>
      <c r="L408" s="189"/>
      <c r="M408" s="189"/>
      <c r="N408" s="189"/>
      <c r="O408" s="228"/>
      <c r="P408" s="213">
        <f t="shared" si="48"/>
        <v>360</v>
      </c>
      <c r="Q408" s="228"/>
      <c r="R408" s="189"/>
      <c r="S408" s="189"/>
      <c r="T408" s="189"/>
      <c r="U408" s="189"/>
      <c r="V408" s="2"/>
      <c r="W408" s="2"/>
      <c r="X408" s="2"/>
      <c r="Y408" s="2"/>
      <c r="Z408" s="2"/>
      <c r="AA408" s="2"/>
      <c r="AB408" s="2"/>
    </row>
    <row r="409" spans="1:28" ht="15" customHeight="1" x14ac:dyDescent="0.25">
      <c r="A409" s="214"/>
      <c r="B409" s="214"/>
      <c r="C409" s="233" t="s">
        <v>1440</v>
      </c>
      <c r="D409" s="217" t="s">
        <v>1442</v>
      </c>
      <c r="E409" s="218">
        <v>5000</v>
      </c>
      <c r="F409" s="219" t="s">
        <v>307</v>
      </c>
      <c r="G409" s="210">
        <v>4</v>
      </c>
      <c r="H409" s="232">
        <f t="shared" si="46"/>
        <v>20000</v>
      </c>
      <c r="I409" s="221"/>
      <c r="J409" s="189"/>
      <c r="K409" s="213">
        <f t="shared" si="47"/>
        <v>2500</v>
      </c>
      <c r="L409" s="189"/>
      <c r="M409" s="189"/>
      <c r="N409" s="189"/>
      <c r="O409" s="189"/>
      <c r="P409" s="213">
        <f t="shared" si="48"/>
        <v>2500</v>
      </c>
      <c r="Q409" s="189"/>
      <c r="R409" s="189"/>
      <c r="S409" s="189"/>
      <c r="T409" s="189"/>
      <c r="U409" s="189"/>
      <c r="V409" s="2"/>
      <c r="W409" s="2"/>
      <c r="X409" s="2"/>
      <c r="Y409" s="2"/>
      <c r="Z409" s="2"/>
      <c r="AA409" s="2"/>
      <c r="AB409" s="2"/>
    </row>
    <row r="410" spans="1:28" ht="15.75" customHeight="1" x14ac:dyDescent="0.25">
      <c r="A410" s="214"/>
      <c r="B410" s="214"/>
      <c r="C410" s="233" t="s">
        <v>1443</v>
      </c>
      <c r="D410" s="217" t="s">
        <v>1444</v>
      </c>
      <c r="E410" s="218">
        <v>2000</v>
      </c>
      <c r="F410" s="219" t="s">
        <v>1445</v>
      </c>
      <c r="G410" s="210">
        <v>30</v>
      </c>
      <c r="H410" s="232">
        <f t="shared" si="46"/>
        <v>60000</v>
      </c>
      <c r="I410" s="221"/>
      <c r="J410" s="189"/>
      <c r="K410" s="213">
        <f t="shared" si="47"/>
        <v>1000</v>
      </c>
      <c r="L410" s="189"/>
      <c r="M410" s="189"/>
      <c r="N410" s="189"/>
      <c r="O410" s="189"/>
      <c r="P410" s="213">
        <f t="shared" si="48"/>
        <v>1000</v>
      </c>
      <c r="Q410" s="228"/>
      <c r="R410" s="189"/>
      <c r="S410" s="189"/>
      <c r="T410" s="189"/>
      <c r="U410" s="189"/>
      <c r="V410" s="2"/>
      <c r="W410" s="2"/>
      <c r="X410" s="2"/>
      <c r="Y410" s="2"/>
      <c r="Z410" s="2"/>
      <c r="AA410" s="2"/>
      <c r="AB410" s="2"/>
    </row>
    <row r="411" spans="1:28" ht="15" customHeight="1" x14ac:dyDescent="0.25">
      <c r="A411" s="214"/>
      <c r="B411" s="214"/>
      <c r="C411" s="233" t="s">
        <v>1446</v>
      </c>
      <c r="D411" s="217" t="s">
        <v>1447</v>
      </c>
      <c r="E411" s="218">
        <v>30</v>
      </c>
      <c r="F411" s="219" t="s">
        <v>421</v>
      </c>
      <c r="G411" s="210">
        <v>50</v>
      </c>
      <c r="H411" s="232">
        <f t="shared" si="46"/>
        <v>1500</v>
      </c>
      <c r="I411" s="221"/>
      <c r="J411" s="189"/>
      <c r="K411" s="213">
        <f t="shared" si="47"/>
        <v>15</v>
      </c>
      <c r="L411" s="189"/>
      <c r="M411" s="189"/>
      <c r="N411" s="189"/>
      <c r="O411" s="189"/>
      <c r="P411" s="213">
        <f t="shared" si="48"/>
        <v>15</v>
      </c>
      <c r="Q411" s="228"/>
      <c r="R411" s="189"/>
      <c r="S411" s="189"/>
      <c r="T411" s="189"/>
      <c r="U411" s="189"/>
      <c r="V411" s="2"/>
      <c r="W411" s="2"/>
      <c r="X411" s="2"/>
      <c r="Y411" s="2"/>
      <c r="Z411" s="2"/>
      <c r="AA411" s="2"/>
      <c r="AB411" s="2"/>
    </row>
    <row r="412" spans="1:28" ht="15" customHeight="1" x14ac:dyDescent="0.25">
      <c r="A412" s="214"/>
      <c r="B412" s="214"/>
      <c r="C412" s="233" t="s">
        <v>1448</v>
      </c>
      <c r="D412" s="217" t="s">
        <v>1449</v>
      </c>
      <c r="E412" s="218">
        <v>1000</v>
      </c>
      <c r="F412" s="219" t="s">
        <v>362</v>
      </c>
      <c r="G412" s="210">
        <v>2.5</v>
      </c>
      <c r="H412" s="232">
        <f t="shared" si="46"/>
        <v>2500</v>
      </c>
      <c r="I412" s="221"/>
      <c r="J412" s="189"/>
      <c r="K412" s="213">
        <f t="shared" si="47"/>
        <v>500</v>
      </c>
      <c r="L412" s="189"/>
      <c r="M412" s="189"/>
      <c r="N412" s="189"/>
      <c r="O412" s="189"/>
      <c r="P412" s="213">
        <f t="shared" si="48"/>
        <v>500</v>
      </c>
      <c r="Q412" s="228"/>
      <c r="R412" s="189"/>
      <c r="S412" s="189"/>
      <c r="T412" s="189"/>
      <c r="U412" s="189"/>
      <c r="V412" s="2"/>
      <c r="W412" s="2"/>
      <c r="X412" s="2"/>
      <c r="Y412" s="2"/>
      <c r="Z412" s="2"/>
      <c r="AA412" s="2"/>
      <c r="AB412" s="2"/>
    </row>
    <row r="413" spans="1:28" ht="15" customHeight="1" x14ac:dyDescent="0.25">
      <c r="A413" s="214"/>
      <c r="B413" s="214"/>
      <c r="C413" s="233" t="s">
        <v>1450</v>
      </c>
      <c r="D413" s="217" t="s">
        <v>1365</v>
      </c>
      <c r="E413" s="218">
        <v>2000</v>
      </c>
      <c r="F413" s="219" t="s">
        <v>307</v>
      </c>
      <c r="G413" s="210">
        <v>6</v>
      </c>
      <c r="H413" s="232">
        <f t="shared" si="46"/>
        <v>12000</v>
      </c>
      <c r="I413" s="221"/>
      <c r="J413" s="189"/>
      <c r="K413" s="213">
        <f t="shared" si="47"/>
        <v>1000</v>
      </c>
      <c r="L413" s="189"/>
      <c r="M413" s="189"/>
      <c r="N413" s="189"/>
      <c r="O413" s="189"/>
      <c r="P413" s="213">
        <f t="shared" si="48"/>
        <v>1000</v>
      </c>
      <c r="Q413" s="228"/>
      <c r="R413" s="189"/>
      <c r="S413" s="189"/>
      <c r="T413" s="189"/>
      <c r="U413" s="189"/>
      <c r="V413" s="2"/>
      <c r="W413" s="2"/>
      <c r="X413" s="2"/>
      <c r="Y413" s="2"/>
      <c r="Z413" s="2"/>
      <c r="AA413" s="2"/>
      <c r="AB413" s="2"/>
    </row>
    <row r="414" spans="1:28" ht="15" customHeight="1" x14ac:dyDescent="0.25">
      <c r="A414" s="214"/>
      <c r="B414" s="214"/>
      <c r="C414" s="233" t="s">
        <v>1450</v>
      </c>
      <c r="D414" s="217" t="s">
        <v>1396</v>
      </c>
      <c r="E414" s="218">
        <v>75000</v>
      </c>
      <c r="F414" s="219" t="s">
        <v>307</v>
      </c>
      <c r="G414" s="210">
        <v>4</v>
      </c>
      <c r="H414" s="232">
        <f t="shared" si="46"/>
        <v>300000</v>
      </c>
      <c r="I414" s="221"/>
      <c r="J414" s="189"/>
      <c r="K414" s="213">
        <f t="shared" si="47"/>
        <v>37500</v>
      </c>
      <c r="L414" s="189"/>
      <c r="M414" s="189"/>
      <c r="N414" s="189"/>
      <c r="O414" s="189"/>
      <c r="P414" s="213">
        <f t="shared" si="48"/>
        <v>37500</v>
      </c>
      <c r="Q414" s="228"/>
      <c r="R414" s="189"/>
      <c r="S414" s="189"/>
      <c r="T414" s="189"/>
      <c r="U414" s="189"/>
      <c r="V414" s="2"/>
      <c r="W414" s="2"/>
      <c r="X414" s="2"/>
      <c r="Y414" s="2"/>
      <c r="Z414" s="2"/>
      <c r="AA414" s="2"/>
      <c r="AB414" s="2"/>
    </row>
    <row r="415" spans="1:28" ht="15" customHeight="1" x14ac:dyDescent="0.25">
      <c r="A415" s="214"/>
      <c r="B415" s="214"/>
      <c r="C415" s="233" t="s">
        <v>1451</v>
      </c>
      <c r="D415" s="217" t="s">
        <v>1376</v>
      </c>
      <c r="E415" s="218">
        <v>10000</v>
      </c>
      <c r="F415" s="219" t="s">
        <v>362</v>
      </c>
      <c r="G415" s="210">
        <v>1.5</v>
      </c>
      <c r="H415" s="232">
        <f t="shared" si="46"/>
        <v>15000</v>
      </c>
      <c r="I415" s="221"/>
      <c r="J415" s="189"/>
      <c r="K415" s="213">
        <f t="shared" si="47"/>
        <v>5000</v>
      </c>
      <c r="L415" s="189"/>
      <c r="M415" s="189"/>
      <c r="N415" s="189"/>
      <c r="O415" s="189"/>
      <c r="P415" s="213">
        <f t="shared" si="48"/>
        <v>5000</v>
      </c>
      <c r="Q415" s="189"/>
      <c r="R415" s="189"/>
      <c r="S415" s="189"/>
      <c r="T415" s="189"/>
      <c r="U415" s="189"/>
      <c r="V415" s="2"/>
      <c r="W415" s="2"/>
      <c r="X415" s="2"/>
      <c r="Y415" s="2"/>
      <c r="Z415" s="2"/>
      <c r="AA415" s="2"/>
      <c r="AB415" s="2"/>
    </row>
    <row r="416" spans="1:28" ht="15" customHeight="1" x14ac:dyDescent="0.25">
      <c r="A416" s="214"/>
      <c r="B416" s="214"/>
      <c r="C416" s="233" t="s">
        <v>1452</v>
      </c>
      <c r="D416" s="217" t="s">
        <v>1376</v>
      </c>
      <c r="E416" s="218">
        <v>20000</v>
      </c>
      <c r="F416" s="219" t="s">
        <v>307</v>
      </c>
      <c r="G416" s="210">
        <v>3</v>
      </c>
      <c r="H416" s="232">
        <f t="shared" si="46"/>
        <v>60000</v>
      </c>
      <c r="I416" s="221"/>
      <c r="J416" s="189"/>
      <c r="K416" s="213">
        <f t="shared" si="47"/>
        <v>10000</v>
      </c>
      <c r="L416" s="189"/>
      <c r="M416" s="189"/>
      <c r="N416" s="189"/>
      <c r="O416" s="189"/>
      <c r="P416" s="213">
        <f t="shared" si="48"/>
        <v>10000</v>
      </c>
      <c r="Q416" s="189"/>
      <c r="R416" s="189"/>
      <c r="S416" s="189"/>
      <c r="T416" s="189"/>
      <c r="U416" s="189"/>
      <c r="V416" s="2"/>
      <c r="W416" s="2"/>
      <c r="X416" s="2"/>
      <c r="Y416" s="2"/>
      <c r="Z416" s="2"/>
      <c r="AA416" s="2"/>
      <c r="AB416" s="2"/>
    </row>
    <row r="417" spans="1:28" ht="15.75" customHeight="1" x14ac:dyDescent="0.25">
      <c r="A417" s="214"/>
      <c r="B417" s="214"/>
      <c r="C417" s="249" t="s">
        <v>1453</v>
      </c>
      <c r="D417" s="217" t="s">
        <v>1454</v>
      </c>
      <c r="E417" s="218">
        <v>24</v>
      </c>
      <c r="F417" s="219" t="s">
        <v>178</v>
      </c>
      <c r="G417" s="210">
        <v>50</v>
      </c>
      <c r="H417" s="232">
        <f t="shared" si="46"/>
        <v>1200</v>
      </c>
      <c r="I417" s="221"/>
      <c r="J417" s="189"/>
      <c r="K417" s="213">
        <f t="shared" si="47"/>
        <v>12</v>
      </c>
      <c r="L417" s="189"/>
      <c r="M417" s="189"/>
      <c r="N417" s="189"/>
      <c r="O417" s="189"/>
      <c r="P417" s="213">
        <f t="shared" si="48"/>
        <v>12</v>
      </c>
      <c r="Q417" s="189"/>
      <c r="R417" s="189"/>
      <c r="S417" s="189"/>
      <c r="T417" s="189"/>
      <c r="U417" s="189"/>
      <c r="V417" s="2"/>
      <c r="W417" s="2"/>
      <c r="X417" s="2"/>
      <c r="Y417" s="2"/>
      <c r="Z417" s="2"/>
      <c r="AA417" s="2"/>
      <c r="AB417" s="2"/>
    </row>
    <row r="418" spans="1:28" ht="15" customHeight="1" x14ac:dyDescent="0.25">
      <c r="A418" s="214"/>
      <c r="B418" s="214"/>
      <c r="C418" s="233" t="s">
        <v>1453</v>
      </c>
      <c r="D418" s="217" t="s">
        <v>1376</v>
      </c>
      <c r="E418" s="218">
        <v>500</v>
      </c>
      <c r="F418" s="219" t="s">
        <v>307</v>
      </c>
      <c r="G418" s="210">
        <v>5</v>
      </c>
      <c r="H418" s="232">
        <f t="shared" si="46"/>
        <v>2500</v>
      </c>
      <c r="I418" s="221"/>
      <c r="J418" s="189"/>
      <c r="K418" s="213">
        <f t="shared" si="47"/>
        <v>250</v>
      </c>
      <c r="L418" s="189"/>
      <c r="M418" s="228"/>
      <c r="N418" s="189"/>
      <c r="O418" s="189"/>
      <c r="P418" s="213">
        <f t="shared" si="48"/>
        <v>250</v>
      </c>
      <c r="Q418" s="189"/>
      <c r="R418" s="189"/>
      <c r="S418" s="189"/>
      <c r="T418" s="189"/>
      <c r="U418" s="189"/>
      <c r="V418" s="2"/>
      <c r="W418" s="2"/>
      <c r="X418" s="2"/>
      <c r="Y418" s="2"/>
      <c r="Z418" s="2"/>
      <c r="AA418" s="2"/>
      <c r="AB418" s="2"/>
    </row>
    <row r="419" spans="1:28" ht="15" customHeight="1" x14ac:dyDescent="0.25">
      <c r="A419" s="214"/>
      <c r="B419" s="214"/>
      <c r="C419" s="233" t="s">
        <v>1455</v>
      </c>
      <c r="D419" s="217" t="s">
        <v>1372</v>
      </c>
      <c r="E419" s="218">
        <v>1000</v>
      </c>
      <c r="F419" s="219" t="s">
        <v>307</v>
      </c>
      <c r="G419" s="210">
        <v>6</v>
      </c>
      <c r="H419" s="232">
        <f t="shared" si="46"/>
        <v>6000</v>
      </c>
      <c r="I419" s="221"/>
      <c r="J419" s="189"/>
      <c r="K419" s="213">
        <f t="shared" si="47"/>
        <v>500</v>
      </c>
      <c r="L419" s="189"/>
      <c r="M419" s="228"/>
      <c r="N419" s="189"/>
      <c r="O419" s="189"/>
      <c r="P419" s="213">
        <f t="shared" si="48"/>
        <v>500</v>
      </c>
      <c r="Q419" s="189"/>
      <c r="R419" s="189"/>
      <c r="S419" s="189"/>
      <c r="T419" s="189"/>
      <c r="U419" s="189"/>
      <c r="V419" s="2"/>
      <c r="W419" s="2"/>
      <c r="X419" s="2"/>
      <c r="Y419" s="2"/>
      <c r="Z419" s="2"/>
      <c r="AA419" s="2"/>
      <c r="AB419" s="2"/>
    </row>
    <row r="420" spans="1:28" ht="15" customHeight="1" x14ac:dyDescent="0.25">
      <c r="A420" s="214"/>
      <c r="B420" s="214"/>
      <c r="C420" s="233" t="s">
        <v>1456</v>
      </c>
      <c r="D420" s="217"/>
      <c r="E420" s="218">
        <v>20000</v>
      </c>
      <c r="F420" s="219" t="s">
        <v>362</v>
      </c>
      <c r="G420" s="210">
        <v>3</v>
      </c>
      <c r="H420" s="232">
        <f t="shared" si="46"/>
        <v>60000</v>
      </c>
      <c r="I420" s="221"/>
      <c r="J420" s="189"/>
      <c r="K420" s="213">
        <f t="shared" si="47"/>
        <v>10000</v>
      </c>
      <c r="L420" s="189"/>
      <c r="M420" s="228"/>
      <c r="N420" s="189"/>
      <c r="O420" s="189"/>
      <c r="P420" s="213">
        <f t="shared" si="48"/>
        <v>10000</v>
      </c>
      <c r="Q420" s="189"/>
      <c r="R420" s="189"/>
      <c r="S420" s="189"/>
      <c r="T420" s="189"/>
      <c r="U420" s="189"/>
      <c r="V420" s="2"/>
      <c r="W420" s="2"/>
      <c r="X420" s="2"/>
      <c r="Y420" s="2"/>
      <c r="Z420" s="2"/>
      <c r="AA420" s="2"/>
      <c r="AB420" s="2"/>
    </row>
    <row r="421" spans="1:28" ht="15.75" customHeight="1" x14ac:dyDescent="0.25">
      <c r="A421" s="214"/>
      <c r="B421" s="214"/>
      <c r="C421" s="233" t="s">
        <v>1457</v>
      </c>
      <c r="D421" s="217" t="s">
        <v>1458</v>
      </c>
      <c r="E421" s="218">
        <v>144</v>
      </c>
      <c r="F421" s="219" t="s">
        <v>178</v>
      </c>
      <c r="G421" s="210">
        <v>35</v>
      </c>
      <c r="H421" s="232">
        <f t="shared" si="46"/>
        <v>5040</v>
      </c>
      <c r="I421" s="221"/>
      <c r="J421" s="189"/>
      <c r="K421" s="213">
        <f t="shared" si="47"/>
        <v>72</v>
      </c>
      <c r="L421" s="189"/>
      <c r="M421" s="228"/>
      <c r="N421" s="189"/>
      <c r="O421" s="189"/>
      <c r="P421" s="213">
        <f t="shared" si="48"/>
        <v>72</v>
      </c>
      <c r="Q421" s="189"/>
      <c r="R421" s="189"/>
      <c r="S421" s="189"/>
      <c r="T421" s="189"/>
      <c r="U421" s="189"/>
      <c r="V421" s="2"/>
      <c r="W421" s="2"/>
      <c r="X421" s="2"/>
      <c r="Y421" s="2"/>
      <c r="Z421" s="2"/>
      <c r="AA421" s="2"/>
      <c r="AB421" s="2"/>
    </row>
    <row r="422" spans="1:28" ht="15.75" customHeight="1" x14ac:dyDescent="0.25">
      <c r="A422" s="214"/>
      <c r="B422" s="214"/>
      <c r="C422" s="233" t="s">
        <v>1459</v>
      </c>
      <c r="D422" s="217" t="s">
        <v>1370</v>
      </c>
      <c r="E422" s="218">
        <v>960</v>
      </c>
      <c r="F422" s="219" t="s">
        <v>178</v>
      </c>
      <c r="G422" s="210">
        <v>80</v>
      </c>
      <c r="H422" s="232">
        <f t="shared" si="46"/>
        <v>76800</v>
      </c>
      <c r="I422" s="221"/>
      <c r="J422" s="189"/>
      <c r="K422" s="213">
        <f t="shared" si="47"/>
        <v>480</v>
      </c>
      <c r="L422" s="189"/>
      <c r="M422" s="228"/>
      <c r="N422" s="189"/>
      <c r="O422" s="189"/>
      <c r="P422" s="213">
        <f t="shared" si="48"/>
        <v>480</v>
      </c>
      <c r="Q422" s="189"/>
      <c r="R422" s="189"/>
      <c r="S422" s="189"/>
      <c r="T422" s="189"/>
      <c r="U422" s="189"/>
      <c r="V422" s="2"/>
      <c r="W422" s="2"/>
      <c r="X422" s="2"/>
      <c r="Y422" s="2"/>
      <c r="Z422" s="2"/>
      <c r="AA422" s="2"/>
      <c r="AB422" s="2"/>
    </row>
    <row r="423" spans="1:28" ht="15.75" customHeight="1" x14ac:dyDescent="0.25">
      <c r="A423" s="214"/>
      <c r="B423" s="214"/>
      <c r="C423" s="233" t="s">
        <v>1460</v>
      </c>
      <c r="D423" s="217" t="s">
        <v>1392</v>
      </c>
      <c r="E423" s="218">
        <v>200</v>
      </c>
      <c r="F423" s="219" t="s">
        <v>168</v>
      </c>
      <c r="G423" s="210">
        <v>80</v>
      </c>
      <c r="H423" s="232">
        <f t="shared" si="46"/>
        <v>16000</v>
      </c>
      <c r="I423" s="221"/>
      <c r="J423" s="189"/>
      <c r="K423" s="213">
        <f t="shared" si="47"/>
        <v>100</v>
      </c>
      <c r="L423" s="189"/>
      <c r="M423" s="228"/>
      <c r="N423" s="189"/>
      <c r="O423" s="189"/>
      <c r="P423" s="213">
        <f t="shared" si="48"/>
        <v>100</v>
      </c>
      <c r="Q423" s="189"/>
      <c r="R423" s="189"/>
      <c r="S423" s="189"/>
      <c r="T423" s="189"/>
      <c r="U423" s="189"/>
      <c r="V423" s="2"/>
      <c r="W423" s="2"/>
      <c r="X423" s="2"/>
      <c r="Y423" s="2"/>
      <c r="Z423" s="2"/>
      <c r="AA423" s="2"/>
      <c r="AB423" s="2"/>
    </row>
    <row r="424" spans="1:28" ht="15.75" customHeight="1" x14ac:dyDescent="0.25">
      <c r="A424" s="214"/>
      <c r="B424" s="214"/>
      <c r="C424" s="233" t="s">
        <v>1461</v>
      </c>
      <c r="D424" s="217" t="s">
        <v>1383</v>
      </c>
      <c r="E424" s="218">
        <v>2000</v>
      </c>
      <c r="F424" s="219" t="s">
        <v>362</v>
      </c>
      <c r="G424" s="210">
        <v>6</v>
      </c>
      <c r="H424" s="232">
        <f t="shared" si="46"/>
        <v>12000</v>
      </c>
      <c r="I424" s="221"/>
      <c r="J424" s="189"/>
      <c r="K424" s="213">
        <f t="shared" si="47"/>
        <v>1000</v>
      </c>
      <c r="L424" s="189"/>
      <c r="M424" s="228"/>
      <c r="N424" s="189"/>
      <c r="O424" s="189"/>
      <c r="P424" s="213">
        <f t="shared" si="48"/>
        <v>1000</v>
      </c>
      <c r="Q424" s="189"/>
      <c r="R424" s="189"/>
      <c r="S424" s="189"/>
      <c r="T424" s="189"/>
      <c r="U424" s="189"/>
      <c r="V424" s="2"/>
      <c r="W424" s="2"/>
      <c r="X424" s="2"/>
      <c r="Y424" s="2"/>
      <c r="Z424" s="2"/>
      <c r="AA424" s="2"/>
      <c r="AB424" s="2"/>
    </row>
    <row r="425" spans="1:28" ht="15.75" customHeight="1" x14ac:dyDescent="0.25">
      <c r="A425" s="214"/>
      <c r="B425" s="214"/>
      <c r="C425" s="233" t="s">
        <v>1461</v>
      </c>
      <c r="D425" s="217" t="s">
        <v>1384</v>
      </c>
      <c r="E425" s="218">
        <v>3500</v>
      </c>
      <c r="F425" s="219" t="s">
        <v>362</v>
      </c>
      <c r="G425" s="210">
        <v>10</v>
      </c>
      <c r="H425" s="232">
        <f t="shared" si="46"/>
        <v>35000</v>
      </c>
      <c r="I425" s="221"/>
      <c r="J425" s="189"/>
      <c r="K425" s="213">
        <f t="shared" si="47"/>
        <v>1750</v>
      </c>
      <c r="L425" s="189"/>
      <c r="M425" s="228"/>
      <c r="N425" s="189"/>
      <c r="O425" s="189"/>
      <c r="P425" s="213">
        <f t="shared" si="48"/>
        <v>1750</v>
      </c>
      <c r="Q425" s="189"/>
      <c r="R425" s="189"/>
      <c r="S425" s="189"/>
      <c r="T425" s="189"/>
      <c r="U425" s="189"/>
      <c r="V425" s="2"/>
      <c r="W425" s="2"/>
      <c r="X425" s="2"/>
      <c r="Y425" s="2"/>
      <c r="Z425" s="2"/>
      <c r="AA425" s="2"/>
      <c r="AB425" s="2"/>
    </row>
    <row r="426" spans="1:28" ht="15.75" customHeight="1" x14ac:dyDescent="0.25">
      <c r="A426" s="214"/>
      <c r="B426" s="214"/>
      <c r="C426" s="233" t="s">
        <v>1462</v>
      </c>
      <c r="D426" s="217" t="s">
        <v>1463</v>
      </c>
      <c r="E426" s="218">
        <v>2500</v>
      </c>
      <c r="F426" s="219" t="s">
        <v>1464</v>
      </c>
      <c r="G426" s="210">
        <v>5</v>
      </c>
      <c r="H426" s="232">
        <f t="shared" si="46"/>
        <v>12500</v>
      </c>
      <c r="I426" s="221"/>
      <c r="J426" s="189"/>
      <c r="K426" s="213">
        <f t="shared" si="47"/>
        <v>1250</v>
      </c>
      <c r="L426" s="189"/>
      <c r="M426" s="228"/>
      <c r="N426" s="189"/>
      <c r="O426" s="189"/>
      <c r="P426" s="213">
        <f t="shared" si="48"/>
        <v>1250</v>
      </c>
      <c r="Q426" s="189"/>
      <c r="R426" s="189"/>
      <c r="S426" s="189"/>
      <c r="T426" s="189"/>
      <c r="U426" s="189"/>
      <c r="V426" s="2"/>
      <c r="W426" s="2"/>
      <c r="X426" s="2"/>
      <c r="Y426" s="2"/>
      <c r="Z426" s="2"/>
      <c r="AA426" s="2"/>
      <c r="AB426" s="2"/>
    </row>
    <row r="427" spans="1:28" ht="15.75" customHeight="1" x14ac:dyDescent="0.25">
      <c r="A427" s="214"/>
      <c r="B427" s="214"/>
      <c r="C427" s="233" t="s">
        <v>1465</v>
      </c>
      <c r="D427" s="217" t="s">
        <v>1384</v>
      </c>
      <c r="E427" s="218">
        <v>500</v>
      </c>
      <c r="F427" s="219" t="s">
        <v>307</v>
      </c>
      <c r="G427" s="210">
        <v>18</v>
      </c>
      <c r="H427" s="232">
        <f t="shared" si="46"/>
        <v>9000</v>
      </c>
      <c r="I427" s="221"/>
      <c r="J427" s="189"/>
      <c r="K427" s="213">
        <f t="shared" si="47"/>
        <v>250</v>
      </c>
      <c r="L427" s="189"/>
      <c r="M427" s="228"/>
      <c r="N427" s="189"/>
      <c r="O427" s="189"/>
      <c r="P427" s="213">
        <f t="shared" si="48"/>
        <v>250</v>
      </c>
      <c r="Q427" s="189"/>
      <c r="R427" s="189"/>
      <c r="S427" s="189"/>
      <c r="T427" s="189"/>
      <c r="U427" s="189"/>
      <c r="V427" s="2"/>
      <c r="W427" s="2"/>
      <c r="X427" s="2"/>
      <c r="Y427" s="2"/>
      <c r="Z427" s="2"/>
      <c r="AA427" s="2"/>
      <c r="AB427" s="2"/>
    </row>
    <row r="428" spans="1:28" ht="15.75" customHeight="1" x14ac:dyDescent="0.25">
      <c r="A428" s="214"/>
      <c r="B428" s="214"/>
      <c r="C428" s="233" t="s">
        <v>1466</v>
      </c>
      <c r="D428" s="217" t="s">
        <v>1379</v>
      </c>
      <c r="E428" s="218">
        <v>144</v>
      </c>
      <c r="F428" s="219" t="s">
        <v>178</v>
      </c>
      <c r="G428" s="210">
        <v>30</v>
      </c>
      <c r="H428" s="232">
        <f t="shared" si="46"/>
        <v>4320</v>
      </c>
      <c r="I428" s="221"/>
      <c r="J428" s="189"/>
      <c r="K428" s="213">
        <f t="shared" si="47"/>
        <v>72</v>
      </c>
      <c r="L428" s="189"/>
      <c r="M428" s="228"/>
      <c r="N428" s="189"/>
      <c r="O428" s="189"/>
      <c r="P428" s="213">
        <f t="shared" si="48"/>
        <v>72</v>
      </c>
      <c r="Q428" s="189"/>
      <c r="R428" s="189"/>
      <c r="S428" s="189"/>
      <c r="T428" s="189"/>
      <c r="U428" s="189"/>
      <c r="V428" s="2"/>
      <c r="W428" s="2"/>
      <c r="X428" s="2"/>
      <c r="Y428" s="2"/>
      <c r="Z428" s="2"/>
      <c r="AA428" s="2"/>
      <c r="AB428" s="2"/>
    </row>
    <row r="429" spans="1:28" ht="15.75" customHeight="1" x14ac:dyDescent="0.25">
      <c r="A429" s="214"/>
      <c r="B429" s="214"/>
      <c r="C429" s="233" t="s">
        <v>1466</v>
      </c>
      <c r="D429" s="217" t="s">
        <v>1399</v>
      </c>
      <c r="E429" s="218">
        <v>720</v>
      </c>
      <c r="F429" s="219" t="s">
        <v>178</v>
      </c>
      <c r="G429" s="210">
        <v>40</v>
      </c>
      <c r="H429" s="232">
        <f t="shared" si="46"/>
        <v>28800</v>
      </c>
      <c r="I429" s="221"/>
      <c r="J429" s="189"/>
      <c r="K429" s="213">
        <f t="shared" si="47"/>
        <v>360</v>
      </c>
      <c r="L429" s="189"/>
      <c r="M429" s="228"/>
      <c r="N429" s="189"/>
      <c r="O429" s="189"/>
      <c r="P429" s="213">
        <f t="shared" si="48"/>
        <v>360</v>
      </c>
      <c r="Q429" s="189"/>
      <c r="R429" s="189"/>
      <c r="S429" s="189"/>
      <c r="T429" s="189"/>
      <c r="U429" s="189"/>
      <c r="V429" s="2"/>
      <c r="W429" s="2"/>
      <c r="X429" s="2"/>
      <c r="Y429" s="2"/>
      <c r="Z429" s="2"/>
      <c r="AA429" s="2"/>
      <c r="AB429" s="2"/>
    </row>
    <row r="430" spans="1:28" ht="15.75" customHeight="1" x14ac:dyDescent="0.25">
      <c r="A430" s="214"/>
      <c r="B430" s="214"/>
      <c r="C430" s="233" t="s">
        <v>1466</v>
      </c>
      <c r="D430" s="217" t="s">
        <v>1376</v>
      </c>
      <c r="E430" s="218">
        <v>10000</v>
      </c>
      <c r="F430" s="219" t="s">
        <v>307</v>
      </c>
      <c r="G430" s="210">
        <v>1</v>
      </c>
      <c r="H430" s="232">
        <f t="shared" si="46"/>
        <v>10000</v>
      </c>
      <c r="I430" s="221"/>
      <c r="J430" s="189"/>
      <c r="K430" s="213">
        <f t="shared" si="47"/>
        <v>5000</v>
      </c>
      <c r="L430" s="189"/>
      <c r="M430" s="228"/>
      <c r="N430" s="189"/>
      <c r="O430" s="189"/>
      <c r="P430" s="213">
        <f t="shared" si="48"/>
        <v>5000</v>
      </c>
      <c r="Q430" s="189"/>
      <c r="R430" s="189"/>
      <c r="S430" s="189"/>
      <c r="T430" s="189"/>
      <c r="U430" s="189"/>
      <c r="V430" s="2"/>
      <c r="W430" s="2"/>
      <c r="X430" s="2"/>
      <c r="Y430" s="2"/>
      <c r="Z430" s="2"/>
      <c r="AA430" s="2"/>
      <c r="AB430" s="2"/>
    </row>
    <row r="431" spans="1:28" ht="15.75" customHeight="1" x14ac:dyDescent="0.25">
      <c r="A431" s="214"/>
      <c r="B431" s="214"/>
      <c r="C431" s="233" t="s">
        <v>1467</v>
      </c>
      <c r="D431" s="217" t="s">
        <v>1372</v>
      </c>
      <c r="E431" s="218">
        <v>1500</v>
      </c>
      <c r="F431" s="219" t="s">
        <v>307</v>
      </c>
      <c r="G431" s="210">
        <v>4</v>
      </c>
      <c r="H431" s="232">
        <f t="shared" si="46"/>
        <v>6000</v>
      </c>
      <c r="I431" s="221"/>
      <c r="J431" s="189"/>
      <c r="K431" s="213">
        <f t="shared" si="47"/>
        <v>750</v>
      </c>
      <c r="L431" s="189"/>
      <c r="M431" s="228"/>
      <c r="N431" s="189"/>
      <c r="O431" s="189"/>
      <c r="P431" s="213">
        <f t="shared" si="48"/>
        <v>750</v>
      </c>
      <c r="Q431" s="189"/>
      <c r="R431" s="189"/>
      <c r="S431" s="189"/>
      <c r="T431" s="189"/>
      <c r="U431" s="189"/>
      <c r="V431" s="2"/>
      <c r="W431" s="2"/>
      <c r="X431" s="2"/>
      <c r="Y431" s="2"/>
      <c r="Z431" s="2"/>
      <c r="AA431" s="2"/>
      <c r="AB431" s="2"/>
    </row>
    <row r="432" spans="1:28" ht="15" customHeight="1" x14ac:dyDescent="0.25">
      <c r="A432" s="214"/>
      <c r="B432" s="214"/>
      <c r="C432" s="233" t="s">
        <v>1468</v>
      </c>
      <c r="D432" s="217" t="s">
        <v>1372</v>
      </c>
      <c r="E432" s="218">
        <v>2000</v>
      </c>
      <c r="F432" s="219" t="s">
        <v>307</v>
      </c>
      <c r="G432" s="210">
        <v>5</v>
      </c>
      <c r="H432" s="232">
        <f t="shared" si="46"/>
        <v>10000</v>
      </c>
      <c r="I432" s="221"/>
      <c r="J432" s="189"/>
      <c r="K432" s="213">
        <f t="shared" si="47"/>
        <v>1000</v>
      </c>
      <c r="L432" s="189"/>
      <c r="M432" s="189"/>
      <c r="N432" s="189"/>
      <c r="O432" s="189"/>
      <c r="P432" s="213">
        <f t="shared" si="48"/>
        <v>1000</v>
      </c>
      <c r="Q432" s="189"/>
      <c r="R432" s="189"/>
      <c r="S432" s="189"/>
      <c r="T432" s="189"/>
      <c r="U432" s="189"/>
      <c r="V432" s="2"/>
      <c r="W432" s="2"/>
      <c r="X432" s="2"/>
      <c r="Y432" s="2"/>
      <c r="Z432" s="2"/>
      <c r="AA432" s="2"/>
      <c r="AB432" s="2"/>
    </row>
    <row r="433" spans="1:28" ht="15" customHeight="1" x14ac:dyDescent="0.25">
      <c r="A433" s="214"/>
      <c r="B433" s="214"/>
      <c r="C433" s="233" t="s">
        <v>1468</v>
      </c>
      <c r="D433" s="217" t="s">
        <v>1383</v>
      </c>
      <c r="E433" s="218">
        <v>1500</v>
      </c>
      <c r="F433" s="219" t="s">
        <v>307</v>
      </c>
      <c r="G433" s="210">
        <v>8</v>
      </c>
      <c r="H433" s="232">
        <f t="shared" si="46"/>
        <v>12000</v>
      </c>
      <c r="I433" s="221"/>
      <c r="J433" s="189"/>
      <c r="K433" s="213">
        <f t="shared" si="47"/>
        <v>750</v>
      </c>
      <c r="L433" s="189"/>
      <c r="M433" s="189"/>
      <c r="N433" s="189"/>
      <c r="O433" s="189"/>
      <c r="P433" s="213">
        <f t="shared" si="48"/>
        <v>750</v>
      </c>
      <c r="Q433" s="189"/>
      <c r="R433" s="189"/>
      <c r="S433" s="189"/>
      <c r="T433" s="189"/>
      <c r="U433" s="189"/>
      <c r="V433" s="2"/>
      <c r="W433" s="2"/>
      <c r="X433" s="2"/>
      <c r="Y433" s="2"/>
      <c r="Z433" s="2"/>
      <c r="AA433" s="2"/>
      <c r="AB433" s="2"/>
    </row>
    <row r="434" spans="1:28" ht="15" customHeight="1" x14ac:dyDescent="0.25">
      <c r="A434" s="214"/>
      <c r="B434" s="214"/>
      <c r="C434" s="233" t="s">
        <v>1469</v>
      </c>
      <c r="D434" s="217" t="s">
        <v>1470</v>
      </c>
      <c r="E434" s="218">
        <v>100</v>
      </c>
      <c r="F434" s="219" t="s">
        <v>1471</v>
      </c>
      <c r="G434" s="210">
        <v>150</v>
      </c>
      <c r="H434" s="232">
        <f t="shared" si="46"/>
        <v>15000</v>
      </c>
      <c r="I434" s="221"/>
      <c r="J434" s="189"/>
      <c r="K434" s="213">
        <f t="shared" si="47"/>
        <v>50</v>
      </c>
      <c r="L434" s="189"/>
      <c r="M434" s="228"/>
      <c r="N434" s="189"/>
      <c r="O434" s="189"/>
      <c r="P434" s="213">
        <f t="shared" si="48"/>
        <v>50</v>
      </c>
      <c r="Q434" s="189"/>
      <c r="R434" s="189"/>
      <c r="S434" s="189"/>
      <c r="T434" s="189"/>
      <c r="U434" s="189"/>
      <c r="V434" s="2"/>
      <c r="W434" s="2"/>
      <c r="X434" s="2"/>
      <c r="Y434" s="2"/>
      <c r="Z434" s="2"/>
      <c r="AA434" s="2"/>
      <c r="AB434" s="2"/>
    </row>
    <row r="435" spans="1:28" ht="15" customHeight="1" x14ac:dyDescent="0.25">
      <c r="A435" s="214"/>
      <c r="B435" s="214"/>
      <c r="C435" s="233" t="s">
        <v>1469</v>
      </c>
      <c r="D435" s="217" t="s">
        <v>1472</v>
      </c>
      <c r="E435" s="218">
        <v>288</v>
      </c>
      <c r="F435" s="219" t="s">
        <v>178</v>
      </c>
      <c r="G435" s="210">
        <v>45</v>
      </c>
      <c r="H435" s="232">
        <f t="shared" si="46"/>
        <v>12960</v>
      </c>
      <c r="I435" s="221"/>
      <c r="J435" s="189"/>
      <c r="K435" s="213">
        <f t="shared" si="47"/>
        <v>144</v>
      </c>
      <c r="L435" s="189"/>
      <c r="M435" s="228"/>
      <c r="N435" s="189"/>
      <c r="O435" s="189"/>
      <c r="P435" s="213">
        <f t="shared" si="48"/>
        <v>144</v>
      </c>
      <c r="Q435" s="189"/>
      <c r="R435" s="189"/>
      <c r="S435" s="189"/>
      <c r="T435" s="189"/>
      <c r="U435" s="189"/>
      <c r="V435" s="2"/>
      <c r="W435" s="2"/>
      <c r="X435" s="2"/>
      <c r="Y435" s="2"/>
      <c r="Z435" s="2"/>
      <c r="AA435" s="2"/>
      <c r="AB435" s="2"/>
    </row>
    <row r="436" spans="1:28" ht="15" customHeight="1" x14ac:dyDescent="0.25">
      <c r="A436" s="214"/>
      <c r="B436" s="214"/>
      <c r="C436" s="233" t="s">
        <v>1473</v>
      </c>
      <c r="D436" s="256" t="s">
        <v>1474</v>
      </c>
      <c r="E436" s="218">
        <v>1500</v>
      </c>
      <c r="F436" s="219" t="s">
        <v>1437</v>
      </c>
      <c r="G436" s="210">
        <v>20</v>
      </c>
      <c r="H436" s="232">
        <f t="shared" si="46"/>
        <v>30000</v>
      </c>
      <c r="I436" s="221"/>
      <c r="J436" s="189"/>
      <c r="K436" s="213">
        <f t="shared" si="47"/>
        <v>750</v>
      </c>
      <c r="L436" s="189"/>
      <c r="M436" s="189"/>
      <c r="N436" s="189"/>
      <c r="O436" s="189"/>
      <c r="P436" s="213">
        <f t="shared" si="48"/>
        <v>750</v>
      </c>
      <c r="Q436" s="189"/>
      <c r="R436" s="189"/>
      <c r="S436" s="189"/>
      <c r="T436" s="189"/>
      <c r="U436" s="189"/>
      <c r="V436" s="2"/>
      <c r="W436" s="2"/>
      <c r="X436" s="2"/>
      <c r="Y436" s="2"/>
      <c r="Z436" s="2"/>
      <c r="AA436" s="2"/>
      <c r="AB436" s="2"/>
    </row>
    <row r="437" spans="1:28" ht="15" customHeight="1" x14ac:dyDescent="0.25">
      <c r="A437" s="214"/>
      <c r="B437" s="207"/>
      <c r="C437" s="257" t="s">
        <v>1475</v>
      </c>
      <c r="D437" s="258" t="s">
        <v>1476</v>
      </c>
      <c r="E437" s="218">
        <v>10</v>
      </c>
      <c r="F437" s="219" t="s">
        <v>1471</v>
      </c>
      <c r="G437" s="210">
        <v>300</v>
      </c>
      <c r="H437" s="232">
        <f t="shared" si="46"/>
        <v>3000</v>
      </c>
      <c r="I437" s="221"/>
      <c r="J437" s="189"/>
      <c r="K437" s="213">
        <f t="shared" si="47"/>
        <v>5</v>
      </c>
      <c r="L437" s="189"/>
      <c r="M437" s="189"/>
      <c r="N437" s="189"/>
      <c r="O437" s="228"/>
      <c r="P437" s="213">
        <f t="shared" si="48"/>
        <v>5</v>
      </c>
      <c r="Q437" s="189"/>
      <c r="R437" s="189"/>
      <c r="S437" s="189"/>
      <c r="T437" s="189"/>
      <c r="U437" s="189"/>
      <c r="V437" s="2"/>
      <c r="W437" s="2"/>
      <c r="X437" s="2"/>
      <c r="Y437" s="2"/>
      <c r="Z437" s="2"/>
      <c r="AA437" s="2"/>
      <c r="AB437" s="2"/>
    </row>
    <row r="438" spans="1:28" ht="15" customHeight="1" x14ac:dyDescent="0.25">
      <c r="A438" s="214"/>
      <c r="B438" s="214"/>
      <c r="C438" s="233" t="s">
        <v>1475</v>
      </c>
      <c r="D438" s="217" t="s">
        <v>1477</v>
      </c>
      <c r="E438" s="218">
        <v>20</v>
      </c>
      <c r="F438" s="219" t="s">
        <v>1478</v>
      </c>
      <c r="G438" s="210">
        <v>550</v>
      </c>
      <c r="H438" s="232">
        <f t="shared" si="46"/>
        <v>11000</v>
      </c>
      <c r="I438" s="221"/>
      <c r="J438" s="189"/>
      <c r="K438" s="213">
        <f t="shared" si="47"/>
        <v>10</v>
      </c>
      <c r="L438" s="189"/>
      <c r="M438" s="189"/>
      <c r="N438" s="189"/>
      <c r="O438" s="228"/>
      <c r="P438" s="213">
        <f t="shared" si="48"/>
        <v>10</v>
      </c>
      <c r="Q438" s="189"/>
      <c r="R438" s="189"/>
      <c r="S438" s="189"/>
      <c r="T438" s="189"/>
      <c r="U438" s="189"/>
      <c r="V438" s="2"/>
      <c r="W438" s="2"/>
      <c r="X438" s="2"/>
      <c r="Y438" s="2"/>
      <c r="Z438" s="2"/>
      <c r="AA438" s="2"/>
      <c r="AB438" s="2"/>
    </row>
    <row r="439" spans="1:28" ht="15" customHeight="1" x14ac:dyDescent="0.25">
      <c r="A439" s="214"/>
      <c r="B439" s="214"/>
      <c r="C439" s="233" t="s">
        <v>1479</v>
      </c>
      <c r="D439" s="217" t="s">
        <v>1383</v>
      </c>
      <c r="E439" s="218">
        <v>2000</v>
      </c>
      <c r="F439" s="219" t="s">
        <v>307</v>
      </c>
      <c r="G439" s="210">
        <v>3</v>
      </c>
      <c r="H439" s="232">
        <f t="shared" si="46"/>
        <v>6000</v>
      </c>
      <c r="I439" s="221"/>
      <c r="J439" s="189"/>
      <c r="K439" s="213">
        <f t="shared" si="47"/>
        <v>1000</v>
      </c>
      <c r="L439" s="189"/>
      <c r="M439" s="189"/>
      <c r="N439" s="189"/>
      <c r="O439" s="228"/>
      <c r="P439" s="213">
        <f t="shared" si="48"/>
        <v>1000</v>
      </c>
      <c r="Q439" s="189"/>
      <c r="R439" s="189"/>
      <c r="S439" s="189"/>
      <c r="T439" s="189"/>
      <c r="U439" s="189"/>
      <c r="V439" s="2"/>
      <c r="W439" s="2"/>
      <c r="X439" s="2"/>
      <c r="Y439" s="2"/>
      <c r="Z439" s="2"/>
      <c r="AA439" s="2"/>
      <c r="AB439" s="2"/>
    </row>
    <row r="440" spans="1:28" ht="15" customHeight="1" x14ac:dyDescent="0.25">
      <c r="A440" s="214"/>
      <c r="B440" s="214"/>
      <c r="C440" s="233" t="s">
        <v>1480</v>
      </c>
      <c r="D440" s="217" t="s">
        <v>1481</v>
      </c>
      <c r="E440" s="218">
        <v>100</v>
      </c>
      <c r="F440" s="219" t="s">
        <v>1482</v>
      </c>
      <c r="G440" s="210">
        <v>120</v>
      </c>
      <c r="H440" s="232">
        <f t="shared" si="46"/>
        <v>12000</v>
      </c>
      <c r="I440" s="221"/>
      <c r="J440" s="189"/>
      <c r="K440" s="213">
        <f t="shared" si="47"/>
        <v>50</v>
      </c>
      <c r="L440" s="189"/>
      <c r="M440" s="189"/>
      <c r="N440" s="189"/>
      <c r="O440" s="228"/>
      <c r="P440" s="213">
        <f t="shared" si="48"/>
        <v>50</v>
      </c>
      <c r="Q440" s="189"/>
      <c r="R440" s="189"/>
      <c r="S440" s="189"/>
      <c r="T440" s="189"/>
      <c r="U440" s="189"/>
      <c r="V440" s="2"/>
      <c r="W440" s="2"/>
      <c r="X440" s="2"/>
      <c r="Y440" s="2"/>
      <c r="Z440" s="2"/>
      <c r="AA440" s="2"/>
      <c r="AB440" s="2"/>
    </row>
    <row r="441" spans="1:28" ht="15" customHeight="1" x14ac:dyDescent="0.25">
      <c r="A441" s="214"/>
      <c r="B441" s="214"/>
      <c r="C441" s="233" t="s">
        <v>1483</v>
      </c>
      <c r="D441" s="217" t="s">
        <v>1484</v>
      </c>
      <c r="E441" s="218">
        <v>200</v>
      </c>
      <c r="F441" s="219" t="s">
        <v>421</v>
      </c>
      <c r="G441" s="210">
        <v>100</v>
      </c>
      <c r="H441" s="232">
        <f t="shared" si="46"/>
        <v>20000</v>
      </c>
      <c r="I441" s="221"/>
      <c r="J441" s="189"/>
      <c r="K441" s="213">
        <f t="shared" si="47"/>
        <v>100</v>
      </c>
      <c r="L441" s="189"/>
      <c r="M441" s="189"/>
      <c r="N441" s="189"/>
      <c r="O441" s="228"/>
      <c r="P441" s="213">
        <f t="shared" si="48"/>
        <v>100</v>
      </c>
      <c r="Q441" s="189"/>
      <c r="R441" s="189"/>
      <c r="S441" s="189"/>
      <c r="T441" s="189"/>
      <c r="U441" s="189"/>
      <c r="V441" s="2"/>
      <c r="W441" s="2"/>
      <c r="X441" s="2"/>
      <c r="Y441" s="2"/>
      <c r="Z441" s="2"/>
      <c r="AA441" s="2"/>
      <c r="AB441" s="2"/>
    </row>
    <row r="442" spans="1:28" ht="15.75" customHeight="1" x14ac:dyDescent="0.25">
      <c r="A442" s="214"/>
      <c r="B442" s="214"/>
      <c r="C442" s="249" t="s">
        <v>1485</v>
      </c>
      <c r="D442" s="259" t="s">
        <v>1486</v>
      </c>
      <c r="E442" s="218">
        <v>20</v>
      </c>
      <c r="F442" s="219" t="s">
        <v>178</v>
      </c>
      <c r="G442" s="210">
        <v>200</v>
      </c>
      <c r="H442" s="232">
        <f t="shared" si="46"/>
        <v>4000</v>
      </c>
      <c r="I442" s="221"/>
      <c r="J442" s="189"/>
      <c r="K442" s="213">
        <f t="shared" si="47"/>
        <v>10</v>
      </c>
      <c r="L442" s="189"/>
      <c r="M442" s="189"/>
      <c r="N442" s="189"/>
      <c r="O442" s="189"/>
      <c r="P442" s="213">
        <f t="shared" si="48"/>
        <v>10</v>
      </c>
      <c r="Q442" s="189"/>
      <c r="R442" s="189"/>
      <c r="S442" s="189"/>
      <c r="T442" s="189"/>
      <c r="U442" s="189"/>
      <c r="V442" s="2"/>
      <c r="W442" s="2"/>
      <c r="X442" s="2"/>
      <c r="Y442" s="2"/>
      <c r="Z442" s="2"/>
      <c r="AA442" s="2"/>
      <c r="AB442" s="2"/>
    </row>
    <row r="443" spans="1:28" ht="15" customHeight="1" x14ac:dyDescent="0.25">
      <c r="A443" s="214"/>
      <c r="B443" s="214"/>
      <c r="C443" s="233" t="s">
        <v>1487</v>
      </c>
      <c r="D443" s="217" t="s">
        <v>1376</v>
      </c>
      <c r="E443" s="218">
        <v>500</v>
      </c>
      <c r="F443" s="219" t="s">
        <v>362</v>
      </c>
      <c r="G443" s="210">
        <v>5</v>
      </c>
      <c r="H443" s="232">
        <f t="shared" si="46"/>
        <v>2500</v>
      </c>
      <c r="I443" s="221"/>
      <c r="J443" s="189"/>
      <c r="K443" s="213">
        <f t="shared" si="47"/>
        <v>250</v>
      </c>
      <c r="L443" s="189"/>
      <c r="M443" s="189"/>
      <c r="N443" s="189"/>
      <c r="O443" s="228"/>
      <c r="P443" s="213">
        <f t="shared" si="48"/>
        <v>250</v>
      </c>
      <c r="Q443" s="228"/>
      <c r="R443" s="189"/>
      <c r="S443" s="189"/>
      <c r="T443" s="189"/>
      <c r="U443" s="189"/>
      <c r="V443" s="2"/>
      <c r="W443" s="2"/>
      <c r="X443" s="2"/>
      <c r="Y443" s="2"/>
      <c r="Z443" s="2"/>
      <c r="AA443" s="2"/>
      <c r="AB443" s="2"/>
    </row>
    <row r="444" spans="1:28" ht="15" customHeight="1" x14ac:dyDescent="0.25">
      <c r="A444" s="214"/>
      <c r="B444" s="214"/>
      <c r="C444" s="233" t="s">
        <v>1488</v>
      </c>
      <c r="D444" s="217" t="s">
        <v>1489</v>
      </c>
      <c r="E444" s="218">
        <v>500</v>
      </c>
      <c r="F444" s="219" t="s">
        <v>307</v>
      </c>
      <c r="G444" s="210">
        <v>8.5</v>
      </c>
      <c r="H444" s="232">
        <f t="shared" si="46"/>
        <v>4250</v>
      </c>
      <c r="I444" s="221"/>
      <c r="J444" s="189"/>
      <c r="K444" s="213">
        <f t="shared" si="47"/>
        <v>250</v>
      </c>
      <c r="L444" s="189"/>
      <c r="M444" s="189"/>
      <c r="N444" s="189"/>
      <c r="O444" s="228"/>
      <c r="P444" s="213">
        <f t="shared" si="48"/>
        <v>250</v>
      </c>
      <c r="Q444" s="228"/>
      <c r="R444" s="189"/>
      <c r="S444" s="189"/>
      <c r="T444" s="189"/>
      <c r="U444" s="189"/>
      <c r="V444" s="2"/>
      <c r="W444" s="2"/>
      <c r="X444" s="2"/>
      <c r="Y444" s="2"/>
      <c r="Z444" s="2"/>
      <c r="AA444" s="2"/>
      <c r="AB444" s="2"/>
    </row>
    <row r="445" spans="1:28" ht="15" customHeight="1" x14ac:dyDescent="0.25">
      <c r="A445" s="214"/>
      <c r="B445" s="214"/>
      <c r="C445" s="233" t="s">
        <v>1490</v>
      </c>
      <c r="D445" s="217" t="s">
        <v>1491</v>
      </c>
      <c r="E445" s="218">
        <v>20000</v>
      </c>
      <c r="F445" s="219" t="s">
        <v>307</v>
      </c>
      <c r="G445" s="210">
        <v>11</v>
      </c>
      <c r="H445" s="232">
        <f t="shared" si="46"/>
        <v>220000</v>
      </c>
      <c r="I445" s="221"/>
      <c r="J445" s="189"/>
      <c r="K445" s="213">
        <f t="shared" si="47"/>
        <v>10000</v>
      </c>
      <c r="L445" s="189"/>
      <c r="M445" s="189"/>
      <c r="N445" s="189"/>
      <c r="O445" s="228"/>
      <c r="P445" s="213">
        <f t="shared" si="48"/>
        <v>10000</v>
      </c>
      <c r="Q445" s="228"/>
      <c r="R445" s="189"/>
      <c r="S445" s="189"/>
      <c r="T445" s="189"/>
      <c r="U445" s="189"/>
      <c r="V445" s="2"/>
      <c r="W445" s="2"/>
      <c r="X445" s="2"/>
      <c r="Y445" s="2"/>
      <c r="Z445" s="2"/>
      <c r="AA445" s="2"/>
      <c r="AB445" s="2"/>
    </row>
    <row r="446" spans="1:28" ht="15" customHeight="1" x14ac:dyDescent="0.25">
      <c r="A446" s="214"/>
      <c r="B446" s="214"/>
      <c r="C446" s="233"/>
      <c r="D446" s="217"/>
      <c r="E446" s="218"/>
      <c r="F446" s="219"/>
      <c r="G446" s="210"/>
      <c r="H446" s="232"/>
      <c r="I446" s="221"/>
      <c r="J446" s="189"/>
      <c r="K446" s="213"/>
      <c r="L446" s="189"/>
      <c r="M446" s="189"/>
      <c r="N446" s="189"/>
      <c r="O446" s="228"/>
      <c r="P446" s="213"/>
      <c r="Q446" s="228"/>
      <c r="R446" s="189"/>
      <c r="S446" s="189"/>
      <c r="T446" s="189"/>
      <c r="U446" s="189"/>
      <c r="V446" s="2"/>
      <c r="W446" s="2"/>
      <c r="X446" s="2"/>
      <c r="Y446" s="2"/>
      <c r="Z446" s="2"/>
      <c r="AA446" s="2"/>
      <c r="AB446" s="2"/>
    </row>
    <row r="447" spans="1:28" ht="15.75" customHeight="1" x14ac:dyDescent="0.25">
      <c r="A447" s="214"/>
      <c r="B447" s="214"/>
      <c r="C447" s="215" t="s">
        <v>1295</v>
      </c>
      <c r="D447" s="217"/>
      <c r="E447" s="218"/>
      <c r="F447" s="219"/>
      <c r="G447" s="210"/>
      <c r="H447" s="232"/>
      <c r="I447" s="220"/>
      <c r="J447" s="189"/>
      <c r="K447" s="213"/>
      <c r="L447" s="189"/>
      <c r="M447" s="189"/>
      <c r="N447" s="189"/>
      <c r="O447" s="228"/>
      <c r="P447" s="213"/>
      <c r="Q447" s="228"/>
      <c r="R447" s="189"/>
      <c r="S447" s="189"/>
      <c r="T447" s="189"/>
      <c r="U447" s="189"/>
      <c r="V447" s="2"/>
      <c r="W447" s="2"/>
      <c r="X447" s="2"/>
      <c r="Y447" s="2"/>
      <c r="Z447" s="2"/>
      <c r="AA447" s="2"/>
      <c r="AB447" s="2"/>
    </row>
    <row r="448" spans="1:28" ht="15.75" customHeight="1" x14ac:dyDescent="0.25">
      <c r="A448" s="214"/>
      <c r="B448" s="214"/>
      <c r="C448" s="215" t="s">
        <v>1296</v>
      </c>
      <c r="D448" s="217"/>
      <c r="E448" s="218"/>
      <c r="F448" s="219"/>
      <c r="G448" s="210"/>
      <c r="H448" s="232"/>
      <c r="I448" s="220" t="s">
        <v>847</v>
      </c>
      <c r="J448" s="189"/>
      <c r="K448" s="213"/>
      <c r="L448" s="189"/>
      <c r="M448" s="189"/>
      <c r="N448" s="189"/>
      <c r="O448" s="189"/>
      <c r="P448" s="213"/>
      <c r="Q448" s="189"/>
      <c r="R448" s="189"/>
      <c r="S448" s="189"/>
      <c r="T448" s="189"/>
      <c r="U448" s="189"/>
      <c r="V448" s="2"/>
      <c r="W448" s="2"/>
      <c r="X448" s="2"/>
      <c r="Y448" s="2"/>
      <c r="Z448" s="2"/>
      <c r="AA448" s="2"/>
      <c r="AB448" s="2"/>
    </row>
    <row r="449" spans="1:28" ht="15.75" customHeight="1" x14ac:dyDescent="0.25">
      <c r="A449" s="214"/>
      <c r="B449" s="214"/>
      <c r="C449" s="233" t="s">
        <v>1492</v>
      </c>
      <c r="D449" s="217" t="s">
        <v>1493</v>
      </c>
      <c r="E449" s="218">
        <v>141000</v>
      </c>
      <c r="F449" s="219" t="s">
        <v>307</v>
      </c>
      <c r="G449" s="210">
        <v>4</v>
      </c>
      <c r="H449" s="232">
        <f t="shared" ref="H449:H458" si="49">E449*G449</f>
        <v>564000</v>
      </c>
      <c r="I449" s="221"/>
      <c r="J449" s="189"/>
      <c r="K449" s="213">
        <f t="shared" ref="K449:K458" si="50">E449/2</f>
        <v>70500</v>
      </c>
      <c r="L449" s="189"/>
      <c r="M449" s="189"/>
      <c r="N449" s="189"/>
      <c r="O449" s="189"/>
      <c r="P449" s="213">
        <f t="shared" ref="P449:P458" si="51">E449/2</f>
        <v>70500</v>
      </c>
      <c r="Q449" s="228"/>
      <c r="R449" s="189"/>
      <c r="S449" s="189"/>
      <c r="T449" s="189"/>
      <c r="U449" s="189"/>
      <c r="V449" s="2"/>
      <c r="W449" s="2"/>
      <c r="X449" s="2"/>
      <c r="Y449" s="2"/>
      <c r="Z449" s="2"/>
      <c r="AA449" s="2"/>
      <c r="AB449" s="2"/>
    </row>
    <row r="450" spans="1:28" ht="15" customHeight="1" x14ac:dyDescent="0.25">
      <c r="A450" s="214"/>
      <c r="B450" s="214"/>
      <c r="C450" s="233" t="s">
        <v>1380</v>
      </c>
      <c r="D450" s="217" t="s">
        <v>1494</v>
      </c>
      <c r="E450" s="218">
        <v>2000</v>
      </c>
      <c r="F450" s="219" t="s">
        <v>307</v>
      </c>
      <c r="G450" s="210">
        <v>3</v>
      </c>
      <c r="H450" s="232">
        <f t="shared" si="49"/>
        <v>6000</v>
      </c>
      <c r="I450" s="221"/>
      <c r="J450" s="189"/>
      <c r="K450" s="213">
        <f t="shared" si="50"/>
        <v>1000</v>
      </c>
      <c r="L450" s="189"/>
      <c r="M450" s="189"/>
      <c r="N450" s="189"/>
      <c r="O450" s="189"/>
      <c r="P450" s="213">
        <f t="shared" si="51"/>
        <v>1000</v>
      </c>
      <c r="Q450" s="228"/>
      <c r="R450" s="189"/>
      <c r="S450" s="189"/>
      <c r="T450" s="189"/>
      <c r="U450" s="189"/>
      <c r="V450" s="2"/>
      <c r="W450" s="2"/>
      <c r="X450" s="2"/>
      <c r="Y450" s="2"/>
      <c r="Z450" s="2"/>
      <c r="AA450" s="2"/>
      <c r="AB450" s="2"/>
    </row>
    <row r="451" spans="1:28" ht="15" customHeight="1" x14ac:dyDescent="0.25">
      <c r="A451" s="214"/>
      <c r="B451" s="214"/>
      <c r="C451" s="233" t="s">
        <v>1382</v>
      </c>
      <c r="D451" s="217" t="s">
        <v>1383</v>
      </c>
      <c r="E451" s="218">
        <v>10000</v>
      </c>
      <c r="F451" s="219" t="s">
        <v>307</v>
      </c>
      <c r="G451" s="210">
        <v>6</v>
      </c>
      <c r="H451" s="232">
        <f t="shared" si="49"/>
        <v>60000</v>
      </c>
      <c r="I451" s="221"/>
      <c r="J451" s="189"/>
      <c r="K451" s="213">
        <f t="shared" si="50"/>
        <v>5000</v>
      </c>
      <c r="L451" s="189"/>
      <c r="M451" s="189"/>
      <c r="N451" s="189"/>
      <c r="O451" s="189"/>
      <c r="P451" s="213">
        <f t="shared" si="51"/>
        <v>5000</v>
      </c>
      <c r="Q451" s="228"/>
      <c r="R451" s="189"/>
      <c r="S451" s="189"/>
      <c r="T451" s="189"/>
      <c r="U451" s="189"/>
      <c r="V451" s="2"/>
      <c r="W451" s="2"/>
      <c r="X451" s="2"/>
      <c r="Y451" s="2"/>
      <c r="Z451" s="2"/>
      <c r="AA451" s="2"/>
      <c r="AB451" s="2"/>
    </row>
    <row r="452" spans="1:28" ht="15" customHeight="1" x14ac:dyDescent="0.25">
      <c r="A452" s="214"/>
      <c r="B452" s="214"/>
      <c r="C452" s="233" t="s">
        <v>1430</v>
      </c>
      <c r="D452" s="217" t="s">
        <v>1495</v>
      </c>
      <c r="E452" s="218">
        <v>1000</v>
      </c>
      <c r="F452" s="219" t="s">
        <v>307</v>
      </c>
      <c r="G452" s="210">
        <v>5</v>
      </c>
      <c r="H452" s="232">
        <f t="shared" si="49"/>
        <v>5000</v>
      </c>
      <c r="I452" s="221"/>
      <c r="J452" s="189"/>
      <c r="K452" s="213">
        <f t="shared" si="50"/>
        <v>500</v>
      </c>
      <c r="L452" s="189"/>
      <c r="M452" s="189"/>
      <c r="N452" s="189"/>
      <c r="O452" s="189"/>
      <c r="P452" s="213">
        <f t="shared" si="51"/>
        <v>500</v>
      </c>
      <c r="Q452" s="228"/>
      <c r="R452" s="189"/>
      <c r="S452" s="189"/>
      <c r="T452" s="189"/>
      <c r="U452" s="189"/>
      <c r="V452" s="2"/>
      <c r="W452" s="2"/>
      <c r="X452" s="2"/>
      <c r="Y452" s="2"/>
      <c r="Z452" s="2"/>
      <c r="AA452" s="2"/>
      <c r="AB452" s="2"/>
    </row>
    <row r="453" spans="1:28" ht="15" customHeight="1" x14ac:dyDescent="0.25">
      <c r="A453" s="214"/>
      <c r="B453" s="214"/>
      <c r="C453" s="233" t="s">
        <v>1430</v>
      </c>
      <c r="D453" s="217" t="s">
        <v>1496</v>
      </c>
      <c r="E453" s="218">
        <v>1000</v>
      </c>
      <c r="F453" s="219" t="s">
        <v>307</v>
      </c>
      <c r="G453" s="210">
        <v>4</v>
      </c>
      <c r="H453" s="232">
        <f t="shared" si="49"/>
        <v>4000</v>
      </c>
      <c r="I453" s="221"/>
      <c r="J453" s="189"/>
      <c r="K453" s="213">
        <f t="shared" si="50"/>
        <v>500</v>
      </c>
      <c r="L453" s="189"/>
      <c r="M453" s="189"/>
      <c r="N453" s="189"/>
      <c r="O453" s="189"/>
      <c r="P453" s="213">
        <f t="shared" si="51"/>
        <v>500</v>
      </c>
      <c r="Q453" s="228"/>
      <c r="R453" s="189"/>
      <c r="S453" s="189"/>
      <c r="T453" s="189"/>
      <c r="U453" s="189"/>
      <c r="V453" s="2"/>
      <c r="W453" s="2"/>
      <c r="X453" s="2"/>
      <c r="Y453" s="2"/>
      <c r="Z453" s="2"/>
      <c r="AA453" s="2"/>
      <c r="AB453" s="2"/>
    </row>
    <row r="454" spans="1:28" ht="15.75" customHeight="1" x14ac:dyDescent="0.25">
      <c r="A454" s="214"/>
      <c r="B454" s="214"/>
      <c r="C454" s="249" t="s">
        <v>1497</v>
      </c>
      <c r="D454" s="217" t="s">
        <v>1498</v>
      </c>
      <c r="E454" s="218">
        <v>540</v>
      </c>
      <c r="F454" s="219" t="s">
        <v>421</v>
      </c>
      <c r="G454" s="210">
        <v>1300</v>
      </c>
      <c r="H454" s="232">
        <f t="shared" si="49"/>
        <v>702000</v>
      </c>
      <c r="I454" s="221"/>
      <c r="J454" s="189"/>
      <c r="K454" s="213">
        <f t="shared" si="50"/>
        <v>270</v>
      </c>
      <c r="L454" s="189"/>
      <c r="M454" s="189"/>
      <c r="N454" s="189"/>
      <c r="O454" s="189"/>
      <c r="P454" s="213">
        <f t="shared" si="51"/>
        <v>270</v>
      </c>
      <c r="Q454" s="189"/>
      <c r="R454" s="189"/>
      <c r="S454" s="189"/>
      <c r="T454" s="189"/>
      <c r="U454" s="189"/>
      <c r="V454" s="2"/>
      <c r="W454" s="2"/>
      <c r="X454" s="2"/>
      <c r="Y454" s="2"/>
      <c r="Z454" s="2"/>
      <c r="AA454" s="2"/>
      <c r="AB454" s="2"/>
    </row>
    <row r="455" spans="1:28" ht="15" customHeight="1" x14ac:dyDescent="0.25">
      <c r="A455" s="214"/>
      <c r="B455" s="214"/>
      <c r="C455" s="233" t="s">
        <v>1450</v>
      </c>
      <c r="D455" s="217" t="s">
        <v>1499</v>
      </c>
      <c r="E455" s="218">
        <v>162000</v>
      </c>
      <c r="F455" s="219" t="s">
        <v>307</v>
      </c>
      <c r="G455" s="210">
        <v>4</v>
      </c>
      <c r="H455" s="232">
        <f t="shared" si="49"/>
        <v>648000</v>
      </c>
      <c r="I455" s="221"/>
      <c r="J455" s="189"/>
      <c r="K455" s="213">
        <f t="shared" si="50"/>
        <v>81000</v>
      </c>
      <c r="L455" s="189"/>
      <c r="M455" s="189"/>
      <c r="N455" s="189"/>
      <c r="O455" s="189"/>
      <c r="P455" s="213">
        <f t="shared" si="51"/>
        <v>81000</v>
      </c>
      <c r="Q455" s="189"/>
      <c r="R455" s="189"/>
      <c r="S455" s="189"/>
      <c r="T455" s="189"/>
      <c r="U455" s="189"/>
      <c r="V455" s="2"/>
      <c r="W455" s="2"/>
      <c r="X455" s="2"/>
      <c r="Y455" s="2"/>
      <c r="Z455" s="2"/>
      <c r="AA455" s="2"/>
      <c r="AB455" s="2"/>
    </row>
    <row r="456" spans="1:28" ht="15.75" customHeight="1" x14ac:dyDescent="0.25">
      <c r="A456" s="214"/>
      <c r="B456" s="214"/>
      <c r="C456" s="249" t="s">
        <v>1452</v>
      </c>
      <c r="D456" s="217" t="s">
        <v>1500</v>
      </c>
      <c r="E456" s="218">
        <v>324000</v>
      </c>
      <c r="F456" s="219" t="s">
        <v>307</v>
      </c>
      <c r="G456" s="210">
        <v>3</v>
      </c>
      <c r="H456" s="232">
        <f t="shared" si="49"/>
        <v>972000</v>
      </c>
      <c r="I456" s="221"/>
      <c r="J456" s="189"/>
      <c r="K456" s="213">
        <f t="shared" si="50"/>
        <v>162000</v>
      </c>
      <c r="L456" s="189"/>
      <c r="M456" s="189"/>
      <c r="N456" s="189"/>
      <c r="O456" s="189"/>
      <c r="P456" s="213">
        <f t="shared" si="51"/>
        <v>162000</v>
      </c>
      <c r="Q456" s="189"/>
      <c r="R456" s="189"/>
      <c r="S456" s="189"/>
      <c r="T456" s="189"/>
      <c r="U456" s="189"/>
      <c r="V456" s="2"/>
      <c r="W456" s="2"/>
      <c r="X456" s="2"/>
      <c r="Y456" s="2"/>
      <c r="Z456" s="2"/>
      <c r="AA456" s="2"/>
      <c r="AB456" s="2"/>
    </row>
    <row r="457" spans="1:28" ht="15" customHeight="1" x14ac:dyDescent="0.25">
      <c r="A457" s="214"/>
      <c r="B457" s="214"/>
      <c r="C457" s="233" t="s">
        <v>1501</v>
      </c>
      <c r="D457" s="217" t="s">
        <v>1396</v>
      </c>
      <c r="E457" s="218">
        <v>30000</v>
      </c>
      <c r="F457" s="219" t="s">
        <v>307</v>
      </c>
      <c r="G457" s="210">
        <v>3</v>
      </c>
      <c r="H457" s="232">
        <f t="shared" si="49"/>
        <v>90000</v>
      </c>
      <c r="I457" s="221"/>
      <c r="J457" s="189"/>
      <c r="K457" s="213">
        <f t="shared" si="50"/>
        <v>15000</v>
      </c>
      <c r="L457" s="189"/>
      <c r="M457" s="228"/>
      <c r="N457" s="189"/>
      <c r="O457" s="189"/>
      <c r="P457" s="213">
        <f t="shared" si="51"/>
        <v>15000</v>
      </c>
      <c r="Q457" s="189"/>
      <c r="R457" s="189"/>
      <c r="S457" s="189"/>
      <c r="T457" s="189"/>
      <c r="U457" s="189"/>
      <c r="V457" s="2"/>
      <c r="W457" s="2"/>
      <c r="X457" s="2"/>
      <c r="Y457" s="2"/>
      <c r="Z457" s="2"/>
      <c r="AA457" s="2"/>
      <c r="AB457" s="2"/>
    </row>
    <row r="458" spans="1:28" ht="15" customHeight="1" x14ac:dyDescent="0.25">
      <c r="A458" s="214"/>
      <c r="B458" s="214"/>
      <c r="C458" s="233" t="s">
        <v>1479</v>
      </c>
      <c r="D458" s="217" t="s">
        <v>1502</v>
      </c>
      <c r="E458" s="218">
        <v>60000</v>
      </c>
      <c r="F458" s="219" t="s">
        <v>307</v>
      </c>
      <c r="G458" s="210">
        <v>3</v>
      </c>
      <c r="H458" s="232">
        <f t="shared" si="49"/>
        <v>180000</v>
      </c>
      <c r="I458" s="221"/>
      <c r="J458" s="189"/>
      <c r="K458" s="213">
        <f t="shared" si="50"/>
        <v>30000</v>
      </c>
      <c r="L458" s="189"/>
      <c r="M458" s="228"/>
      <c r="N458" s="189"/>
      <c r="O458" s="189"/>
      <c r="P458" s="213">
        <f t="shared" si="51"/>
        <v>30000</v>
      </c>
      <c r="Q458" s="189"/>
      <c r="R458" s="189"/>
      <c r="S458" s="189"/>
      <c r="T458" s="189"/>
      <c r="U458" s="189"/>
      <c r="V458" s="2"/>
      <c r="W458" s="2"/>
      <c r="X458" s="2"/>
      <c r="Y458" s="2"/>
      <c r="Z458" s="2"/>
      <c r="AA458" s="2"/>
      <c r="AB458" s="2"/>
    </row>
    <row r="459" spans="1:28" ht="15" customHeight="1" x14ac:dyDescent="0.25">
      <c r="A459" s="214"/>
      <c r="B459" s="214"/>
      <c r="C459" s="233"/>
      <c r="D459" s="217"/>
      <c r="E459" s="218"/>
      <c r="F459" s="219"/>
      <c r="G459" s="210"/>
      <c r="H459" s="232"/>
      <c r="I459" s="221"/>
      <c r="J459" s="189"/>
      <c r="K459" s="213"/>
      <c r="L459" s="189"/>
      <c r="M459" s="228"/>
      <c r="N459" s="189"/>
      <c r="O459" s="189"/>
      <c r="P459" s="213"/>
      <c r="Q459" s="189"/>
      <c r="R459" s="189"/>
      <c r="S459" s="189"/>
      <c r="T459" s="189"/>
      <c r="U459" s="189"/>
      <c r="V459" s="2"/>
      <c r="W459" s="2"/>
      <c r="X459" s="2"/>
      <c r="Y459" s="2"/>
      <c r="Z459" s="2"/>
      <c r="AA459" s="2"/>
      <c r="AB459" s="2"/>
    </row>
    <row r="460" spans="1:28" ht="15.75" customHeight="1" x14ac:dyDescent="0.25">
      <c r="A460" s="214"/>
      <c r="B460" s="214"/>
      <c r="C460" s="215" t="s">
        <v>1503</v>
      </c>
      <c r="D460" s="217"/>
      <c r="E460" s="218"/>
      <c r="F460" s="219"/>
      <c r="G460" s="210"/>
      <c r="H460" s="232"/>
      <c r="I460" s="220" t="s">
        <v>847</v>
      </c>
      <c r="J460" s="189"/>
      <c r="K460" s="213"/>
      <c r="L460" s="189"/>
      <c r="M460" s="228"/>
      <c r="N460" s="189"/>
      <c r="O460" s="189"/>
      <c r="P460" s="213"/>
      <c r="Q460" s="189"/>
      <c r="R460" s="189"/>
      <c r="S460" s="189"/>
      <c r="T460" s="189"/>
      <c r="U460" s="189"/>
      <c r="V460" s="2"/>
      <c r="W460" s="2"/>
      <c r="X460" s="2"/>
      <c r="Y460" s="2"/>
      <c r="Z460" s="2"/>
      <c r="AA460" s="2"/>
      <c r="AB460" s="2"/>
    </row>
    <row r="461" spans="1:28" ht="15.75" customHeight="1" x14ac:dyDescent="0.25">
      <c r="A461" s="214"/>
      <c r="B461" s="214"/>
      <c r="C461" s="233" t="s">
        <v>1374</v>
      </c>
      <c r="D461" s="217" t="s">
        <v>1375</v>
      </c>
      <c r="E461" s="218">
        <v>864</v>
      </c>
      <c r="F461" s="219" t="s">
        <v>178</v>
      </c>
      <c r="G461" s="210">
        <v>40</v>
      </c>
      <c r="H461" s="232">
        <f t="shared" ref="H461:H469" si="52">E461*G461</f>
        <v>34560</v>
      </c>
      <c r="I461" s="221"/>
      <c r="J461" s="189"/>
      <c r="K461" s="213"/>
      <c r="L461" s="189"/>
      <c r="M461" s="228">
        <f t="shared" ref="M461:M469" si="53">E461</f>
        <v>864</v>
      </c>
      <c r="N461" s="189"/>
      <c r="O461" s="189"/>
      <c r="P461" s="213"/>
      <c r="Q461" s="189"/>
      <c r="R461" s="189"/>
      <c r="S461" s="189"/>
      <c r="T461" s="189"/>
      <c r="U461" s="189"/>
      <c r="V461" s="2"/>
      <c r="W461" s="2"/>
      <c r="X461" s="2"/>
      <c r="Y461" s="2"/>
      <c r="Z461" s="2"/>
      <c r="AA461" s="2"/>
      <c r="AB461" s="2"/>
    </row>
    <row r="462" spans="1:28" ht="15.75" customHeight="1" x14ac:dyDescent="0.25">
      <c r="A462" s="214"/>
      <c r="B462" s="214"/>
      <c r="C462" s="233" t="s">
        <v>1504</v>
      </c>
      <c r="D462" s="217" t="s">
        <v>1376</v>
      </c>
      <c r="E462" s="218">
        <v>2740</v>
      </c>
      <c r="F462" s="219" t="s">
        <v>307</v>
      </c>
      <c r="G462" s="210">
        <v>5</v>
      </c>
      <c r="H462" s="232">
        <f t="shared" si="52"/>
        <v>13700</v>
      </c>
      <c r="I462" s="221"/>
      <c r="J462" s="189"/>
      <c r="K462" s="213"/>
      <c r="L462" s="189"/>
      <c r="M462" s="228">
        <f t="shared" si="53"/>
        <v>2740</v>
      </c>
      <c r="N462" s="189"/>
      <c r="O462" s="189"/>
      <c r="P462" s="213"/>
      <c r="Q462" s="189"/>
      <c r="R462" s="189"/>
      <c r="S462" s="189"/>
      <c r="T462" s="189"/>
      <c r="U462" s="189"/>
      <c r="V462" s="2"/>
      <c r="W462" s="2"/>
      <c r="X462" s="2"/>
      <c r="Y462" s="2"/>
      <c r="Z462" s="2"/>
      <c r="AA462" s="2"/>
      <c r="AB462" s="2"/>
    </row>
    <row r="463" spans="1:28" ht="15.75" customHeight="1" x14ac:dyDescent="0.25">
      <c r="A463" s="214"/>
      <c r="B463" s="214"/>
      <c r="C463" s="233" t="s">
        <v>1406</v>
      </c>
      <c r="D463" s="217" t="s">
        <v>1376</v>
      </c>
      <c r="E463" s="218">
        <v>1600</v>
      </c>
      <c r="F463" s="219" t="s">
        <v>307</v>
      </c>
      <c r="G463" s="210">
        <v>5</v>
      </c>
      <c r="H463" s="232">
        <f t="shared" si="52"/>
        <v>8000</v>
      </c>
      <c r="I463" s="221"/>
      <c r="J463" s="189"/>
      <c r="K463" s="213"/>
      <c r="L463" s="189"/>
      <c r="M463" s="228">
        <f t="shared" si="53"/>
        <v>1600</v>
      </c>
      <c r="N463" s="189"/>
      <c r="O463" s="189"/>
      <c r="P463" s="213"/>
      <c r="Q463" s="189"/>
      <c r="R463" s="189"/>
      <c r="S463" s="189"/>
      <c r="T463" s="189"/>
      <c r="U463" s="189"/>
      <c r="V463" s="2"/>
      <c r="W463" s="2"/>
      <c r="X463" s="2"/>
      <c r="Y463" s="2"/>
      <c r="Z463" s="2"/>
      <c r="AA463" s="2"/>
      <c r="AB463" s="2"/>
    </row>
    <row r="464" spans="1:28" ht="15.75" customHeight="1" x14ac:dyDescent="0.25">
      <c r="A464" s="214"/>
      <c r="B464" s="214"/>
      <c r="C464" s="233" t="s">
        <v>1417</v>
      </c>
      <c r="D464" s="217" t="s">
        <v>1505</v>
      </c>
      <c r="E464" s="218">
        <v>511</v>
      </c>
      <c r="F464" s="219" t="s">
        <v>307</v>
      </c>
      <c r="G464" s="210">
        <v>45</v>
      </c>
      <c r="H464" s="232">
        <f t="shared" si="52"/>
        <v>22995</v>
      </c>
      <c r="I464" s="221"/>
      <c r="J464" s="189"/>
      <c r="K464" s="213"/>
      <c r="L464" s="189"/>
      <c r="M464" s="228">
        <f t="shared" si="53"/>
        <v>511</v>
      </c>
      <c r="N464" s="189"/>
      <c r="O464" s="189"/>
      <c r="P464" s="213"/>
      <c r="Q464" s="189"/>
      <c r="R464" s="189"/>
      <c r="S464" s="189"/>
      <c r="T464" s="189"/>
      <c r="U464" s="189"/>
      <c r="V464" s="2"/>
      <c r="W464" s="2"/>
      <c r="X464" s="2"/>
      <c r="Y464" s="2"/>
      <c r="Z464" s="2"/>
      <c r="AA464" s="2"/>
      <c r="AB464" s="2"/>
    </row>
    <row r="465" spans="1:28" ht="15.75" customHeight="1" x14ac:dyDescent="0.25">
      <c r="A465" s="214"/>
      <c r="B465" s="214"/>
      <c r="C465" s="233" t="s">
        <v>1417</v>
      </c>
      <c r="D465" s="217" t="s">
        <v>1419</v>
      </c>
      <c r="E465" s="218">
        <v>714</v>
      </c>
      <c r="F465" s="219" t="s">
        <v>307</v>
      </c>
      <c r="G465" s="210">
        <v>7</v>
      </c>
      <c r="H465" s="232">
        <f t="shared" si="52"/>
        <v>4998</v>
      </c>
      <c r="I465" s="221"/>
      <c r="J465" s="189"/>
      <c r="K465" s="213"/>
      <c r="L465" s="189"/>
      <c r="M465" s="228">
        <f t="shared" si="53"/>
        <v>714</v>
      </c>
      <c r="N465" s="189"/>
      <c r="O465" s="189"/>
      <c r="P465" s="213"/>
      <c r="Q465" s="189"/>
      <c r="R465" s="189"/>
      <c r="S465" s="189"/>
      <c r="T465" s="189"/>
      <c r="U465" s="189"/>
      <c r="V465" s="2"/>
      <c r="W465" s="2"/>
      <c r="X465" s="2"/>
      <c r="Y465" s="2"/>
      <c r="Z465" s="2"/>
      <c r="AA465" s="2"/>
      <c r="AB465" s="2"/>
    </row>
    <row r="466" spans="1:28" ht="15" customHeight="1" x14ac:dyDescent="0.25">
      <c r="A466" s="214"/>
      <c r="B466" s="214"/>
      <c r="C466" s="233" t="s">
        <v>1459</v>
      </c>
      <c r="D466" s="217" t="s">
        <v>1370</v>
      </c>
      <c r="E466" s="218">
        <v>349</v>
      </c>
      <c r="F466" s="219" t="s">
        <v>178</v>
      </c>
      <c r="G466" s="210">
        <v>80</v>
      </c>
      <c r="H466" s="232">
        <f t="shared" si="52"/>
        <v>27920</v>
      </c>
      <c r="I466" s="221"/>
      <c r="J466" s="189"/>
      <c r="K466" s="213"/>
      <c r="L466" s="189"/>
      <c r="M466" s="228">
        <f t="shared" si="53"/>
        <v>349</v>
      </c>
      <c r="N466" s="189"/>
      <c r="O466" s="189"/>
      <c r="P466" s="213"/>
      <c r="Q466" s="189"/>
      <c r="R466" s="189"/>
      <c r="S466" s="189"/>
      <c r="T466" s="189"/>
      <c r="U466" s="189"/>
      <c r="V466" s="2"/>
      <c r="W466" s="2"/>
      <c r="X466" s="2"/>
      <c r="Y466" s="2"/>
      <c r="Z466" s="2"/>
      <c r="AA466" s="2"/>
      <c r="AB466" s="2"/>
    </row>
    <row r="467" spans="1:28" ht="15" customHeight="1" x14ac:dyDescent="0.25">
      <c r="A467" s="214"/>
      <c r="B467" s="214"/>
      <c r="C467" s="233" t="s">
        <v>1456</v>
      </c>
      <c r="D467" s="217"/>
      <c r="E467" s="218">
        <v>2933</v>
      </c>
      <c r="F467" s="219" t="s">
        <v>362</v>
      </c>
      <c r="G467" s="210">
        <v>3</v>
      </c>
      <c r="H467" s="232">
        <f t="shared" si="52"/>
        <v>8799</v>
      </c>
      <c r="I467" s="221"/>
      <c r="J467" s="189"/>
      <c r="K467" s="213"/>
      <c r="L467" s="189"/>
      <c r="M467" s="228">
        <f t="shared" si="53"/>
        <v>2933</v>
      </c>
      <c r="N467" s="189"/>
      <c r="O467" s="189"/>
      <c r="P467" s="213"/>
      <c r="Q467" s="189"/>
      <c r="R467" s="189"/>
      <c r="S467" s="189"/>
      <c r="T467" s="189"/>
      <c r="U467" s="189"/>
      <c r="V467" s="2"/>
      <c r="W467" s="2"/>
      <c r="X467" s="2"/>
      <c r="Y467" s="2"/>
      <c r="Z467" s="2"/>
      <c r="AA467" s="2"/>
      <c r="AB467" s="2"/>
    </row>
    <row r="468" spans="1:28" ht="15" customHeight="1" x14ac:dyDescent="0.25">
      <c r="A468" s="214"/>
      <c r="B468" s="214"/>
      <c r="C468" s="233" t="s">
        <v>1466</v>
      </c>
      <c r="D468" s="217" t="s">
        <v>1399</v>
      </c>
      <c r="E468" s="218">
        <v>138</v>
      </c>
      <c r="F468" s="219" t="s">
        <v>178</v>
      </c>
      <c r="G468" s="210">
        <v>40</v>
      </c>
      <c r="H468" s="232">
        <f t="shared" si="52"/>
        <v>5520</v>
      </c>
      <c r="I468" s="221"/>
      <c r="J468" s="189"/>
      <c r="K468" s="213"/>
      <c r="L468" s="189"/>
      <c r="M468" s="228">
        <f t="shared" si="53"/>
        <v>138</v>
      </c>
      <c r="N468" s="189"/>
      <c r="O468" s="189"/>
      <c r="P468" s="213"/>
      <c r="Q468" s="189"/>
      <c r="R468" s="189"/>
      <c r="S468" s="189"/>
      <c r="T468" s="189"/>
      <c r="U468" s="189"/>
      <c r="V468" s="2"/>
      <c r="W468" s="2"/>
      <c r="X468" s="2"/>
      <c r="Y468" s="2"/>
      <c r="Z468" s="2"/>
      <c r="AA468" s="2"/>
      <c r="AB468" s="2"/>
    </row>
    <row r="469" spans="1:28" ht="15" customHeight="1" x14ac:dyDescent="0.25">
      <c r="A469" s="214"/>
      <c r="B469" s="214"/>
      <c r="C469" s="233" t="s">
        <v>1466</v>
      </c>
      <c r="D469" s="217" t="s">
        <v>1376</v>
      </c>
      <c r="E469" s="218">
        <v>4500</v>
      </c>
      <c r="F469" s="219" t="s">
        <v>307</v>
      </c>
      <c r="G469" s="210">
        <v>1</v>
      </c>
      <c r="H469" s="232">
        <f t="shared" si="52"/>
        <v>4500</v>
      </c>
      <c r="I469" s="221"/>
      <c r="J469" s="189"/>
      <c r="K469" s="213"/>
      <c r="L469" s="189"/>
      <c r="M469" s="228">
        <f t="shared" si="53"/>
        <v>4500</v>
      </c>
      <c r="N469" s="189"/>
      <c r="O469" s="189"/>
      <c r="P469" s="213"/>
      <c r="Q469" s="189"/>
      <c r="R469" s="189"/>
      <c r="S469" s="189"/>
      <c r="T469" s="189"/>
      <c r="U469" s="189"/>
      <c r="V469" s="2"/>
      <c r="W469" s="2"/>
      <c r="X469" s="2"/>
      <c r="Y469" s="2"/>
      <c r="Z469" s="2"/>
      <c r="AA469" s="2"/>
      <c r="AB469" s="2"/>
    </row>
    <row r="470" spans="1:28" ht="15" customHeight="1" x14ac:dyDescent="0.25">
      <c r="A470" s="189"/>
      <c r="B470" s="260"/>
      <c r="C470" s="233"/>
      <c r="D470" s="249"/>
      <c r="E470" s="234"/>
      <c r="F470" s="261"/>
      <c r="G470" s="210"/>
      <c r="H470" s="232"/>
      <c r="I470" s="250"/>
      <c r="J470" s="189"/>
      <c r="K470" s="213"/>
      <c r="L470" s="189"/>
      <c r="M470" s="228"/>
      <c r="N470" s="189"/>
      <c r="O470" s="189"/>
      <c r="P470" s="213"/>
      <c r="Q470" s="189"/>
      <c r="R470" s="189"/>
      <c r="S470" s="189"/>
      <c r="T470" s="189"/>
      <c r="U470" s="189"/>
      <c r="V470" s="2"/>
      <c r="W470" s="2"/>
      <c r="X470" s="2"/>
      <c r="Y470" s="2"/>
      <c r="Z470" s="2"/>
      <c r="AA470" s="2"/>
      <c r="AB470" s="2"/>
    </row>
    <row r="471" spans="1:28" ht="15" customHeight="1" x14ac:dyDescent="0.25">
      <c r="A471" s="214"/>
      <c r="B471" s="214"/>
      <c r="C471" s="233"/>
      <c r="D471" s="217"/>
      <c r="E471" s="218"/>
      <c r="F471" s="219"/>
      <c r="G471" s="210"/>
      <c r="H471" s="232"/>
      <c r="I471" s="221"/>
      <c r="J471" s="189"/>
      <c r="K471" s="213"/>
      <c r="L471" s="189"/>
      <c r="M471" s="189"/>
      <c r="N471" s="189"/>
      <c r="O471" s="228"/>
      <c r="P471" s="213"/>
      <c r="Q471" s="189"/>
      <c r="R471" s="189"/>
      <c r="S471" s="189"/>
      <c r="T471" s="189"/>
      <c r="U471" s="189"/>
      <c r="V471" s="2"/>
      <c r="W471" s="2"/>
      <c r="X471" s="2"/>
      <c r="Y471" s="2"/>
      <c r="Z471" s="2"/>
      <c r="AA471" s="2"/>
      <c r="AB471" s="2"/>
    </row>
    <row r="472" spans="1:28" ht="15" customHeight="1" x14ac:dyDescent="0.25">
      <c r="A472" s="214"/>
      <c r="B472" s="214"/>
      <c r="C472" s="215" t="s">
        <v>1003</v>
      </c>
      <c r="D472" s="217"/>
      <c r="E472" s="218"/>
      <c r="F472" s="219"/>
      <c r="G472" s="210"/>
      <c r="H472" s="232"/>
      <c r="I472" s="221"/>
      <c r="J472" s="189"/>
      <c r="K472" s="213"/>
      <c r="L472" s="189"/>
      <c r="M472" s="189"/>
      <c r="N472" s="189"/>
      <c r="O472" s="228"/>
      <c r="P472" s="213"/>
      <c r="Q472" s="189"/>
      <c r="R472" s="189"/>
      <c r="S472" s="189"/>
      <c r="T472" s="189"/>
      <c r="U472" s="189"/>
      <c r="V472" s="2"/>
      <c r="W472" s="2"/>
      <c r="X472" s="2"/>
      <c r="Y472" s="2"/>
      <c r="Z472" s="2"/>
      <c r="AA472" s="2"/>
      <c r="AB472" s="2"/>
    </row>
    <row r="473" spans="1:28" ht="15.75" customHeight="1" x14ac:dyDescent="0.25">
      <c r="A473" s="214"/>
      <c r="B473" s="214"/>
      <c r="C473" s="233" t="s">
        <v>1506</v>
      </c>
      <c r="D473" s="217"/>
      <c r="E473" s="218">
        <v>40</v>
      </c>
      <c r="F473" s="219" t="s">
        <v>586</v>
      </c>
      <c r="G473" s="210">
        <v>18200</v>
      </c>
      <c r="H473" s="232">
        <f>E473*G473</f>
        <v>728000</v>
      </c>
      <c r="I473" s="220" t="s">
        <v>847</v>
      </c>
      <c r="J473" s="189"/>
      <c r="K473" s="213"/>
      <c r="L473" s="189"/>
      <c r="M473" s="213">
        <f>E473</f>
        <v>40</v>
      </c>
      <c r="N473" s="189"/>
      <c r="O473" s="228"/>
      <c r="P473" s="213"/>
      <c r="Q473" s="189"/>
      <c r="R473" s="189"/>
      <c r="S473" s="189"/>
      <c r="T473" s="189"/>
      <c r="U473" s="189"/>
      <c r="V473" s="2"/>
      <c r="W473" s="2"/>
      <c r="X473" s="2"/>
      <c r="Y473" s="2"/>
      <c r="Z473" s="2"/>
      <c r="AA473" s="2"/>
      <c r="AB473" s="2"/>
    </row>
    <row r="474" spans="1:28" ht="15.75" customHeight="1" x14ac:dyDescent="0.25">
      <c r="A474" s="214"/>
      <c r="B474" s="214"/>
      <c r="C474" s="262" t="s">
        <v>1002</v>
      </c>
      <c r="D474" s="259"/>
      <c r="E474" s="218"/>
      <c r="F474" s="219"/>
      <c r="G474" s="210"/>
      <c r="H474" s="232"/>
      <c r="I474" s="221"/>
      <c r="J474" s="189"/>
      <c r="K474" s="213"/>
      <c r="L474" s="189"/>
      <c r="M474" s="189"/>
      <c r="N474" s="189"/>
      <c r="O474" s="189"/>
      <c r="P474" s="213"/>
      <c r="Q474" s="189"/>
      <c r="R474" s="189"/>
      <c r="S474" s="189"/>
      <c r="T474" s="189"/>
      <c r="U474" s="189"/>
      <c r="V474" s="2"/>
      <c r="W474" s="2"/>
      <c r="X474" s="2"/>
      <c r="Y474" s="2"/>
      <c r="Z474" s="2"/>
      <c r="AA474" s="2"/>
      <c r="AB474" s="2"/>
    </row>
    <row r="475" spans="1:28" ht="15" customHeight="1" x14ac:dyDescent="0.25">
      <c r="A475" s="214"/>
      <c r="B475" s="214"/>
      <c r="C475" s="263" t="s">
        <v>1507</v>
      </c>
      <c r="D475" s="217"/>
      <c r="E475" s="218"/>
      <c r="F475" s="219"/>
      <c r="G475" s="210"/>
      <c r="H475" s="232"/>
      <c r="I475" s="221"/>
      <c r="J475" s="189"/>
      <c r="K475" s="213"/>
      <c r="L475" s="189"/>
      <c r="M475" s="189"/>
      <c r="N475" s="189"/>
      <c r="O475" s="228"/>
      <c r="P475" s="213"/>
      <c r="Q475" s="228"/>
      <c r="R475" s="189"/>
      <c r="S475" s="189"/>
      <c r="T475" s="189"/>
      <c r="U475" s="189"/>
      <c r="V475" s="2"/>
      <c r="W475" s="2"/>
      <c r="X475" s="2"/>
      <c r="Y475" s="2"/>
      <c r="Z475" s="2"/>
      <c r="AA475" s="2"/>
      <c r="AB475" s="2"/>
    </row>
    <row r="476" spans="1:28" ht="15" customHeight="1" x14ac:dyDescent="0.25">
      <c r="A476" s="214"/>
      <c r="B476" s="214"/>
      <c r="C476" s="263" t="s">
        <v>1508</v>
      </c>
      <c r="D476" s="217"/>
      <c r="E476" s="218"/>
      <c r="F476" s="219"/>
      <c r="G476" s="210"/>
      <c r="H476" s="232"/>
      <c r="I476" s="221"/>
      <c r="J476" s="189"/>
      <c r="K476" s="213"/>
      <c r="L476" s="189"/>
      <c r="M476" s="189"/>
      <c r="N476" s="189"/>
      <c r="O476" s="228"/>
      <c r="P476" s="213"/>
      <c r="Q476" s="228"/>
      <c r="R476" s="189"/>
      <c r="S476" s="189"/>
      <c r="T476" s="189"/>
      <c r="U476" s="189"/>
      <c r="V476" s="2"/>
      <c r="W476" s="2"/>
      <c r="X476" s="2"/>
      <c r="Y476" s="2"/>
      <c r="Z476" s="2"/>
      <c r="AA476" s="2"/>
      <c r="AB476" s="2"/>
    </row>
    <row r="477" spans="1:28" ht="15" customHeight="1" x14ac:dyDescent="0.25">
      <c r="A477" s="214"/>
      <c r="B477" s="214"/>
      <c r="C477" s="263" t="s">
        <v>1509</v>
      </c>
      <c r="D477" s="217"/>
      <c r="E477" s="218"/>
      <c r="F477" s="219"/>
      <c r="G477" s="210"/>
      <c r="H477" s="232"/>
      <c r="I477" s="221"/>
      <c r="J477" s="189"/>
      <c r="K477" s="213"/>
      <c r="L477" s="189"/>
      <c r="M477" s="189"/>
      <c r="N477" s="189"/>
      <c r="O477" s="228"/>
      <c r="P477" s="213"/>
      <c r="Q477" s="228"/>
      <c r="R477" s="189"/>
      <c r="S477" s="189"/>
      <c r="T477" s="189"/>
      <c r="U477" s="189"/>
      <c r="V477" s="2"/>
      <c r="W477" s="2"/>
      <c r="X477" s="2"/>
      <c r="Y477" s="2"/>
      <c r="Z477" s="2"/>
      <c r="AA477" s="2"/>
      <c r="AB477" s="2"/>
    </row>
    <row r="478" spans="1:28" ht="15" customHeight="1" x14ac:dyDescent="0.25">
      <c r="A478" s="214"/>
      <c r="B478" s="214"/>
      <c r="C478" s="263" t="s">
        <v>1510</v>
      </c>
      <c r="D478" s="217"/>
      <c r="E478" s="218"/>
      <c r="F478" s="219"/>
      <c r="G478" s="210"/>
      <c r="H478" s="232"/>
      <c r="I478" s="221"/>
      <c r="J478" s="189"/>
      <c r="K478" s="213"/>
      <c r="L478" s="189"/>
      <c r="M478" s="189"/>
      <c r="N478" s="189"/>
      <c r="O478" s="228"/>
      <c r="P478" s="213"/>
      <c r="Q478" s="228"/>
      <c r="R478" s="189"/>
      <c r="S478" s="189"/>
      <c r="T478" s="189"/>
      <c r="U478" s="189"/>
      <c r="V478" s="2"/>
      <c r="W478" s="2"/>
      <c r="X478" s="2"/>
      <c r="Y478" s="2"/>
      <c r="Z478" s="2"/>
      <c r="AA478" s="2"/>
      <c r="AB478" s="2"/>
    </row>
    <row r="479" spans="1:28" ht="15" customHeight="1" x14ac:dyDescent="0.25">
      <c r="A479" s="214"/>
      <c r="B479" s="214"/>
      <c r="C479" s="263" t="s">
        <v>1511</v>
      </c>
      <c r="D479" s="217"/>
      <c r="E479" s="218"/>
      <c r="F479" s="219"/>
      <c r="G479" s="210"/>
      <c r="H479" s="232"/>
      <c r="I479" s="221"/>
      <c r="J479" s="189"/>
      <c r="K479" s="213"/>
      <c r="L479" s="189"/>
      <c r="M479" s="189"/>
      <c r="N479" s="189"/>
      <c r="O479" s="228"/>
      <c r="P479" s="213"/>
      <c r="Q479" s="228"/>
      <c r="R479" s="189"/>
      <c r="S479" s="189"/>
      <c r="T479" s="189"/>
      <c r="U479" s="189"/>
      <c r="V479" s="2"/>
      <c r="W479" s="2"/>
      <c r="X479" s="2"/>
      <c r="Y479" s="2"/>
      <c r="Z479" s="2"/>
      <c r="AA479" s="2"/>
      <c r="AB479" s="2"/>
    </row>
    <row r="480" spans="1:28" ht="15" customHeight="1" x14ac:dyDescent="0.25">
      <c r="A480" s="214"/>
      <c r="B480" s="214"/>
      <c r="C480" s="263" t="s">
        <v>1512</v>
      </c>
      <c r="D480" s="217"/>
      <c r="E480" s="218"/>
      <c r="F480" s="219"/>
      <c r="G480" s="210"/>
      <c r="H480" s="232"/>
      <c r="I480" s="221"/>
      <c r="J480" s="189"/>
      <c r="K480" s="213"/>
      <c r="L480" s="189"/>
      <c r="M480" s="189"/>
      <c r="N480" s="189"/>
      <c r="O480" s="189"/>
      <c r="P480" s="213"/>
      <c r="Q480" s="189"/>
      <c r="R480" s="189"/>
      <c r="S480" s="189"/>
      <c r="T480" s="189"/>
      <c r="U480" s="189"/>
      <c r="V480" s="2"/>
      <c r="W480" s="2"/>
      <c r="X480" s="2"/>
      <c r="Y480" s="2"/>
      <c r="Z480" s="2"/>
      <c r="AA480" s="2"/>
      <c r="AB480" s="2"/>
    </row>
    <row r="481" spans="1:28" ht="15.75" customHeight="1" x14ac:dyDescent="0.25">
      <c r="A481" s="214"/>
      <c r="B481" s="214"/>
      <c r="C481" s="263" t="s">
        <v>1513</v>
      </c>
      <c r="D481" s="217"/>
      <c r="E481" s="218"/>
      <c r="F481" s="219"/>
      <c r="G481" s="210"/>
      <c r="H481" s="232"/>
      <c r="I481" s="221"/>
      <c r="J481" s="189"/>
      <c r="K481" s="213"/>
      <c r="L481" s="189"/>
      <c r="M481" s="189"/>
      <c r="N481" s="189"/>
      <c r="O481" s="189"/>
      <c r="P481" s="213"/>
      <c r="Q481" s="228"/>
      <c r="R481" s="189"/>
      <c r="S481" s="189"/>
      <c r="T481" s="189"/>
      <c r="U481" s="189"/>
      <c r="V481" s="2"/>
      <c r="W481" s="2"/>
      <c r="X481" s="2"/>
      <c r="Y481" s="2"/>
      <c r="Z481" s="2"/>
      <c r="AA481" s="2"/>
      <c r="AB481" s="2"/>
    </row>
    <row r="482" spans="1:28" ht="15" customHeight="1" x14ac:dyDescent="0.25">
      <c r="A482" s="214"/>
      <c r="B482" s="214"/>
      <c r="C482" s="263" t="s">
        <v>1514</v>
      </c>
      <c r="D482" s="217"/>
      <c r="E482" s="218"/>
      <c r="F482" s="219"/>
      <c r="G482" s="210"/>
      <c r="H482" s="232"/>
      <c r="I482" s="221"/>
      <c r="J482" s="189"/>
      <c r="K482" s="213"/>
      <c r="L482" s="189"/>
      <c r="M482" s="189"/>
      <c r="N482" s="189"/>
      <c r="O482" s="189"/>
      <c r="P482" s="213"/>
      <c r="Q482" s="228"/>
      <c r="R482" s="189"/>
      <c r="S482" s="189"/>
      <c r="T482" s="189"/>
      <c r="U482" s="189"/>
      <c r="V482" s="2"/>
      <c r="W482" s="2"/>
      <c r="X482" s="2"/>
      <c r="Y482" s="2"/>
      <c r="Z482" s="2"/>
      <c r="AA482" s="2"/>
      <c r="AB482" s="2"/>
    </row>
    <row r="483" spans="1:28" ht="15" customHeight="1" x14ac:dyDescent="0.25">
      <c r="A483" s="214"/>
      <c r="B483" s="214"/>
      <c r="C483" s="263" t="s">
        <v>1515</v>
      </c>
      <c r="D483" s="217"/>
      <c r="E483" s="218"/>
      <c r="F483" s="219"/>
      <c r="G483" s="210"/>
      <c r="H483" s="232"/>
      <c r="I483" s="221"/>
      <c r="J483" s="189"/>
      <c r="K483" s="213"/>
      <c r="L483" s="189"/>
      <c r="M483" s="189"/>
      <c r="N483" s="189"/>
      <c r="O483" s="189"/>
      <c r="P483" s="213"/>
      <c r="Q483" s="228"/>
      <c r="R483" s="189"/>
      <c r="S483" s="189"/>
      <c r="T483" s="189"/>
      <c r="U483" s="189"/>
      <c r="V483" s="2"/>
      <c r="W483" s="2"/>
      <c r="X483" s="2"/>
      <c r="Y483" s="2"/>
      <c r="Z483" s="2"/>
      <c r="AA483" s="2"/>
      <c r="AB483" s="2"/>
    </row>
    <row r="484" spans="1:28" ht="15" customHeight="1" x14ac:dyDescent="0.25">
      <c r="A484" s="214"/>
      <c r="B484" s="214"/>
      <c r="C484" s="263" t="s">
        <v>1516</v>
      </c>
      <c r="D484" s="217"/>
      <c r="E484" s="218"/>
      <c r="F484" s="219"/>
      <c r="G484" s="210"/>
      <c r="H484" s="232"/>
      <c r="I484" s="221"/>
      <c r="J484" s="189"/>
      <c r="K484" s="213"/>
      <c r="L484" s="189"/>
      <c r="M484" s="189"/>
      <c r="N484" s="189"/>
      <c r="O484" s="189"/>
      <c r="P484" s="213"/>
      <c r="Q484" s="228"/>
      <c r="R484" s="189"/>
      <c r="S484" s="189"/>
      <c r="T484" s="189"/>
      <c r="U484" s="189"/>
      <c r="V484" s="2"/>
      <c r="W484" s="2"/>
      <c r="X484" s="2"/>
      <c r="Y484" s="2"/>
      <c r="Z484" s="2"/>
      <c r="AA484" s="2"/>
      <c r="AB484" s="2"/>
    </row>
    <row r="485" spans="1:28" ht="15" customHeight="1" x14ac:dyDescent="0.25">
      <c r="A485" s="214"/>
      <c r="B485" s="214"/>
      <c r="C485" s="263" t="s">
        <v>1517</v>
      </c>
      <c r="D485" s="217"/>
      <c r="E485" s="218"/>
      <c r="F485" s="219"/>
      <c r="G485" s="210"/>
      <c r="H485" s="232"/>
      <c r="I485" s="221"/>
      <c r="J485" s="189"/>
      <c r="K485" s="213"/>
      <c r="L485" s="189"/>
      <c r="M485" s="189"/>
      <c r="N485" s="189"/>
      <c r="O485" s="189"/>
      <c r="P485" s="213"/>
      <c r="Q485" s="228"/>
      <c r="R485" s="189"/>
      <c r="S485" s="189"/>
      <c r="T485" s="189"/>
      <c r="U485" s="189"/>
      <c r="V485" s="2"/>
      <c r="W485" s="2"/>
      <c r="X485" s="2"/>
      <c r="Y485" s="2"/>
      <c r="Z485" s="2"/>
      <c r="AA485" s="2"/>
      <c r="AB485" s="2"/>
    </row>
    <row r="486" spans="1:28" ht="15" customHeight="1" x14ac:dyDescent="0.25">
      <c r="A486" s="214"/>
      <c r="B486" s="214"/>
      <c r="C486" s="263" t="s">
        <v>1518</v>
      </c>
      <c r="D486" s="217"/>
      <c r="E486" s="218"/>
      <c r="F486" s="219"/>
      <c r="G486" s="210"/>
      <c r="H486" s="232"/>
      <c r="I486" s="221"/>
      <c r="J486" s="189"/>
      <c r="K486" s="213"/>
      <c r="L486" s="189"/>
      <c r="M486" s="189"/>
      <c r="N486" s="189"/>
      <c r="O486" s="189"/>
      <c r="P486" s="213"/>
      <c r="Q486" s="189"/>
      <c r="R486" s="189"/>
      <c r="S486" s="189"/>
      <c r="T486" s="189"/>
      <c r="U486" s="189"/>
      <c r="V486" s="2"/>
      <c r="W486" s="2"/>
      <c r="X486" s="2"/>
      <c r="Y486" s="2"/>
      <c r="Z486" s="2"/>
      <c r="AA486" s="2"/>
      <c r="AB486" s="2"/>
    </row>
    <row r="487" spans="1:28" ht="15" customHeight="1" x14ac:dyDescent="0.25">
      <c r="A487" s="214"/>
      <c r="B487" s="214"/>
      <c r="C487" s="263" t="s">
        <v>1519</v>
      </c>
      <c r="D487" s="217"/>
      <c r="E487" s="218"/>
      <c r="F487" s="219"/>
      <c r="G487" s="210"/>
      <c r="H487" s="232"/>
      <c r="I487" s="221"/>
      <c r="J487" s="189"/>
      <c r="K487" s="213"/>
      <c r="L487" s="189"/>
      <c r="M487" s="189"/>
      <c r="N487" s="189"/>
      <c r="O487" s="189"/>
      <c r="P487" s="213"/>
      <c r="Q487" s="189"/>
      <c r="R487" s="189"/>
      <c r="S487" s="189"/>
      <c r="T487" s="189"/>
      <c r="U487" s="189"/>
      <c r="V487" s="2"/>
      <c r="W487" s="2"/>
      <c r="X487" s="2"/>
      <c r="Y487" s="2"/>
      <c r="Z487" s="2"/>
      <c r="AA487" s="2"/>
      <c r="AB487" s="2"/>
    </row>
    <row r="488" spans="1:28" ht="15.75" customHeight="1" x14ac:dyDescent="0.25">
      <c r="A488" s="214"/>
      <c r="B488" s="214"/>
      <c r="C488" s="263" t="s">
        <v>1520</v>
      </c>
      <c r="D488" s="217"/>
      <c r="E488" s="218"/>
      <c r="F488" s="219"/>
      <c r="G488" s="210"/>
      <c r="H488" s="232"/>
      <c r="I488" s="221"/>
      <c r="J488" s="189"/>
      <c r="K488" s="213"/>
      <c r="L488" s="189"/>
      <c r="M488" s="189"/>
      <c r="N488" s="189"/>
      <c r="O488" s="189"/>
      <c r="P488" s="213"/>
      <c r="Q488" s="189"/>
      <c r="R488" s="189"/>
      <c r="S488" s="189"/>
      <c r="T488" s="189"/>
      <c r="U488" s="189"/>
      <c r="V488" s="2"/>
      <c r="W488" s="2"/>
      <c r="X488" s="2"/>
      <c r="Y488" s="2"/>
      <c r="Z488" s="2"/>
      <c r="AA488" s="2"/>
      <c r="AB488" s="2"/>
    </row>
    <row r="489" spans="1:28" ht="15" customHeight="1" x14ac:dyDescent="0.25">
      <c r="A489" s="214"/>
      <c r="B489" s="214"/>
      <c r="C489" s="263" t="s">
        <v>1521</v>
      </c>
      <c r="D489" s="217"/>
      <c r="E489" s="218"/>
      <c r="F489" s="219"/>
      <c r="G489" s="210"/>
      <c r="H489" s="232"/>
      <c r="I489" s="221"/>
      <c r="J489" s="189"/>
      <c r="K489" s="213"/>
      <c r="L489" s="189"/>
      <c r="M489" s="228"/>
      <c r="N489" s="189"/>
      <c r="O489" s="189"/>
      <c r="P489" s="213"/>
      <c r="Q489" s="189"/>
      <c r="R489" s="189"/>
      <c r="S489" s="189"/>
      <c r="T489" s="189"/>
      <c r="U489" s="189"/>
      <c r="V489" s="2"/>
      <c r="W489" s="2"/>
      <c r="X489" s="2"/>
      <c r="Y489" s="2"/>
      <c r="Z489" s="2"/>
      <c r="AA489" s="2"/>
      <c r="AB489" s="2"/>
    </row>
    <row r="490" spans="1:28" ht="15" customHeight="1" x14ac:dyDescent="0.25">
      <c r="A490" s="214"/>
      <c r="B490" s="214"/>
      <c r="C490" s="263" t="s">
        <v>1522</v>
      </c>
      <c r="D490" s="217"/>
      <c r="E490" s="218"/>
      <c r="F490" s="219"/>
      <c r="G490" s="210"/>
      <c r="H490" s="232"/>
      <c r="I490" s="221"/>
      <c r="J490" s="189"/>
      <c r="K490" s="213"/>
      <c r="L490" s="189"/>
      <c r="M490" s="228"/>
      <c r="N490" s="189"/>
      <c r="O490" s="189"/>
      <c r="P490" s="213"/>
      <c r="Q490" s="189"/>
      <c r="R490" s="189"/>
      <c r="S490" s="189"/>
      <c r="T490" s="189"/>
      <c r="U490" s="189"/>
      <c r="V490" s="2"/>
      <c r="W490" s="2"/>
      <c r="X490" s="2"/>
      <c r="Y490" s="2"/>
      <c r="Z490" s="2"/>
      <c r="AA490" s="2"/>
      <c r="AB490" s="2"/>
    </row>
    <row r="491" spans="1:28" ht="15" customHeight="1" x14ac:dyDescent="0.25">
      <c r="A491" s="214"/>
      <c r="B491" s="214"/>
      <c r="C491" s="263"/>
      <c r="D491" s="217"/>
      <c r="E491" s="218"/>
      <c r="F491" s="219"/>
      <c r="G491" s="210"/>
      <c r="H491" s="232"/>
      <c r="I491" s="250"/>
      <c r="J491" s="189"/>
      <c r="K491" s="213"/>
      <c r="L491" s="189"/>
      <c r="M491" s="228"/>
      <c r="N491" s="189"/>
      <c r="O491" s="189"/>
      <c r="P491" s="213"/>
      <c r="Q491" s="189"/>
      <c r="R491" s="189"/>
      <c r="S491" s="189"/>
      <c r="T491" s="189"/>
      <c r="U491" s="189"/>
      <c r="V491" s="2"/>
      <c r="W491" s="2"/>
      <c r="X491" s="2"/>
      <c r="Y491" s="2"/>
      <c r="Z491" s="2"/>
      <c r="AA491" s="2"/>
      <c r="AB491" s="2"/>
    </row>
    <row r="492" spans="1:28" ht="15.75" customHeight="1" x14ac:dyDescent="0.25">
      <c r="A492" s="214"/>
      <c r="B492" s="214"/>
      <c r="C492" s="215" t="s">
        <v>1523</v>
      </c>
      <c r="D492" s="217"/>
      <c r="E492" s="218"/>
      <c r="F492" s="219"/>
      <c r="G492" s="210"/>
      <c r="H492" s="232"/>
      <c r="I492" s="220" t="s">
        <v>847</v>
      </c>
      <c r="J492" s="189"/>
      <c r="K492" s="213"/>
      <c r="L492" s="189"/>
      <c r="M492" s="228"/>
      <c r="N492" s="189"/>
      <c r="O492" s="189"/>
      <c r="P492" s="213"/>
      <c r="Q492" s="189"/>
      <c r="R492" s="189"/>
      <c r="S492" s="189"/>
      <c r="T492" s="189"/>
      <c r="U492" s="189"/>
      <c r="V492" s="2"/>
      <c r="W492" s="2"/>
      <c r="X492" s="2"/>
      <c r="Y492" s="2"/>
      <c r="Z492" s="2"/>
      <c r="AA492" s="2"/>
      <c r="AB492" s="2"/>
    </row>
    <row r="493" spans="1:28" ht="15" customHeight="1" x14ac:dyDescent="0.25">
      <c r="A493" s="214"/>
      <c r="B493" s="214"/>
      <c r="C493" s="233" t="s">
        <v>1360</v>
      </c>
      <c r="D493" s="217" t="s">
        <v>1524</v>
      </c>
      <c r="E493" s="218">
        <v>1500</v>
      </c>
      <c r="F493" s="219" t="s">
        <v>521</v>
      </c>
      <c r="G493" s="210">
        <v>21</v>
      </c>
      <c r="H493" s="232">
        <f t="shared" ref="H493:H565" si="54">E493*G493</f>
        <v>31500</v>
      </c>
      <c r="I493" s="221"/>
      <c r="J493" s="189"/>
      <c r="K493" s="213">
        <f t="shared" ref="K493:K565" si="55">E493/2</f>
        <v>750</v>
      </c>
      <c r="L493" s="189"/>
      <c r="M493" s="228"/>
      <c r="N493" s="189"/>
      <c r="O493" s="189"/>
      <c r="P493" s="213">
        <f t="shared" ref="P493:P565" si="56">E493/2</f>
        <v>750</v>
      </c>
      <c r="Q493" s="189"/>
      <c r="R493" s="189"/>
      <c r="S493" s="189"/>
      <c r="T493" s="189"/>
      <c r="U493" s="189"/>
      <c r="V493" s="2"/>
      <c r="W493" s="2"/>
      <c r="X493" s="2"/>
      <c r="Y493" s="2"/>
      <c r="Z493" s="2"/>
      <c r="AA493" s="2"/>
      <c r="AB493" s="2"/>
    </row>
    <row r="494" spans="1:28" ht="15" customHeight="1" x14ac:dyDescent="0.25">
      <c r="A494" s="214"/>
      <c r="B494" s="214"/>
      <c r="C494" s="233" t="s">
        <v>1360</v>
      </c>
      <c r="D494" s="217" t="s">
        <v>1525</v>
      </c>
      <c r="E494" s="218">
        <v>2000</v>
      </c>
      <c r="F494" s="219" t="s">
        <v>307</v>
      </c>
      <c r="G494" s="210">
        <v>28</v>
      </c>
      <c r="H494" s="232">
        <f t="shared" si="54"/>
        <v>56000</v>
      </c>
      <c r="I494" s="221"/>
      <c r="J494" s="189"/>
      <c r="K494" s="213">
        <f t="shared" si="55"/>
        <v>1000</v>
      </c>
      <c r="L494" s="189"/>
      <c r="M494" s="228"/>
      <c r="N494" s="189"/>
      <c r="O494" s="189"/>
      <c r="P494" s="213">
        <f t="shared" si="56"/>
        <v>1000</v>
      </c>
      <c r="Q494" s="189"/>
      <c r="R494" s="189"/>
      <c r="S494" s="189"/>
      <c r="T494" s="189"/>
      <c r="U494" s="189"/>
      <c r="V494" s="2"/>
      <c r="W494" s="2"/>
      <c r="X494" s="2"/>
      <c r="Y494" s="2"/>
      <c r="Z494" s="2"/>
      <c r="AA494" s="2"/>
      <c r="AB494" s="2"/>
    </row>
    <row r="495" spans="1:28" ht="15" customHeight="1" x14ac:dyDescent="0.25">
      <c r="A495" s="214"/>
      <c r="B495" s="214"/>
      <c r="C495" s="233" t="s">
        <v>1364</v>
      </c>
      <c r="D495" s="217" t="s">
        <v>1366</v>
      </c>
      <c r="E495" s="218">
        <v>1500</v>
      </c>
      <c r="F495" s="219" t="s">
        <v>307</v>
      </c>
      <c r="G495" s="210">
        <v>5</v>
      </c>
      <c r="H495" s="232">
        <f t="shared" si="54"/>
        <v>7500</v>
      </c>
      <c r="I495" s="221"/>
      <c r="J495" s="189"/>
      <c r="K495" s="213">
        <f t="shared" si="55"/>
        <v>750</v>
      </c>
      <c r="L495" s="189"/>
      <c r="M495" s="228"/>
      <c r="N495" s="189"/>
      <c r="O495" s="189"/>
      <c r="P495" s="213">
        <f t="shared" si="56"/>
        <v>750</v>
      </c>
      <c r="Q495" s="189"/>
      <c r="R495" s="189"/>
      <c r="S495" s="189"/>
      <c r="T495" s="189"/>
      <c r="U495" s="189"/>
      <c r="V495" s="2"/>
      <c r="W495" s="2"/>
      <c r="X495" s="2"/>
      <c r="Y495" s="2"/>
      <c r="Z495" s="2"/>
      <c r="AA495" s="2"/>
      <c r="AB495" s="2"/>
    </row>
    <row r="496" spans="1:28" ht="15" customHeight="1" x14ac:dyDescent="0.25">
      <c r="A496" s="214"/>
      <c r="B496" s="214"/>
      <c r="C496" s="233" t="s">
        <v>1371</v>
      </c>
      <c r="D496" s="217" t="s">
        <v>1372</v>
      </c>
      <c r="E496" s="218">
        <v>4000</v>
      </c>
      <c r="F496" s="219" t="s">
        <v>307</v>
      </c>
      <c r="G496" s="210">
        <v>5</v>
      </c>
      <c r="H496" s="232">
        <f t="shared" si="54"/>
        <v>20000</v>
      </c>
      <c r="I496" s="221"/>
      <c r="J496" s="189"/>
      <c r="K496" s="213">
        <f t="shared" si="55"/>
        <v>2000</v>
      </c>
      <c r="L496" s="189"/>
      <c r="M496" s="228"/>
      <c r="N496" s="189"/>
      <c r="O496" s="189"/>
      <c r="P496" s="213">
        <f t="shared" si="56"/>
        <v>2000</v>
      </c>
      <c r="Q496" s="189"/>
      <c r="R496" s="189"/>
      <c r="S496" s="189"/>
      <c r="T496" s="189"/>
      <c r="U496" s="189"/>
      <c r="V496" s="2"/>
      <c r="W496" s="2"/>
      <c r="X496" s="2"/>
      <c r="Y496" s="2"/>
      <c r="Z496" s="2"/>
      <c r="AA496" s="2"/>
      <c r="AB496" s="2"/>
    </row>
    <row r="497" spans="1:28" ht="15" customHeight="1" x14ac:dyDescent="0.25">
      <c r="A497" s="214"/>
      <c r="B497" s="214"/>
      <c r="C497" s="233" t="s">
        <v>1371</v>
      </c>
      <c r="D497" s="217" t="s">
        <v>1373</v>
      </c>
      <c r="E497" s="218">
        <v>10000</v>
      </c>
      <c r="F497" s="219" t="s">
        <v>307</v>
      </c>
      <c r="G497" s="210">
        <v>4</v>
      </c>
      <c r="H497" s="232">
        <f t="shared" si="54"/>
        <v>40000</v>
      </c>
      <c r="I497" s="221"/>
      <c r="J497" s="189"/>
      <c r="K497" s="213">
        <f t="shared" si="55"/>
        <v>5000</v>
      </c>
      <c r="L497" s="189"/>
      <c r="M497" s="228"/>
      <c r="N497" s="189"/>
      <c r="O497" s="189"/>
      <c r="P497" s="213">
        <f t="shared" si="56"/>
        <v>5000</v>
      </c>
      <c r="Q497" s="189"/>
      <c r="R497" s="189"/>
      <c r="S497" s="189"/>
      <c r="T497" s="189"/>
      <c r="U497" s="189"/>
      <c r="V497" s="2"/>
      <c r="W497" s="2"/>
      <c r="X497" s="2"/>
      <c r="Y497" s="2"/>
      <c r="Z497" s="2"/>
      <c r="AA497" s="2"/>
      <c r="AB497" s="2"/>
    </row>
    <row r="498" spans="1:28" ht="15" customHeight="1" x14ac:dyDescent="0.25">
      <c r="A498" s="214"/>
      <c r="B498" s="214"/>
      <c r="C498" s="233" t="s">
        <v>1374</v>
      </c>
      <c r="D498" s="217" t="s">
        <v>1526</v>
      </c>
      <c r="E498" s="218">
        <v>100</v>
      </c>
      <c r="F498" s="219" t="s">
        <v>178</v>
      </c>
      <c r="G498" s="210">
        <v>22</v>
      </c>
      <c r="H498" s="232">
        <f t="shared" si="54"/>
        <v>2200</v>
      </c>
      <c r="I498" s="221"/>
      <c r="J498" s="189"/>
      <c r="K498" s="213">
        <f t="shared" si="55"/>
        <v>50</v>
      </c>
      <c r="L498" s="189"/>
      <c r="M498" s="228"/>
      <c r="N498" s="189"/>
      <c r="O498" s="189"/>
      <c r="P498" s="213">
        <f t="shared" si="56"/>
        <v>50</v>
      </c>
      <c r="Q498" s="189"/>
      <c r="R498" s="189"/>
      <c r="S498" s="189"/>
      <c r="T498" s="189"/>
      <c r="U498" s="189"/>
      <c r="V498" s="2"/>
      <c r="W498" s="2"/>
      <c r="X498" s="2"/>
      <c r="Y498" s="2"/>
      <c r="Z498" s="2"/>
      <c r="AA498" s="2"/>
      <c r="AB498" s="2"/>
    </row>
    <row r="499" spans="1:28" ht="15" customHeight="1" x14ac:dyDescent="0.25">
      <c r="A499" s="214"/>
      <c r="B499" s="214"/>
      <c r="C499" s="233" t="s">
        <v>1374</v>
      </c>
      <c r="D499" s="217" t="s">
        <v>1375</v>
      </c>
      <c r="E499" s="218">
        <v>60</v>
      </c>
      <c r="F499" s="219" t="s">
        <v>178</v>
      </c>
      <c r="G499" s="210">
        <v>40</v>
      </c>
      <c r="H499" s="232">
        <f t="shared" si="54"/>
        <v>2400</v>
      </c>
      <c r="I499" s="221"/>
      <c r="J499" s="189"/>
      <c r="K499" s="213">
        <f t="shared" si="55"/>
        <v>30</v>
      </c>
      <c r="L499" s="189"/>
      <c r="M499" s="228"/>
      <c r="N499" s="189"/>
      <c r="O499" s="189"/>
      <c r="P499" s="213">
        <f t="shared" si="56"/>
        <v>30</v>
      </c>
      <c r="Q499" s="189"/>
      <c r="R499" s="189"/>
      <c r="S499" s="189"/>
      <c r="T499" s="189"/>
      <c r="U499" s="189"/>
      <c r="V499" s="2"/>
      <c r="W499" s="2"/>
      <c r="X499" s="2"/>
      <c r="Y499" s="2"/>
      <c r="Z499" s="2"/>
      <c r="AA499" s="2"/>
      <c r="AB499" s="2"/>
    </row>
    <row r="500" spans="1:28" ht="15" customHeight="1" x14ac:dyDescent="0.25">
      <c r="A500" s="214"/>
      <c r="B500" s="214"/>
      <c r="C500" s="233" t="s">
        <v>1374</v>
      </c>
      <c r="D500" s="217" t="s">
        <v>1527</v>
      </c>
      <c r="E500" s="218">
        <v>1000</v>
      </c>
      <c r="F500" s="219" t="s">
        <v>362</v>
      </c>
      <c r="G500" s="210">
        <v>2.5</v>
      </c>
      <c r="H500" s="232">
        <f t="shared" si="54"/>
        <v>2500</v>
      </c>
      <c r="I500" s="221"/>
      <c r="J500" s="189"/>
      <c r="K500" s="213">
        <f t="shared" si="55"/>
        <v>500</v>
      </c>
      <c r="L500" s="189"/>
      <c r="M500" s="228"/>
      <c r="N500" s="189"/>
      <c r="O500" s="189"/>
      <c r="P500" s="213">
        <f t="shared" si="56"/>
        <v>500</v>
      </c>
      <c r="Q500" s="189"/>
      <c r="R500" s="189"/>
      <c r="S500" s="189"/>
      <c r="T500" s="189"/>
      <c r="U500" s="189"/>
      <c r="V500" s="2"/>
      <c r="W500" s="2"/>
      <c r="X500" s="2"/>
      <c r="Y500" s="2"/>
      <c r="Z500" s="2"/>
      <c r="AA500" s="2"/>
      <c r="AB500" s="2"/>
    </row>
    <row r="501" spans="1:28" ht="15" customHeight="1" x14ac:dyDescent="0.25">
      <c r="A501" s="214"/>
      <c r="B501" s="214"/>
      <c r="C501" s="233" t="s">
        <v>1374</v>
      </c>
      <c r="D501" s="217" t="s">
        <v>1376</v>
      </c>
      <c r="E501" s="218">
        <v>2000</v>
      </c>
      <c r="F501" s="219" t="s">
        <v>362</v>
      </c>
      <c r="G501" s="210">
        <v>1.8</v>
      </c>
      <c r="H501" s="232">
        <f t="shared" si="54"/>
        <v>3600</v>
      </c>
      <c r="I501" s="221"/>
      <c r="J501" s="189"/>
      <c r="K501" s="213">
        <f t="shared" si="55"/>
        <v>1000</v>
      </c>
      <c r="L501" s="189"/>
      <c r="M501" s="228"/>
      <c r="N501" s="189"/>
      <c r="O501" s="189"/>
      <c r="P501" s="213">
        <f t="shared" si="56"/>
        <v>1000</v>
      </c>
      <c r="Q501" s="189"/>
      <c r="R501" s="189"/>
      <c r="S501" s="189"/>
      <c r="T501" s="189"/>
      <c r="U501" s="189"/>
      <c r="V501" s="2"/>
      <c r="W501" s="2"/>
      <c r="X501" s="2"/>
      <c r="Y501" s="2"/>
      <c r="Z501" s="2"/>
      <c r="AA501" s="2"/>
      <c r="AB501" s="2"/>
    </row>
    <row r="502" spans="1:28" ht="15" customHeight="1" x14ac:dyDescent="0.25">
      <c r="A502" s="214"/>
      <c r="B502" s="214"/>
      <c r="C502" s="233" t="s">
        <v>1377</v>
      </c>
      <c r="D502" s="217" t="s">
        <v>1379</v>
      </c>
      <c r="E502" s="218">
        <v>80</v>
      </c>
      <c r="F502" s="219" t="s">
        <v>178</v>
      </c>
      <c r="G502" s="210">
        <v>40</v>
      </c>
      <c r="H502" s="232">
        <f t="shared" si="54"/>
        <v>3200</v>
      </c>
      <c r="I502" s="221"/>
      <c r="J502" s="189"/>
      <c r="K502" s="213">
        <f t="shared" si="55"/>
        <v>40</v>
      </c>
      <c r="L502" s="189"/>
      <c r="M502" s="228"/>
      <c r="N502" s="189"/>
      <c r="O502" s="189"/>
      <c r="P502" s="213">
        <f t="shared" si="56"/>
        <v>40</v>
      </c>
      <c r="Q502" s="189"/>
      <c r="R502" s="189"/>
      <c r="S502" s="189"/>
      <c r="T502" s="189"/>
      <c r="U502" s="189"/>
      <c r="V502" s="2"/>
      <c r="W502" s="2"/>
      <c r="X502" s="2"/>
      <c r="Y502" s="2"/>
      <c r="Z502" s="2"/>
      <c r="AA502" s="2"/>
      <c r="AB502" s="2"/>
    </row>
    <row r="503" spans="1:28" ht="15" customHeight="1" x14ac:dyDescent="0.25">
      <c r="A503" s="214"/>
      <c r="B503" s="214"/>
      <c r="C503" s="233" t="s">
        <v>1377</v>
      </c>
      <c r="D503" s="217" t="s">
        <v>1528</v>
      </c>
      <c r="E503" s="218">
        <v>80</v>
      </c>
      <c r="F503" s="219" t="s">
        <v>178</v>
      </c>
      <c r="G503" s="210">
        <v>60</v>
      </c>
      <c r="H503" s="232">
        <f t="shared" si="54"/>
        <v>4800</v>
      </c>
      <c r="I503" s="221"/>
      <c r="J503" s="189"/>
      <c r="K503" s="213">
        <f t="shared" si="55"/>
        <v>40</v>
      </c>
      <c r="L503" s="189"/>
      <c r="M503" s="228"/>
      <c r="N503" s="189"/>
      <c r="O503" s="189"/>
      <c r="P503" s="213">
        <f t="shared" si="56"/>
        <v>40</v>
      </c>
      <c r="Q503" s="189"/>
      <c r="R503" s="189"/>
      <c r="S503" s="189"/>
      <c r="T503" s="189"/>
      <c r="U503" s="189"/>
      <c r="V503" s="2"/>
      <c r="W503" s="2"/>
      <c r="X503" s="2"/>
      <c r="Y503" s="2"/>
      <c r="Z503" s="2"/>
      <c r="AA503" s="2"/>
      <c r="AB503" s="2"/>
    </row>
    <row r="504" spans="1:28" ht="15" customHeight="1" x14ac:dyDescent="0.25">
      <c r="A504" s="214"/>
      <c r="B504" s="214"/>
      <c r="C504" s="233" t="s">
        <v>1377</v>
      </c>
      <c r="D504" s="217" t="s">
        <v>1376</v>
      </c>
      <c r="E504" s="218">
        <v>2000</v>
      </c>
      <c r="F504" s="219" t="s">
        <v>307</v>
      </c>
      <c r="G504" s="210">
        <v>3</v>
      </c>
      <c r="H504" s="232">
        <f t="shared" si="54"/>
        <v>6000</v>
      </c>
      <c r="I504" s="221"/>
      <c r="J504" s="189"/>
      <c r="K504" s="213">
        <f t="shared" si="55"/>
        <v>1000</v>
      </c>
      <c r="L504" s="189"/>
      <c r="M504" s="228"/>
      <c r="N504" s="189"/>
      <c r="O504" s="189"/>
      <c r="P504" s="213">
        <f t="shared" si="56"/>
        <v>1000</v>
      </c>
      <c r="Q504" s="189"/>
      <c r="R504" s="189"/>
      <c r="S504" s="189"/>
      <c r="T504" s="189"/>
      <c r="U504" s="189"/>
      <c r="V504" s="2"/>
      <c r="W504" s="2"/>
      <c r="X504" s="2"/>
      <c r="Y504" s="2"/>
      <c r="Z504" s="2"/>
      <c r="AA504" s="2"/>
      <c r="AB504" s="2"/>
    </row>
    <row r="505" spans="1:28" ht="15" customHeight="1" x14ac:dyDescent="0.25">
      <c r="A505" s="214"/>
      <c r="B505" s="214"/>
      <c r="C505" s="233" t="s">
        <v>1380</v>
      </c>
      <c r="D505" s="217" t="s">
        <v>1529</v>
      </c>
      <c r="E505" s="218">
        <v>400</v>
      </c>
      <c r="F505" s="219" t="s">
        <v>307</v>
      </c>
      <c r="G505" s="210">
        <v>3</v>
      </c>
      <c r="H505" s="232">
        <f t="shared" si="54"/>
        <v>1200</v>
      </c>
      <c r="I505" s="221"/>
      <c r="J505" s="189"/>
      <c r="K505" s="213">
        <f t="shared" si="55"/>
        <v>200</v>
      </c>
      <c r="L505" s="189"/>
      <c r="M505" s="228"/>
      <c r="N505" s="189"/>
      <c r="O505" s="189"/>
      <c r="P505" s="213">
        <f t="shared" si="56"/>
        <v>200</v>
      </c>
      <c r="Q505" s="189"/>
      <c r="R505" s="189"/>
      <c r="S505" s="189"/>
      <c r="T505" s="189"/>
      <c r="U505" s="189"/>
      <c r="V505" s="2"/>
      <c r="W505" s="2"/>
      <c r="X505" s="2"/>
      <c r="Y505" s="2"/>
      <c r="Z505" s="2"/>
      <c r="AA505" s="2"/>
      <c r="AB505" s="2"/>
    </row>
    <row r="506" spans="1:28" ht="15" customHeight="1" x14ac:dyDescent="0.25">
      <c r="A506" s="214"/>
      <c r="B506" s="214"/>
      <c r="C506" s="233" t="s">
        <v>1380</v>
      </c>
      <c r="D506" s="217" t="s">
        <v>1494</v>
      </c>
      <c r="E506" s="218">
        <v>800</v>
      </c>
      <c r="F506" s="219" t="s">
        <v>307</v>
      </c>
      <c r="G506" s="210">
        <v>3</v>
      </c>
      <c r="H506" s="232">
        <f t="shared" si="54"/>
        <v>2400</v>
      </c>
      <c r="I506" s="221"/>
      <c r="J506" s="189"/>
      <c r="K506" s="213">
        <f t="shared" si="55"/>
        <v>400</v>
      </c>
      <c r="L506" s="189"/>
      <c r="M506" s="228"/>
      <c r="N506" s="189"/>
      <c r="O506" s="189"/>
      <c r="P506" s="213">
        <f t="shared" si="56"/>
        <v>400</v>
      </c>
      <c r="Q506" s="189"/>
      <c r="R506" s="189"/>
      <c r="S506" s="189"/>
      <c r="T506" s="189"/>
      <c r="U506" s="189"/>
      <c r="V506" s="2"/>
      <c r="W506" s="2"/>
      <c r="X506" s="2"/>
      <c r="Y506" s="2"/>
      <c r="Z506" s="2"/>
      <c r="AA506" s="2"/>
      <c r="AB506" s="2"/>
    </row>
    <row r="507" spans="1:28" ht="15" customHeight="1" x14ac:dyDescent="0.25">
      <c r="A507" s="214"/>
      <c r="B507" s="214"/>
      <c r="C507" s="233" t="s">
        <v>1382</v>
      </c>
      <c r="D507" s="217" t="s">
        <v>1383</v>
      </c>
      <c r="E507" s="218">
        <v>2000</v>
      </c>
      <c r="F507" s="219" t="s">
        <v>307</v>
      </c>
      <c r="G507" s="210">
        <v>6</v>
      </c>
      <c r="H507" s="232">
        <f t="shared" si="54"/>
        <v>12000</v>
      </c>
      <c r="I507" s="221"/>
      <c r="J507" s="189"/>
      <c r="K507" s="213">
        <f t="shared" si="55"/>
        <v>1000</v>
      </c>
      <c r="L507" s="189"/>
      <c r="M507" s="228"/>
      <c r="N507" s="189"/>
      <c r="O507" s="189"/>
      <c r="P507" s="213">
        <f t="shared" si="56"/>
        <v>1000</v>
      </c>
      <c r="Q507" s="189"/>
      <c r="R507" s="189"/>
      <c r="S507" s="189"/>
      <c r="T507" s="189"/>
      <c r="U507" s="189"/>
      <c r="V507" s="2"/>
      <c r="W507" s="2"/>
      <c r="X507" s="2"/>
      <c r="Y507" s="2"/>
      <c r="Z507" s="2"/>
      <c r="AA507" s="2"/>
      <c r="AB507" s="2"/>
    </row>
    <row r="508" spans="1:28" ht="15" customHeight="1" x14ac:dyDescent="0.25">
      <c r="A508" s="214"/>
      <c r="B508" s="214"/>
      <c r="C508" s="233" t="s">
        <v>1388</v>
      </c>
      <c r="D508" s="217" t="s">
        <v>1389</v>
      </c>
      <c r="E508" s="218">
        <v>500</v>
      </c>
      <c r="F508" s="219" t="s">
        <v>307</v>
      </c>
      <c r="G508" s="210">
        <v>25</v>
      </c>
      <c r="H508" s="232">
        <f t="shared" si="54"/>
        <v>12500</v>
      </c>
      <c r="I508" s="221"/>
      <c r="J508" s="189"/>
      <c r="K508" s="213">
        <f t="shared" si="55"/>
        <v>250</v>
      </c>
      <c r="L508" s="189"/>
      <c r="M508" s="228"/>
      <c r="N508" s="189"/>
      <c r="O508" s="189"/>
      <c r="P508" s="213">
        <f t="shared" si="56"/>
        <v>250</v>
      </c>
      <c r="Q508" s="189"/>
      <c r="R508" s="189"/>
      <c r="S508" s="189"/>
      <c r="T508" s="189"/>
      <c r="U508" s="189"/>
      <c r="V508" s="2"/>
      <c r="W508" s="2"/>
      <c r="X508" s="2"/>
      <c r="Y508" s="2"/>
      <c r="Z508" s="2"/>
      <c r="AA508" s="2"/>
      <c r="AB508" s="2"/>
    </row>
    <row r="509" spans="1:28" ht="15" customHeight="1" x14ac:dyDescent="0.25">
      <c r="A509" s="214"/>
      <c r="B509" s="214"/>
      <c r="C509" s="233" t="s">
        <v>1395</v>
      </c>
      <c r="D509" s="217" t="s">
        <v>1396</v>
      </c>
      <c r="E509" s="218">
        <v>1500</v>
      </c>
      <c r="F509" s="219" t="s">
        <v>307</v>
      </c>
      <c r="G509" s="210">
        <v>15</v>
      </c>
      <c r="H509" s="232">
        <f t="shared" si="54"/>
        <v>22500</v>
      </c>
      <c r="I509" s="221"/>
      <c r="J509" s="189"/>
      <c r="K509" s="213">
        <f t="shared" si="55"/>
        <v>750</v>
      </c>
      <c r="L509" s="189"/>
      <c r="M509" s="228"/>
      <c r="N509" s="189"/>
      <c r="O509" s="189"/>
      <c r="P509" s="213">
        <f t="shared" si="56"/>
        <v>750</v>
      </c>
      <c r="Q509" s="189"/>
      <c r="R509" s="189"/>
      <c r="S509" s="189"/>
      <c r="T509" s="189"/>
      <c r="U509" s="189"/>
      <c r="V509" s="2"/>
      <c r="W509" s="2"/>
      <c r="X509" s="2"/>
      <c r="Y509" s="2"/>
      <c r="Z509" s="2"/>
      <c r="AA509" s="2"/>
      <c r="AB509" s="2"/>
    </row>
    <row r="510" spans="1:28" ht="15" customHeight="1" x14ac:dyDescent="0.25">
      <c r="A510" s="214"/>
      <c r="B510" s="214"/>
      <c r="C510" s="233" t="s">
        <v>1387</v>
      </c>
      <c r="D510" s="217" t="s">
        <v>1376</v>
      </c>
      <c r="E510" s="218">
        <v>120</v>
      </c>
      <c r="F510" s="219" t="s">
        <v>307</v>
      </c>
      <c r="G510" s="210">
        <v>60</v>
      </c>
      <c r="H510" s="232">
        <f t="shared" si="54"/>
        <v>7200</v>
      </c>
      <c r="I510" s="221"/>
      <c r="J510" s="189"/>
      <c r="K510" s="213">
        <f t="shared" si="55"/>
        <v>60</v>
      </c>
      <c r="L510" s="189"/>
      <c r="M510" s="228"/>
      <c r="N510" s="189"/>
      <c r="O510" s="189"/>
      <c r="P510" s="213">
        <f t="shared" si="56"/>
        <v>60</v>
      </c>
      <c r="Q510" s="189"/>
      <c r="R510" s="189"/>
      <c r="S510" s="189"/>
      <c r="T510" s="189"/>
      <c r="U510" s="189"/>
      <c r="V510" s="2"/>
      <c r="W510" s="2"/>
      <c r="X510" s="2"/>
      <c r="Y510" s="2"/>
      <c r="Z510" s="2"/>
      <c r="AA510" s="2"/>
      <c r="AB510" s="2"/>
    </row>
    <row r="511" spans="1:28" ht="15" customHeight="1" x14ac:dyDescent="0.25">
      <c r="A511" s="214"/>
      <c r="B511" s="214"/>
      <c r="C511" s="233" t="s">
        <v>1398</v>
      </c>
      <c r="D511" s="217" t="s">
        <v>1376</v>
      </c>
      <c r="E511" s="218">
        <v>800</v>
      </c>
      <c r="F511" s="219" t="s">
        <v>362</v>
      </c>
      <c r="G511" s="210">
        <v>5</v>
      </c>
      <c r="H511" s="232">
        <f t="shared" si="54"/>
        <v>4000</v>
      </c>
      <c r="I511" s="221"/>
      <c r="J511" s="189"/>
      <c r="K511" s="213">
        <f t="shared" si="55"/>
        <v>400</v>
      </c>
      <c r="L511" s="189"/>
      <c r="M511" s="228"/>
      <c r="N511" s="189"/>
      <c r="O511" s="189"/>
      <c r="P511" s="213">
        <f t="shared" si="56"/>
        <v>400</v>
      </c>
      <c r="Q511" s="189"/>
      <c r="R511" s="189"/>
      <c r="S511" s="189"/>
      <c r="T511" s="189"/>
      <c r="U511" s="189"/>
      <c r="V511" s="2"/>
      <c r="W511" s="2"/>
      <c r="X511" s="2"/>
      <c r="Y511" s="2"/>
      <c r="Z511" s="2"/>
      <c r="AA511" s="2"/>
      <c r="AB511" s="2"/>
    </row>
    <row r="512" spans="1:28" ht="15" customHeight="1" x14ac:dyDescent="0.25">
      <c r="A512" s="214"/>
      <c r="B512" s="214"/>
      <c r="C512" s="233" t="s">
        <v>1530</v>
      </c>
      <c r="D512" s="217" t="s">
        <v>1376</v>
      </c>
      <c r="E512" s="218">
        <v>800</v>
      </c>
      <c r="F512" s="219" t="s">
        <v>307</v>
      </c>
      <c r="G512" s="210">
        <v>44</v>
      </c>
      <c r="H512" s="232">
        <f t="shared" si="54"/>
        <v>35200</v>
      </c>
      <c r="I512" s="221"/>
      <c r="J512" s="189"/>
      <c r="K512" s="213">
        <f t="shared" si="55"/>
        <v>400</v>
      </c>
      <c r="L512" s="189"/>
      <c r="M512" s="228"/>
      <c r="N512" s="189"/>
      <c r="O512" s="189"/>
      <c r="P512" s="213">
        <f t="shared" si="56"/>
        <v>400</v>
      </c>
      <c r="Q512" s="189"/>
      <c r="R512" s="189"/>
      <c r="S512" s="189"/>
      <c r="T512" s="189"/>
      <c r="U512" s="189"/>
      <c r="V512" s="2"/>
      <c r="W512" s="2"/>
      <c r="X512" s="2"/>
      <c r="Y512" s="2"/>
      <c r="Z512" s="2"/>
      <c r="AA512" s="2"/>
      <c r="AB512" s="2"/>
    </row>
    <row r="513" spans="1:28" ht="15" customHeight="1" x14ac:dyDescent="0.25">
      <c r="A513" s="214"/>
      <c r="B513" s="214"/>
      <c r="C513" s="233" t="s">
        <v>1402</v>
      </c>
      <c r="D513" s="217" t="s">
        <v>1401</v>
      </c>
      <c r="E513" s="218">
        <v>1200</v>
      </c>
      <c r="F513" s="219" t="s">
        <v>362</v>
      </c>
      <c r="G513" s="210">
        <v>8</v>
      </c>
      <c r="H513" s="232">
        <f t="shared" si="54"/>
        <v>9600</v>
      </c>
      <c r="I513" s="221"/>
      <c r="J513" s="189"/>
      <c r="K513" s="213">
        <f t="shared" si="55"/>
        <v>600</v>
      </c>
      <c r="L513" s="189"/>
      <c r="M513" s="228"/>
      <c r="N513" s="189"/>
      <c r="O513" s="189"/>
      <c r="P513" s="213">
        <f t="shared" si="56"/>
        <v>600</v>
      </c>
      <c r="Q513" s="189"/>
      <c r="R513" s="189"/>
      <c r="S513" s="189"/>
      <c r="T513" s="189"/>
      <c r="U513" s="189"/>
      <c r="V513" s="2"/>
      <c r="W513" s="2"/>
      <c r="X513" s="2"/>
      <c r="Y513" s="2"/>
      <c r="Z513" s="2"/>
      <c r="AA513" s="2"/>
      <c r="AB513" s="2"/>
    </row>
    <row r="514" spans="1:28" ht="15" customHeight="1" x14ac:dyDescent="0.25">
      <c r="A514" s="214"/>
      <c r="B514" s="214"/>
      <c r="C514" s="233" t="s">
        <v>1402</v>
      </c>
      <c r="D514" s="217" t="s">
        <v>1531</v>
      </c>
      <c r="E514" s="218">
        <v>400</v>
      </c>
      <c r="F514" s="219" t="s">
        <v>362</v>
      </c>
      <c r="G514" s="210">
        <v>14</v>
      </c>
      <c r="H514" s="232">
        <f t="shared" si="54"/>
        <v>5600</v>
      </c>
      <c r="I514" s="221"/>
      <c r="J514" s="189"/>
      <c r="K514" s="213">
        <f t="shared" si="55"/>
        <v>200</v>
      </c>
      <c r="L514" s="189"/>
      <c r="M514" s="228"/>
      <c r="N514" s="189"/>
      <c r="O514" s="189"/>
      <c r="P514" s="213">
        <f t="shared" si="56"/>
        <v>200</v>
      </c>
      <c r="Q514" s="189"/>
      <c r="R514" s="189"/>
      <c r="S514" s="189"/>
      <c r="T514" s="189"/>
      <c r="U514" s="189"/>
      <c r="V514" s="2"/>
      <c r="W514" s="2"/>
      <c r="X514" s="2"/>
      <c r="Y514" s="2"/>
      <c r="Z514" s="2"/>
      <c r="AA514" s="2"/>
      <c r="AB514" s="2"/>
    </row>
    <row r="515" spans="1:28" ht="15" customHeight="1" x14ac:dyDescent="0.25">
      <c r="A515" s="214"/>
      <c r="B515" s="214"/>
      <c r="C515" s="233" t="s">
        <v>1403</v>
      </c>
      <c r="D515" s="217" t="s">
        <v>1372</v>
      </c>
      <c r="E515" s="218">
        <v>800</v>
      </c>
      <c r="F515" s="219" t="s">
        <v>307</v>
      </c>
      <c r="G515" s="210">
        <v>3</v>
      </c>
      <c r="H515" s="232">
        <f t="shared" si="54"/>
        <v>2400</v>
      </c>
      <c r="I515" s="221"/>
      <c r="J515" s="189"/>
      <c r="K515" s="213">
        <f t="shared" si="55"/>
        <v>400</v>
      </c>
      <c r="L515" s="189"/>
      <c r="M515" s="228"/>
      <c r="N515" s="189"/>
      <c r="O515" s="189"/>
      <c r="P515" s="213">
        <f t="shared" si="56"/>
        <v>400</v>
      </c>
      <c r="Q515" s="189"/>
      <c r="R515" s="189"/>
      <c r="S515" s="189"/>
      <c r="T515" s="189"/>
      <c r="U515" s="189"/>
      <c r="V515" s="2"/>
      <c r="W515" s="2"/>
      <c r="X515" s="2"/>
      <c r="Y515" s="2"/>
      <c r="Z515" s="2"/>
      <c r="AA515" s="2"/>
      <c r="AB515" s="2"/>
    </row>
    <row r="516" spans="1:28" ht="15" customHeight="1" x14ac:dyDescent="0.25">
      <c r="A516" s="214"/>
      <c r="B516" s="214"/>
      <c r="C516" s="233" t="s">
        <v>1403</v>
      </c>
      <c r="D516" s="217" t="s">
        <v>1532</v>
      </c>
      <c r="E516" s="218">
        <v>60</v>
      </c>
      <c r="F516" s="219" t="s">
        <v>178</v>
      </c>
      <c r="G516" s="210">
        <v>30</v>
      </c>
      <c r="H516" s="232">
        <f t="shared" si="54"/>
        <v>1800</v>
      </c>
      <c r="I516" s="221"/>
      <c r="J516" s="189"/>
      <c r="K516" s="213">
        <f t="shared" si="55"/>
        <v>30</v>
      </c>
      <c r="L516" s="189"/>
      <c r="M516" s="228"/>
      <c r="N516" s="189"/>
      <c r="O516" s="189"/>
      <c r="P516" s="213">
        <f t="shared" si="56"/>
        <v>30</v>
      </c>
      <c r="Q516" s="189"/>
      <c r="R516" s="189"/>
      <c r="S516" s="189"/>
      <c r="T516" s="189"/>
      <c r="U516" s="189"/>
      <c r="V516" s="2"/>
      <c r="W516" s="2"/>
      <c r="X516" s="2"/>
      <c r="Y516" s="2"/>
      <c r="Z516" s="2"/>
      <c r="AA516" s="2"/>
      <c r="AB516" s="2"/>
    </row>
    <row r="517" spans="1:28" ht="15" customHeight="1" x14ac:dyDescent="0.25">
      <c r="A517" s="214"/>
      <c r="B517" s="214"/>
      <c r="C517" s="233" t="s">
        <v>1403</v>
      </c>
      <c r="D517" s="217" t="s">
        <v>1405</v>
      </c>
      <c r="E517" s="218">
        <v>60</v>
      </c>
      <c r="F517" s="219" t="s">
        <v>178</v>
      </c>
      <c r="G517" s="210">
        <v>50</v>
      </c>
      <c r="H517" s="232">
        <f t="shared" si="54"/>
        <v>3000</v>
      </c>
      <c r="I517" s="221"/>
      <c r="J517" s="189"/>
      <c r="K517" s="213">
        <f t="shared" si="55"/>
        <v>30</v>
      </c>
      <c r="L517" s="189"/>
      <c r="M517" s="228"/>
      <c r="N517" s="189"/>
      <c r="O517" s="189"/>
      <c r="P517" s="213">
        <f t="shared" si="56"/>
        <v>30</v>
      </c>
      <c r="Q517" s="189"/>
      <c r="R517" s="189"/>
      <c r="S517" s="189"/>
      <c r="T517" s="189"/>
      <c r="U517" s="189"/>
      <c r="V517" s="2"/>
      <c r="W517" s="2"/>
      <c r="X517" s="2"/>
      <c r="Y517" s="2"/>
      <c r="Z517" s="2"/>
      <c r="AA517" s="2"/>
      <c r="AB517" s="2"/>
    </row>
    <row r="518" spans="1:28" ht="15" customHeight="1" x14ac:dyDescent="0.25">
      <c r="A518" s="214"/>
      <c r="B518" s="214"/>
      <c r="C518" s="233" t="s">
        <v>1533</v>
      </c>
      <c r="D518" s="217" t="s">
        <v>1534</v>
      </c>
      <c r="E518" s="218">
        <v>40</v>
      </c>
      <c r="F518" s="219" t="s">
        <v>178</v>
      </c>
      <c r="G518" s="210">
        <v>50</v>
      </c>
      <c r="H518" s="232">
        <f t="shared" si="54"/>
        <v>2000</v>
      </c>
      <c r="I518" s="221"/>
      <c r="J518" s="189"/>
      <c r="K518" s="213">
        <f t="shared" si="55"/>
        <v>20</v>
      </c>
      <c r="L518" s="189"/>
      <c r="M518" s="228"/>
      <c r="N518" s="189"/>
      <c r="O518" s="189"/>
      <c r="P518" s="213">
        <f t="shared" si="56"/>
        <v>20</v>
      </c>
      <c r="Q518" s="189"/>
      <c r="R518" s="189"/>
      <c r="S518" s="189"/>
      <c r="T518" s="189"/>
      <c r="U518" s="189"/>
      <c r="V518" s="2"/>
      <c r="W518" s="2"/>
      <c r="X518" s="2"/>
      <c r="Y518" s="2"/>
      <c r="Z518" s="2"/>
      <c r="AA518" s="2"/>
      <c r="AB518" s="2"/>
    </row>
    <row r="519" spans="1:28" ht="15" customHeight="1" x14ac:dyDescent="0.25">
      <c r="A519" s="214"/>
      <c r="B519" s="214"/>
      <c r="C519" s="233" t="s">
        <v>1533</v>
      </c>
      <c r="D519" s="217" t="s">
        <v>1535</v>
      </c>
      <c r="E519" s="218">
        <v>200</v>
      </c>
      <c r="F519" s="219" t="s">
        <v>307</v>
      </c>
      <c r="G519" s="210">
        <v>3.5</v>
      </c>
      <c r="H519" s="232">
        <f t="shared" si="54"/>
        <v>700</v>
      </c>
      <c r="I519" s="221"/>
      <c r="J519" s="189"/>
      <c r="K519" s="213">
        <f t="shared" si="55"/>
        <v>100</v>
      </c>
      <c r="L519" s="189"/>
      <c r="M519" s="228"/>
      <c r="N519" s="189"/>
      <c r="O519" s="189"/>
      <c r="P519" s="213">
        <f t="shared" si="56"/>
        <v>100</v>
      </c>
      <c r="Q519" s="189"/>
      <c r="R519" s="189"/>
      <c r="S519" s="189"/>
      <c r="T519" s="189"/>
      <c r="U519" s="189"/>
      <c r="V519" s="2"/>
      <c r="W519" s="2"/>
      <c r="X519" s="2"/>
      <c r="Y519" s="2"/>
      <c r="Z519" s="2"/>
      <c r="AA519" s="2"/>
      <c r="AB519" s="2"/>
    </row>
    <row r="520" spans="1:28" ht="15" customHeight="1" x14ac:dyDescent="0.25">
      <c r="A520" s="214"/>
      <c r="B520" s="214"/>
      <c r="C520" s="233" t="s">
        <v>1406</v>
      </c>
      <c r="D520" s="217" t="s">
        <v>1376</v>
      </c>
      <c r="E520" s="218">
        <v>2000</v>
      </c>
      <c r="F520" s="219" t="s">
        <v>307</v>
      </c>
      <c r="G520" s="210">
        <v>10</v>
      </c>
      <c r="H520" s="232">
        <f t="shared" si="54"/>
        <v>20000</v>
      </c>
      <c r="I520" s="221"/>
      <c r="J520" s="189"/>
      <c r="K520" s="213">
        <f t="shared" si="55"/>
        <v>1000</v>
      </c>
      <c r="L520" s="189"/>
      <c r="M520" s="228"/>
      <c r="N520" s="189"/>
      <c r="O520" s="189"/>
      <c r="P520" s="213">
        <f t="shared" si="56"/>
        <v>1000</v>
      </c>
      <c r="Q520" s="189"/>
      <c r="R520" s="189"/>
      <c r="S520" s="189"/>
      <c r="T520" s="189"/>
      <c r="U520" s="189"/>
      <c r="V520" s="2"/>
      <c r="W520" s="2"/>
      <c r="X520" s="2"/>
      <c r="Y520" s="2"/>
      <c r="Z520" s="2"/>
      <c r="AA520" s="2"/>
      <c r="AB520" s="2"/>
    </row>
    <row r="521" spans="1:28" ht="15" customHeight="1" x14ac:dyDescent="0.25">
      <c r="A521" s="214"/>
      <c r="B521" s="214"/>
      <c r="C521" s="233" t="s">
        <v>1407</v>
      </c>
      <c r="D521" s="217" t="s">
        <v>1454</v>
      </c>
      <c r="E521" s="218">
        <v>40</v>
      </c>
      <c r="F521" s="219" t="s">
        <v>178</v>
      </c>
      <c r="G521" s="210">
        <v>150</v>
      </c>
      <c r="H521" s="232">
        <f t="shared" si="54"/>
        <v>6000</v>
      </c>
      <c r="I521" s="221"/>
      <c r="J521" s="189"/>
      <c r="K521" s="213">
        <f t="shared" si="55"/>
        <v>20</v>
      </c>
      <c r="L521" s="189"/>
      <c r="M521" s="228"/>
      <c r="N521" s="189"/>
      <c r="O521" s="189"/>
      <c r="P521" s="213">
        <f t="shared" si="56"/>
        <v>20</v>
      </c>
      <c r="Q521" s="189"/>
      <c r="R521" s="189"/>
      <c r="S521" s="189"/>
      <c r="T521" s="189"/>
      <c r="U521" s="189"/>
      <c r="V521" s="2"/>
      <c r="W521" s="2"/>
      <c r="X521" s="2"/>
      <c r="Y521" s="2"/>
      <c r="Z521" s="2"/>
      <c r="AA521" s="2"/>
      <c r="AB521" s="2"/>
    </row>
    <row r="522" spans="1:28" ht="15" customHeight="1" x14ac:dyDescent="0.25">
      <c r="A522" s="214"/>
      <c r="B522" s="214"/>
      <c r="C522" s="233" t="s">
        <v>1407</v>
      </c>
      <c r="D522" s="217" t="s">
        <v>1376</v>
      </c>
      <c r="E522" s="218">
        <v>1500</v>
      </c>
      <c r="F522" s="219" t="s">
        <v>307</v>
      </c>
      <c r="G522" s="210">
        <v>35</v>
      </c>
      <c r="H522" s="232">
        <f t="shared" si="54"/>
        <v>52500</v>
      </c>
      <c r="I522" s="221"/>
      <c r="J522" s="189"/>
      <c r="K522" s="213">
        <f t="shared" si="55"/>
        <v>750</v>
      </c>
      <c r="L522" s="189"/>
      <c r="M522" s="228"/>
      <c r="N522" s="189"/>
      <c r="O522" s="189"/>
      <c r="P522" s="213">
        <f t="shared" si="56"/>
        <v>750</v>
      </c>
      <c r="Q522" s="189"/>
      <c r="R522" s="189"/>
      <c r="S522" s="189"/>
      <c r="T522" s="189"/>
      <c r="U522" s="189"/>
      <c r="V522" s="2"/>
      <c r="W522" s="2"/>
      <c r="X522" s="2"/>
      <c r="Y522" s="2"/>
      <c r="Z522" s="2"/>
      <c r="AA522" s="2"/>
      <c r="AB522" s="2"/>
    </row>
    <row r="523" spans="1:28" ht="15" customHeight="1" x14ac:dyDescent="0.25">
      <c r="A523" s="214"/>
      <c r="B523" s="214"/>
      <c r="C523" s="233" t="s">
        <v>1536</v>
      </c>
      <c r="D523" s="217" t="s">
        <v>1537</v>
      </c>
      <c r="E523" s="218">
        <v>800</v>
      </c>
      <c r="F523" s="219" t="s">
        <v>307</v>
      </c>
      <c r="G523" s="210">
        <v>15</v>
      </c>
      <c r="H523" s="232">
        <f t="shared" si="54"/>
        <v>12000</v>
      </c>
      <c r="I523" s="221"/>
      <c r="J523" s="189"/>
      <c r="K523" s="213">
        <f t="shared" si="55"/>
        <v>400</v>
      </c>
      <c r="L523" s="189"/>
      <c r="M523" s="228"/>
      <c r="N523" s="189"/>
      <c r="O523" s="189"/>
      <c r="P523" s="213">
        <f t="shared" si="56"/>
        <v>400</v>
      </c>
      <c r="Q523" s="189"/>
      <c r="R523" s="189"/>
      <c r="S523" s="189"/>
      <c r="T523" s="189"/>
      <c r="U523" s="189"/>
      <c r="V523" s="2"/>
      <c r="W523" s="2"/>
      <c r="X523" s="2"/>
      <c r="Y523" s="2"/>
      <c r="Z523" s="2"/>
      <c r="AA523" s="2"/>
      <c r="AB523" s="2"/>
    </row>
    <row r="524" spans="1:28" ht="15" customHeight="1" x14ac:dyDescent="0.25">
      <c r="A524" s="214"/>
      <c r="B524" s="214"/>
      <c r="C524" s="233" t="s">
        <v>1409</v>
      </c>
      <c r="D524" s="217" t="s">
        <v>1410</v>
      </c>
      <c r="E524" s="218">
        <v>800</v>
      </c>
      <c r="F524" s="219" t="s">
        <v>307</v>
      </c>
      <c r="G524" s="210">
        <v>9</v>
      </c>
      <c r="H524" s="232">
        <f t="shared" si="54"/>
        <v>7200</v>
      </c>
      <c r="I524" s="221"/>
      <c r="J524" s="189"/>
      <c r="K524" s="213">
        <f t="shared" si="55"/>
        <v>400</v>
      </c>
      <c r="L524" s="189"/>
      <c r="M524" s="228"/>
      <c r="N524" s="189"/>
      <c r="O524" s="189"/>
      <c r="P524" s="213">
        <f t="shared" si="56"/>
        <v>400</v>
      </c>
      <c r="Q524" s="189"/>
      <c r="R524" s="189"/>
      <c r="S524" s="189"/>
      <c r="T524" s="189"/>
      <c r="U524" s="189"/>
      <c r="V524" s="2"/>
      <c r="W524" s="2"/>
      <c r="X524" s="2"/>
      <c r="Y524" s="2"/>
      <c r="Z524" s="2"/>
      <c r="AA524" s="2"/>
      <c r="AB524" s="2"/>
    </row>
    <row r="525" spans="1:28" ht="15" customHeight="1" x14ac:dyDescent="0.25">
      <c r="A525" s="214"/>
      <c r="B525" s="214"/>
      <c r="C525" s="233" t="s">
        <v>1412</v>
      </c>
      <c r="D525" s="217" t="s">
        <v>1538</v>
      </c>
      <c r="E525" s="218">
        <v>60</v>
      </c>
      <c r="F525" s="219" t="s">
        <v>178</v>
      </c>
      <c r="G525" s="210">
        <v>150</v>
      </c>
      <c r="H525" s="232">
        <f t="shared" si="54"/>
        <v>9000</v>
      </c>
      <c r="I525" s="221"/>
      <c r="J525" s="189"/>
      <c r="K525" s="213">
        <f t="shared" si="55"/>
        <v>30</v>
      </c>
      <c r="L525" s="189"/>
      <c r="M525" s="228"/>
      <c r="N525" s="189"/>
      <c r="O525" s="189"/>
      <c r="P525" s="213">
        <f t="shared" si="56"/>
        <v>30</v>
      </c>
      <c r="Q525" s="189"/>
      <c r="R525" s="189"/>
      <c r="S525" s="189"/>
      <c r="T525" s="189"/>
      <c r="U525" s="189"/>
      <c r="V525" s="2"/>
      <c r="W525" s="2"/>
      <c r="X525" s="2"/>
      <c r="Y525" s="2"/>
      <c r="Z525" s="2"/>
      <c r="AA525" s="2"/>
      <c r="AB525" s="2"/>
    </row>
    <row r="526" spans="1:28" ht="15" customHeight="1" x14ac:dyDescent="0.25">
      <c r="A526" s="214"/>
      <c r="B526" s="214"/>
      <c r="C526" s="233" t="s">
        <v>1412</v>
      </c>
      <c r="D526" s="217" t="s">
        <v>1414</v>
      </c>
      <c r="E526" s="218">
        <v>60</v>
      </c>
      <c r="F526" s="219" t="s">
        <v>178</v>
      </c>
      <c r="G526" s="210">
        <v>180</v>
      </c>
      <c r="H526" s="232">
        <f t="shared" si="54"/>
        <v>10800</v>
      </c>
      <c r="I526" s="221"/>
      <c r="J526" s="189"/>
      <c r="K526" s="213">
        <f t="shared" si="55"/>
        <v>30</v>
      </c>
      <c r="L526" s="189"/>
      <c r="M526" s="228"/>
      <c r="N526" s="189"/>
      <c r="O526" s="189"/>
      <c r="P526" s="213">
        <f t="shared" si="56"/>
        <v>30</v>
      </c>
      <c r="Q526" s="189"/>
      <c r="R526" s="189"/>
      <c r="S526" s="189"/>
      <c r="T526" s="189"/>
      <c r="U526" s="189"/>
      <c r="V526" s="2"/>
      <c r="W526" s="2"/>
      <c r="X526" s="2"/>
      <c r="Y526" s="2"/>
      <c r="Z526" s="2"/>
      <c r="AA526" s="2"/>
      <c r="AB526" s="2"/>
    </row>
    <row r="527" spans="1:28" ht="15" customHeight="1" x14ac:dyDescent="0.25">
      <c r="A527" s="214"/>
      <c r="B527" s="214"/>
      <c r="C527" s="233" t="s">
        <v>1412</v>
      </c>
      <c r="D527" s="217" t="s">
        <v>1539</v>
      </c>
      <c r="E527" s="218">
        <v>2000</v>
      </c>
      <c r="F527" s="219" t="s">
        <v>307</v>
      </c>
      <c r="G527" s="210">
        <v>25</v>
      </c>
      <c r="H527" s="232">
        <f t="shared" si="54"/>
        <v>50000</v>
      </c>
      <c r="I527" s="221"/>
      <c r="J527" s="189"/>
      <c r="K527" s="213">
        <f t="shared" si="55"/>
        <v>1000</v>
      </c>
      <c r="L527" s="189"/>
      <c r="M527" s="228"/>
      <c r="N527" s="189"/>
      <c r="O527" s="189"/>
      <c r="P527" s="213">
        <f t="shared" si="56"/>
        <v>1000</v>
      </c>
      <c r="Q527" s="189"/>
      <c r="R527" s="189"/>
      <c r="S527" s="189"/>
      <c r="T527" s="189"/>
      <c r="U527" s="189"/>
      <c r="V527" s="2"/>
      <c r="W527" s="2"/>
      <c r="X527" s="2"/>
      <c r="Y527" s="2"/>
      <c r="Z527" s="2"/>
      <c r="AA527" s="2"/>
      <c r="AB527" s="2"/>
    </row>
    <row r="528" spans="1:28" ht="15" customHeight="1" x14ac:dyDescent="0.25">
      <c r="A528" s="214"/>
      <c r="B528" s="214"/>
      <c r="C528" s="233" t="s">
        <v>1417</v>
      </c>
      <c r="D528" s="217" t="s">
        <v>1505</v>
      </c>
      <c r="E528" s="218">
        <v>100</v>
      </c>
      <c r="F528" s="219" t="s">
        <v>178</v>
      </c>
      <c r="G528" s="210">
        <v>45</v>
      </c>
      <c r="H528" s="232">
        <f t="shared" si="54"/>
        <v>4500</v>
      </c>
      <c r="I528" s="221"/>
      <c r="J528" s="189"/>
      <c r="K528" s="213">
        <f t="shared" si="55"/>
        <v>50</v>
      </c>
      <c r="L528" s="189"/>
      <c r="M528" s="228"/>
      <c r="N528" s="189"/>
      <c r="O528" s="189"/>
      <c r="P528" s="213">
        <f t="shared" si="56"/>
        <v>50</v>
      </c>
      <c r="Q528" s="189"/>
      <c r="R528" s="189"/>
      <c r="S528" s="189"/>
      <c r="T528" s="189"/>
      <c r="U528" s="189"/>
      <c r="V528" s="2"/>
      <c r="W528" s="2"/>
      <c r="X528" s="2"/>
      <c r="Y528" s="2"/>
      <c r="Z528" s="2"/>
      <c r="AA528" s="2"/>
      <c r="AB528" s="2"/>
    </row>
    <row r="529" spans="1:28" ht="15" customHeight="1" x14ac:dyDescent="0.25">
      <c r="A529" s="214"/>
      <c r="B529" s="214"/>
      <c r="C529" s="233" t="s">
        <v>1417</v>
      </c>
      <c r="D529" s="217" t="s">
        <v>1540</v>
      </c>
      <c r="E529" s="218">
        <v>100</v>
      </c>
      <c r="F529" s="219" t="s">
        <v>178</v>
      </c>
      <c r="G529" s="210">
        <v>50</v>
      </c>
      <c r="H529" s="232">
        <f t="shared" si="54"/>
        <v>5000</v>
      </c>
      <c r="I529" s="221"/>
      <c r="J529" s="189"/>
      <c r="K529" s="213">
        <f t="shared" si="55"/>
        <v>50</v>
      </c>
      <c r="L529" s="189"/>
      <c r="M529" s="228"/>
      <c r="N529" s="189"/>
      <c r="O529" s="189"/>
      <c r="P529" s="213">
        <f t="shared" si="56"/>
        <v>50</v>
      </c>
      <c r="Q529" s="189"/>
      <c r="R529" s="189"/>
      <c r="S529" s="189"/>
      <c r="T529" s="189"/>
      <c r="U529" s="189"/>
      <c r="V529" s="2"/>
      <c r="W529" s="2"/>
      <c r="X529" s="2"/>
      <c r="Y529" s="2"/>
      <c r="Z529" s="2"/>
      <c r="AA529" s="2"/>
      <c r="AB529" s="2"/>
    </row>
    <row r="530" spans="1:28" ht="15" customHeight="1" x14ac:dyDescent="0.25">
      <c r="A530" s="214"/>
      <c r="B530" s="214"/>
      <c r="C530" s="233" t="s">
        <v>1417</v>
      </c>
      <c r="D530" s="217" t="s">
        <v>1419</v>
      </c>
      <c r="E530" s="218">
        <v>1200</v>
      </c>
      <c r="F530" s="219" t="s">
        <v>307</v>
      </c>
      <c r="G530" s="210">
        <v>7</v>
      </c>
      <c r="H530" s="232">
        <f t="shared" si="54"/>
        <v>8400</v>
      </c>
      <c r="I530" s="221"/>
      <c r="J530" s="189"/>
      <c r="K530" s="213">
        <f t="shared" si="55"/>
        <v>600</v>
      </c>
      <c r="L530" s="189"/>
      <c r="M530" s="228"/>
      <c r="N530" s="189"/>
      <c r="O530" s="189"/>
      <c r="P530" s="213">
        <f t="shared" si="56"/>
        <v>600</v>
      </c>
      <c r="Q530" s="189"/>
      <c r="R530" s="189"/>
      <c r="S530" s="189"/>
      <c r="T530" s="189"/>
      <c r="U530" s="189"/>
      <c r="V530" s="2"/>
      <c r="W530" s="2"/>
      <c r="X530" s="2"/>
      <c r="Y530" s="2"/>
      <c r="Z530" s="2"/>
      <c r="AA530" s="2"/>
      <c r="AB530" s="2"/>
    </row>
    <row r="531" spans="1:28" ht="15" customHeight="1" x14ac:dyDescent="0.25">
      <c r="A531" s="214"/>
      <c r="B531" s="214"/>
      <c r="C531" s="233" t="s">
        <v>1541</v>
      </c>
      <c r="D531" s="217" t="s">
        <v>1493</v>
      </c>
      <c r="E531" s="218">
        <v>300</v>
      </c>
      <c r="F531" s="219" t="s">
        <v>307</v>
      </c>
      <c r="G531" s="210">
        <v>6</v>
      </c>
      <c r="H531" s="232">
        <f t="shared" si="54"/>
        <v>1800</v>
      </c>
      <c r="I531" s="221"/>
      <c r="J531" s="189"/>
      <c r="K531" s="213">
        <f t="shared" si="55"/>
        <v>150</v>
      </c>
      <c r="L531" s="189"/>
      <c r="M531" s="228"/>
      <c r="N531" s="189"/>
      <c r="O531" s="189"/>
      <c r="P531" s="213">
        <f t="shared" si="56"/>
        <v>150</v>
      </c>
      <c r="Q531" s="189"/>
      <c r="R531" s="189"/>
      <c r="S531" s="189"/>
      <c r="T531" s="189"/>
      <c r="U531" s="189"/>
      <c r="V531" s="2"/>
      <c r="W531" s="2"/>
      <c r="X531" s="2"/>
      <c r="Y531" s="2"/>
      <c r="Z531" s="2"/>
      <c r="AA531" s="2"/>
      <c r="AB531" s="2"/>
    </row>
    <row r="532" spans="1:28" ht="15" customHeight="1" x14ac:dyDescent="0.25">
      <c r="A532" s="214"/>
      <c r="B532" s="214"/>
      <c r="C532" s="233" t="s">
        <v>1424</v>
      </c>
      <c r="D532" s="217" t="s">
        <v>1425</v>
      </c>
      <c r="E532" s="218">
        <v>1000</v>
      </c>
      <c r="F532" s="219" t="s">
        <v>362</v>
      </c>
      <c r="G532" s="210">
        <v>27</v>
      </c>
      <c r="H532" s="232">
        <f t="shared" si="54"/>
        <v>27000</v>
      </c>
      <c r="I532" s="221"/>
      <c r="J532" s="189"/>
      <c r="K532" s="213">
        <f t="shared" si="55"/>
        <v>500</v>
      </c>
      <c r="L532" s="189"/>
      <c r="M532" s="228"/>
      <c r="N532" s="189"/>
      <c r="O532" s="189"/>
      <c r="P532" s="213">
        <f t="shared" si="56"/>
        <v>500</v>
      </c>
      <c r="Q532" s="189"/>
      <c r="R532" s="189"/>
      <c r="S532" s="189"/>
      <c r="T532" s="189"/>
      <c r="U532" s="189"/>
      <c r="V532" s="2"/>
      <c r="W532" s="2"/>
      <c r="X532" s="2"/>
      <c r="Y532" s="2"/>
      <c r="Z532" s="2"/>
      <c r="AA532" s="2"/>
      <c r="AB532" s="2"/>
    </row>
    <row r="533" spans="1:28" ht="15" customHeight="1" x14ac:dyDescent="0.25">
      <c r="A533" s="214"/>
      <c r="B533" s="214"/>
      <c r="C533" s="233" t="s">
        <v>1430</v>
      </c>
      <c r="D533" s="217" t="s">
        <v>1496</v>
      </c>
      <c r="E533" s="218">
        <v>3000</v>
      </c>
      <c r="F533" s="219" t="s">
        <v>307</v>
      </c>
      <c r="G533" s="210">
        <v>4</v>
      </c>
      <c r="H533" s="232">
        <f t="shared" si="54"/>
        <v>12000</v>
      </c>
      <c r="I533" s="221"/>
      <c r="J533" s="189"/>
      <c r="K533" s="213">
        <f t="shared" si="55"/>
        <v>1500</v>
      </c>
      <c r="L533" s="189"/>
      <c r="M533" s="228"/>
      <c r="N533" s="189"/>
      <c r="O533" s="189"/>
      <c r="P533" s="213">
        <f t="shared" si="56"/>
        <v>1500</v>
      </c>
      <c r="Q533" s="189"/>
      <c r="R533" s="189"/>
      <c r="S533" s="189"/>
      <c r="T533" s="189"/>
      <c r="U533" s="189"/>
      <c r="V533" s="2"/>
      <c r="W533" s="2"/>
      <c r="X533" s="2"/>
      <c r="Y533" s="2"/>
      <c r="Z533" s="2"/>
      <c r="AA533" s="2"/>
      <c r="AB533" s="2"/>
    </row>
    <row r="534" spans="1:28" ht="15" customHeight="1" x14ac:dyDescent="0.25">
      <c r="A534" s="214"/>
      <c r="B534" s="214"/>
      <c r="C534" s="233" t="s">
        <v>1430</v>
      </c>
      <c r="D534" s="217" t="s">
        <v>1494</v>
      </c>
      <c r="E534" s="218">
        <v>3000</v>
      </c>
      <c r="F534" s="219" t="s">
        <v>307</v>
      </c>
      <c r="G534" s="210">
        <v>5</v>
      </c>
      <c r="H534" s="232">
        <f t="shared" si="54"/>
        <v>15000</v>
      </c>
      <c r="I534" s="221"/>
      <c r="J534" s="189"/>
      <c r="K534" s="213">
        <f t="shared" si="55"/>
        <v>1500</v>
      </c>
      <c r="L534" s="189"/>
      <c r="M534" s="228"/>
      <c r="N534" s="189"/>
      <c r="O534" s="189"/>
      <c r="P534" s="213">
        <f t="shared" si="56"/>
        <v>1500</v>
      </c>
      <c r="Q534" s="189"/>
      <c r="R534" s="189"/>
      <c r="S534" s="189"/>
      <c r="T534" s="189"/>
      <c r="U534" s="189"/>
      <c r="V534" s="2"/>
      <c r="W534" s="2"/>
      <c r="X534" s="2"/>
      <c r="Y534" s="2"/>
      <c r="Z534" s="2"/>
      <c r="AA534" s="2"/>
      <c r="AB534" s="2"/>
    </row>
    <row r="535" spans="1:28" ht="15" customHeight="1" x14ac:dyDescent="0.25">
      <c r="A535" s="214"/>
      <c r="B535" s="214"/>
      <c r="C535" s="233" t="s">
        <v>1542</v>
      </c>
      <c r="D535" s="217" t="s">
        <v>1543</v>
      </c>
      <c r="E535" s="218">
        <v>400</v>
      </c>
      <c r="F535" s="219" t="s">
        <v>307</v>
      </c>
      <c r="G535" s="210">
        <v>2</v>
      </c>
      <c r="H535" s="232">
        <f t="shared" si="54"/>
        <v>800</v>
      </c>
      <c r="I535" s="221"/>
      <c r="J535" s="189"/>
      <c r="K535" s="213">
        <f t="shared" si="55"/>
        <v>200</v>
      </c>
      <c r="L535" s="189"/>
      <c r="M535" s="228"/>
      <c r="N535" s="189"/>
      <c r="O535" s="189"/>
      <c r="P535" s="213">
        <f t="shared" si="56"/>
        <v>200</v>
      </c>
      <c r="Q535" s="189"/>
      <c r="R535" s="189"/>
      <c r="S535" s="189"/>
      <c r="T535" s="189"/>
      <c r="U535" s="189"/>
      <c r="V535" s="2"/>
      <c r="W535" s="2"/>
      <c r="X535" s="2"/>
      <c r="Y535" s="2"/>
      <c r="Z535" s="2"/>
      <c r="AA535" s="2"/>
      <c r="AB535" s="2"/>
    </row>
    <row r="536" spans="1:28" ht="15" customHeight="1" x14ac:dyDescent="0.25">
      <c r="A536" s="214"/>
      <c r="B536" s="214"/>
      <c r="C536" s="233" t="s">
        <v>1542</v>
      </c>
      <c r="D536" s="217" t="s">
        <v>1544</v>
      </c>
      <c r="E536" s="218">
        <v>400</v>
      </c>
      <c r="F536" s="219" t="s">
        <v>307</v>
      </c>
      <c r="G536" s="210">
        <v>3</v>
      </c>
      <c r="H536" s="232">
        <f t="shared" si="54"/>
        <v>1200</v>
      </c>
      <c r="I536" s="221"/>
      <c r="J536" s="189"/>
      <c r="K536" s="213">
        <f t="shared" si="55"/>
        <v>200</v>
      </c>
      <c r="L536" s="189"/>
      <c r="M536" s="228"/>
      <c r="N536" s="189"/>
      <c r="O536" s="189"/>
      <c r="P536" s="213">
        <f t="shared" si="56"/>
        <v>200</v>
      </c>
      <c r="Q536" s="189"/>
      <c r="R536" s="189"/>
      <c r="S536" s="189"/>
      <c r="T536" s="189"/>
      <c r="U536" s="189"/>
      <c r="V536" s="2"/>
      <c r="W536" s="2"/>
      <c r="X536" s="2"/>
      <c r="Y536" s="2"/>
      <c r="Z536" s="2"/>
      <c r="AA536" s="2"/>
      <c r="AB536" s="2"/>
    </row>
    <row r="537" spans="1:28" ht="15" customHeight="1" x14ac:dyDescent="0.25">
      <c r="A537" s="214"/>
      <c r="B537" s="214"/>
      <c r="C537" s="233" t="s">
        <v>1434</v>
      </c>
      <c r="D537" s="217" t="s">
        <v>1372</v>
      </c>
      <c r="E537" s="218">
        <v>600</v>
      </c>
      <c r="F537" s="219" t="s">
        <v>307</v>
      </c>
      <c r="G537" s="210">
        <v>3</v>
      </c>
      <c r="H537" s="232">
        <f t="shared" si="54"/>
        <v>1800</v>
      </c>
      <c r="I537" s="221"/>
      <c r="J537" s="189"/>
      <c r="K537" s="213">
        <f t="shared" si="55"/>
        <v>300</v>
      </c>
      <c r="L537" s="189"/>
      <c r="M537" s="228"/>
      <c r="N537" s="189"/>
      <c r="O537" s="189"/>
      <c r="P537" s="213">
        <f t="shared" si="56"/>
        <v>300</v>
      </c>
      <c r="Q537" s="189"/>
      <c r="R537" s="189"/>
      <c r="S537" s="189"/>
      <c r="T537" s="189"/>
      <c r="U537" s="189"/>
      <c r="V537" s="2"/>
      <c r="W537" s="2"/>
      <c r="X537" s="2"/>
      <c r="Y537" s="2"/>
      <c r="Z537" s="2"/>
      <c r="AA537" s="2"/>
      <c r="AB537" s="2"/>
    </row>
    <row r="538" spans="1:28" ht="15" customHeight="1" x14ac:dyDescent="0.25">
      <c r="A538" s="214"/>
      <c r="B538" s="214"/>
      <c r="C538" s="233" t="s">
        <v>1450</v>
      </c>
      <c r="D538" s="217" t="s">
        <v>1365</v>
      </c>
      <c r="E538" s="218">
        <v>4000</v>
      </c>
      <c r="F538" s="219" t="s">
        <v>307</v>
      </c>
      <c r="G538" s="210">
        <v>6</v>
      </c>
      <c r="H538" s="232">
        <f t="shared" si="54"/>
        <v>24000</v>
      </c>
      <c r="I538" s="221"/>
      <c r="J538" s="189"/>
      <c r="K538" s="213">
        <f t="shared" si="55"/>
        <v>2000</v>
      </c>
      <c r="L538" s="189"/>
      <c r="M538" s="228"/>
      <c r="N538" s="189"/>
      <c r="O538" s="189"/>
      <c r="P538" s="213">
        <f t="shared" si="56"/>
        <v>2000</v>
      </c>
      <c r="Q538" s="189"/>
      <c r="R538" s="189"/>
      <c r="S538" s="189"/>
      <c r="T538" s="189"/>
      <c r="U538" s="189"/>
      <c r="V538" s="2"/>
      <c r="W538" s="2"/>
      <c r="X538" s="2"/>
      <c r="Y538" s="2"/>
      <c r="Z538" s="2"/>
      <c r="AA538" s="2"/>
      <c r="AB538" s="2"/>
    </row>
    <row r="539" spans="1:28" ht="15" customHeight="1" x14ac:dyDescent="0.25">
      <c r="A539" s="214"/>
      <c r="B539" s="214"/>
      <c r="C539" s="233" t="s">
        <v>1450</v>
      </c>
      <c r="D539" s="217" t="s">
        <v>1396</v>
      </c>
      <c r="E539" s="218">
        <v>10000</v>
      </c>
      <c r="F539" s="219" t="s">
        <v>307</v>
      </c>
      <c r="G539" s="210">
        <v>5</v>
      </c>
      <c r="H539" s="232">
        <f t="shared" si="54"/>
        <v>50000</v>
      </c>
      <c r="I539" s="221"/>
      <c r="J539" s="189"/>
      <c r="K539" s="213">
        <f t="shared" si="55"/>
        <v>5000</v>
      </c>
      <c r="L539" s="189"/>
      <c r="M539" s="228"/>
      <c r="N539" s="189"/>
      <c r="O539" s="189"/>
      <c r="P539" s="213">
        <f t="shared" si="56"/>
        <v>5000</v>
      </c>
      <c r="Q539" s="189"/>
      <c r="R539" s="189"/>
      <c r="S539" s="189"/>
      <c r="T539" s="189"/>
      <c r="U539" s="189"/>
      <c r="V539" s="2"/>
      <c r="W539" s="2"/>
      <c r="X539" s="2"/>
      <c r="Y539" s="2"/>
      <c r="Z539" s="2"/>
      <c r="AA539" s="2"/>
      <c r="AB539" s="2"/>
    </row>
    <row r="540" spans="1:28" ht="15" customHeight="1" x14ac:dyDescent="0.25">
      <c r="A540" s="214"/>
      <c r="B540" s="214"/>
      <c r="C540" s="233" t="s">
        <v>1451</v>
      </c>
      <c r="D540" s="217" t="s">
        <v>1376</v>
      </c>
      <c r="E540" s="218">
        <v>3000</v>
      </c>
      <c r="F540" s="219" t="s">
        <v>362</v>
      </c>
      <c r="G540" s="210">
        <v>1.5</v>
      </c>
      <c r="H540" s="232">
        <f t="shared" si="54"/>
        <v>4500</v>
      </c>
      <c r="I540" s="221"/>
      <c r="J540" s="189"/>
      <c r="K540" s="213">
        <f t="shared" si="55"/>
        <v>1500</v>
      </c>
      <c r="L540" s="189"/>
      <c r="M540" s="228"/>
      <c r="N540" s="189"/>
      <c r="O540" s="189"/>
      <c r="P540" s="213">
        <f t="shared" si="56"/>
        <v>1500</v>
      </c>
      <c r="Q540" s="189"/>
      <c r="R540" s="189"/>
      <c r="S540" s="189"/>
      <c r="T540" s="189"/>
      <c r="U540" s="189"/>
      <c r="V540" s="2"/>
      <c r="W540" s="2"/>
      <c r="X540" s="2"/>
      <c r="Y540" s="2"/>
      <c r="Z540" s="2"/>
      <c r="AA540" s="2"/>
      <c r="AB540" s="2"/>
    </row>
    <row r="541" spans="1:28" ht="15" customHeight="1" x14ac:dyDescent="0.25">
      <c r="A541" s="214"/>
      <c r="B541" s="214"/>
      <c r="C541" s="233" t="s">
        <v>1452</v>
      </c>
      <c r="D541" s="217" t="s">
        <v>1376</v>
      </c>
      <c r="E541" s="218">
        <v>10000</v>
      </c>
      <c r="F541" s="219" t="s">
        <v>307</v>
      </c>
      <c r="G541" s="210">
        <v>3</v>
      </c>
      <c r="H541" s="232">
        <f t="shared" si="54"/>
        <v>30000</v>
      </c>
      <c r="I541" s="221"/>
      <c r="J541" s="189"/>
      <c r="K541" s="213">
        <f t="shared" si="55"/>
        <v>5000</v>
      </c>
      <c r="L541" s="189"/>
      <c r="M541" s="228"/>
      <c r="N541" s="189"/>
      <c r="O541" s="189"/>
      <c r="P541" s="213">
        <f t="shared" si="56"/>
        <v>5000</v>
      </c>
      <c r="Q541" s="189"/>
      <c r="R541" s="189"/>
      <c r="S541" s="189"/>
      <c r="T541" s="189"/>
      <c r="U541" s="189"/>
      <c r="V541" s="2"/>
      <c r="W541" s="2"/>
      <c r="X541" s="2"/>
      <c r="Y541" s="2"/>
      <c r="Z541" s="2"/>
      <c r="AA541" s="2"/>
      <c r="AB541" s="2"/>
    </row>
    <row r="542" spans="1:28" ht="15" customHeight="1" x14ac:dyDescent="0.25">
      <c r="A542" s="214"/>
      <c r="B542" s="214"/>
      <c r="C542" s="233" t="s">
        <v>1501</v>
      </c>
      <c r="D542" s="217" t="s">
        <v>1396</v>
      </c>
      <c r="E542" s="218">
        <v>500</v>
      </c>
      <c r="F542" s="219" t="s">
        <v>307</v>
      </c>
      <c r="G542" s="210">
        <v>3</v>
      </c>
      <c r="H542" s="232">
        <f t="shared" si="54"/>
        <v>1500</v>
      </c>
      <c r="I542" s="221"/>
      <c r="J542" s="189"/>
      <c r="K542" s="213">
        <f t="shared" si="55"/>
        <v>250</v>
      </c>
      <c r="L542" s="189"/>
      <c r="M542" s="228"/>
      <c r="N542" s="189"/>
      <c r="O542" s="189"/>
      <c r="P542" s="213">
        <f t="shared" si="56"/>
        <v>250</v>
      </c>
      <c r="Q542" s="189"/>
      <c r="R542" s="189"/>
      <c r="S542" s="189"/>
      <c r="T542" s="189"/>
      <c r="U542" s="189"/>
      <c r="V542" s="2"/>
      <c r="W542" s="2"/>
      <c r="X542" s="2"/>
      <c r="Y542" s="2"/>
      <c r="Z542" s="2"/>
      <c r="AA542" s="2"/>
      <c r="AB542" s="2"/>
    </row>
    <row r="543" spans="1:28" ht="15" customHeight="1" x14ac:dyDescent="0.25">
      <c r="A543" s="214"/>
      <c r="B543" s="214"/>
      <c r="C543" s="233" t="s">
        <v>1456</v>
      </c>
      <c r="D543" s="217"/>
      <c r="E543" s="218">
        <v>3000</v>
      </c>
      <c r="F543" s="219" t="s">
        <v>362</v>
      </c>
      <c r="G543" s="210">
        <v>3</v>
      </c>
      <c r="H543" s="232">
        <f t="shared" si="54"/>
        <v>9000</v>
      </c>
      <c r="I543" s="221"/>
      <c r="J543" s="189"/>
      <c r="K543" s="213">
        <f t="shared" si="55"/>
        <v>1500</v>
      </c>
      <c r="L543" s="189"/>
      <c r="M543" s="228"/>
      <c r="N543" s="189"/>
      <c r="O543" s="189"/>
      <c r="P543" s="213">
        <f t="shared" si="56"/>
        <v>1500</v>
      </c>
      <c r="Q543" s="189"/>
      <c r="R543" s="189"/>
      <c r="S543" s="189"/>
      <c r="T543" s="189"/>
      <c r="U543" s="189"/>
      <c r="V543" s="2"/>
      <c r="W543" s="2"/>
      <c r="X543" s="2"/>
      <c r="Y543" s="2"/>
      <c r="Z543" s="2"/>
      <c r="AA543" s="2"/>
      <c r="AB543" s="2"/>
    </row>
    <row r="544" spans="1:28" ht="15" customHeight="1" x14ac:dyDescent="0.25">
      <c r="A544" s="214"/>
      <c r="B544" s="214"/>
      <c r="C544" s="233" t="s">
        <v>1459</v>
      </c>
      <c r="D544" s="217" t="s">
        <v>1370</v>
      </c>
      <c r="E544" s="218">
        <v>60</v>
      </c>
      <c r="F544" s="219" t="s">
        <v>178</v>
      </c>
      <c r="G544" s="210">
        <v>80</v>
      </c>
      <c r="H544" s="232">
        <f t="shared" si="54"/>
        <v>4800</v>
      </c>
      <c r="I544" s="221"/>
      <c r="J544" s="189"/>
      <c r="K544" s="213">
        <f t="shared" si="55"/>
        <v>30</v>
      </c>
      <c r="L544" s="189"/>
      <c r="M544" s="228"/>
      <c r="N544" s="189"/>
      <c r="O544" s="189"/>
      <c r="P544" s="213">
        <f t="shared" si="56"/>
        <v>30</v>
      </c>
      <c r="Q544" s="189"/>
      <c r="R544" s="189"/>
      <c r="S544" s="189"/>
      <c r="T544" s="189"/>
      <c r="U544" s="189"/>
      <c r="V544" s="2"/>
      <c r="W544" s="2"/>
      <c r="X544" s="2"/>
      <c r="Y544" s="2"/>
      <c r="Z544" s="2"/>
      <c r="AA544" s="2"/>
      <c r="AB544" s="2"/>
    </row>
    <row r="545" spans="1:28" ht="15" customHeight="1" x14ac:dyDescent="0.25">
      <c r="A545" s="214"/>
      <c r="B545" s="214"/>
      <c r="C545" s="233" t="s">
        <v>1461</v>
      </c>
      <c r="D545" s="217" t="s">
        <v>1384</v>
      </c>
      <c r="E545" s="218">
        <v>800</v>
      </c>
      <c r="F545" s="219" t="s">
        <v>362</v>
      </c>
      <c r="G545" s="210">
        <v>10</v>
      </c>
      <c r="H545" s="232">
        <f t="shared" si="54"/>
        <v>8000</v>
      </c>
      <c r="I545" s="221"/>
      <c r="J545" s="189"/>
      <c r="K545" s="213">
        <f t="shared" si="55"/>
        <v>400</v>
      </c>
      <c r="L545" s="189"/>
      <c r="M545" s="228"/>
      <c r="N545" s="189"/>
      <c r="O545" s="189"/>
      <c r="P545" s="213">
        <f t="shared" si="56"/>
        <v>400</v>
      </c>
      <c r="Q545" s="189"/>
      <c r="R545" s="189"/>
      <c r="S545" s="189"/>
      <c r="T545" s="189"/>
      <c r="U545" s="189"/>
      <c r="V545" s="2"/>
      <c r="W545" s="2"/>
      <c r="X545" s="2"/>
      <c r="Y545" s="2"/>
      <c r="Z545" s="2"/>
      <c r="AA545" s="2"/>
      <c r="AB545" s="2"/>
    </row>
    <row r="546" spans="1:28" ht="15.75" customHeight="1" x14ac:dyDescent="0.25">
      <c r="A546" s="214"/>
      <c r="B546" s="214"/>
      <c r="C546" s="249" t="s">
        <v>1462</v>
      </c>
      <c r="D546" s="217" t="s">
        <v>1463</v>
      </c>
      <c r="E546" s="218">
        <v>500</v>
      </c>
      <c r="F546" s="219" t="s">
        <v>521</v>
      </c>
      <c r="G546" s="210">
        <v>5</v>
      </c>
      <c r="H546" s="232">
        <f t="shared" si="54"/>
        <v>2500</v>
      </c>
      <c r="I546" s="221"/>
      <c r="J546" s="189"/>
      <c r="K546" s="213">
        <f t="shared" si="55"/>
        <v>250</v>
      </c>
      <c r="L546" s="189"/>
      <c r="M546" s="228"/>
      <c r="N546" s="189"/>
      <c r="O546" s="189"/>
      <c r="P546" s="213">
        <f t="shared" si="56"/>
        <v>250</v>
      </c>
      <c r="Q546" s="189"/>
      <c r="R546" s="189"/>
      <c r="S546" s="189"/>
      <c r="T546" s="189"/>
      <c r="U546" s="189"/>
      <c r="V546" s="2"/>
      <c r="W546" s="2"/>
      <c r="X546" s="2"/>
      <c r="Y546" s="2"/>
      <c r="Z546" s="2"/>
      <c r="AA546" s="2"/>
      <c r="AB546" s="2"/>
    </row>
    <row r="547" spans="1:28" ht="15" customHeight="1" x14ac:dyDescent="0.25">
      <c r="A547" s="214"/>
      <c r="B547" s="214"/>
      <c r="C547" s="233" t="s">
        <v>1466</v>
      </c>
      <c r="D547" s="217" t="s">
        <v>1379</v>
      </c>
      <c r="E547" s="218">
        <v>100</v>
      </c>
      <c r="F547" s="219" t="s">
        <v>178</v>
      </c>
      <c r="G547" s="210">
        <v>30</v>
      </c>
      <c r="H547" s="232">
        <f t="shared" si="54"/>
        <v>3000</v>
      </c>
      <c r="I547" s="221"/>
      <c r="J547" s="189"/>
      <c r="K547" s="213">
        <f t="shared" si="55"/>
        <v>50</v>
      </c>
      <c r="L547" s="189"/>
      <c r="M547" s="228"/>
      <c r="N547" s="189"/>
      <c r="O547" s="189"/>
      <c r="P547" s="213">
        <f t="shared" si="56"/>
        <v>50</v>
      </c>
      <c r="Q547" s="189"/>
      <c r="R547" s="189"/>
      <c r="S547" s="189"/>
      <c r="T547" s="189"/>
      <c r="U547" s="189"/>
      <c r="V547" s="2"/>
      <c r="W547" s="2"/>
      <c r="X547" s="2"/>
      <c r="Y547" s="2"/>
      <c r="Z547" s="2"/>
      <c r="AA547" s="2"/>
      <c r="AB547" s="2"/>
    </row>
    <row r="548" spans="1:28" ht="15" customHeight="1" x14ac:dyDescent="0.25">
      <c r="A548" s="214"/>
      <c r="B548" s="214"/>
      <c r="C548" s="233" t="s">
        <v>1466</v>
      </c>
      <c r="D548" s="217" t="s">
        <v>1454</v>
      </c>
      <c r="E548" s="218">
        <v>60</v>
      </c>
      <c r="F548" s="219" t="s">
        <v>178</v>
      </c>
      <c r="G548" s="210">
        <v>35</v>
      </c>
      <c r="H548" s="232">
        <f t="shared" si="54"/>
        <v>2100</v>
      </c>
      <c r="I548" s="221"/>
      <c r="J548" s="189"/>
      <c r="K548" s="213">
        <f t="shared" si="55"/>
        <v>30</v>
      </c>
      <c r="L548" s="189"/>
      <c r="M548" s="228"/>
      <c r="N548" s="189"/>
      <c r="O548" s="189"/>
      <c r="P548" s="213">
        <f t="shared" si="56"/>
        <v>30</v>
      </c>
      <c r="Q548" s="189"/>
      <c r="R548" s="189"/>
      <c r="S548" s="189"/>
      <c r="T548" s="189"/>
      <c r="U548" s="189"/>
      <c r="V548" s="2"/>
      <c r="W548" s="2"/>
      <c r="X548" s="2"/>
      <c r="Y548" s="2"/>
      <c r="Z548" s="2"/>
      <c r="AA548" s="2"/>
      <c r="AB548" s="2"/>
    </row>
    <row r="549" spans="1:28" ht="15" customHeight="1" x14ac:dyDescent="0.25">
      <c r="A549" s="214"/>
      <c r="B549" s="214"/>
      <c r="C549" s="233" t="s">
        <v>1466</v>
      </c>
      <c r="D549" s="217" t="s">
        <v>1399</v>
      </c>
      <c r="E549" s="218">
        <v>250</v>
      </c>
      <c r="F549" s="219" t="s">
        <v>178</v>
      </c>
      <c r="G549" s="210">
        <v>40</v>
      </c>
      <c r="H549" s="232">
        <f t="shared" si="54"/>
        <v>10000</v>
      </c>
      <c r="I549" s="221"/>
      <c r="J549" s="189"/>
      <c r="K549" s="213">
        <f t="shared" si="55"/>
        <v>125</v>
      </c>
      <c r="L549" s="189"/>
      <c r="M549" s="228"/>
      <c r="N549" s="189"/>
      <c r="O549" s="189"/>
      <c r="P549" s="213">
        <f t="shared" si="56"/>
        <v>125</v>
      </c>
      <c r="Q549" s="189"/>
      <c r="R549" s="189"/>
      <c r="S549" s="189"/>
      <c r="T549" s="189"/>
      <c r="U549" s="189"/>
      <c r="V549" s="2"/>
      <c r="W549" s="2"/>
      <c r="X549" s="2"/>
      <c r="Y549" s="2"/>
      <c r="Z549" s="2"/>
      <c r="AA549" s="2"/>
      <c r="AB549" s="2"/>
    </row>
    <row r="550" spans="1:28" ht="15" customHeight="1" x14ac:dyDescent="0.25">
      <c r="A550" s="214"/>
      <c r="B550" s="214"/>
      <c r="C550" s="233" t="s">
        <v>1466</v>
      </c>
      <c r="D550" s="217" t="s">
        <v>1376</v>
      </c>
      <c r="E550" s="218">
        <v>2000</v>
      </c>
      <c r="F550" s="219" t="s">
        <v>307</v>
      </c>
      <c r="G550" s="210">
        <v>1</v>
      </c>
      <c r="H550" s="232">
        <f t="shared" si="54"/>
        <v>2000</v>
      </c>
      <c r="I550" s="221"/>
      <c r="J550" s="189"/>
      <c r="K550" s="213">
        <f t="shared" si="55"/>
        <v>1000</v>
      </c>
      <c r="L550" s="189"/>
      <c r="M550" s="228"/>
      <c r="N550" s="189"/>
      <c r="O550" s="189"/>
      <c r="P550" s="213">
        <f t="shared" si="56"/>
        <v>1000</v>
      </c>
      <c r="Q550" s="189"/>
      <c r="R550" s="189"/>
      <c r="S550" s="189"/>
      <c r="T550" s="189"/>
      <c r="U550" s="189"/>
      <c r="V550" s="2"/>
      <c r="W550" s="2"/>
      <c r="X550" s="2"/>
      <c r="Y550" s="2"/>
      <c r="Z550" s="2"/>
      <c r="AA550" s="2"/>
      <c r="AB550" s="2"/>
    </row>
    <row r="551" spans="1:28" ht="15" customHeight="1" x14ac:dyDescent="0.25">
      <c r="A551" s="214"/>
      <c r="B551" s="214"/>
      <c r="C551" s="233" t="s">
        <v>1467</v>
      </c>
      <c r="D551" s="217" t="s">
        <v>1372</v>
      </c>
      <c r="E551" s="218">
        <v>600</v>
      </c>
      <c r="F551" s="219" t="s">
        <v>307</v>
      </c>
      <c r="G551" s="210">
        <v>4</v>
      </c>
      <c r="H551" s="232">
        <f t="shared" si="54"/>
        <v>2400</v>
      </c>
      <c r="I551" s="221"/>
      <c r="J551" s="189"/>
      <c r="K551" s="213">
        <f t="shared" si="55"/>
        <v>300</v>
      </c>
      <c r="L551" s="189"/>
      <c r="M551" s="228"/>
      <c r="N551" s="189"/>
      <c r="O551" s="189"/>
      <c r="P551" s="213">
        <f t="shared" si="56"/>
        <v>300</v>
      </c>
      <c r="Q551" s="189"/>
      <c r="R551" s="189"/>
      <c r="S551" s="189"/>
      <c r="T551" s="189"/>
      <c r="U551" s="189"/>
      <c r="V551" s="2"/>
      <c r="W551" s="2"/>
      <c r="X551" s="2"/>
      <c r="Y551" s="2"/>
      <c r="Z551" s="2"/>
      <c r="AA551" s="2"/>
      <c r="AB551" s="2"/>
    </row>
    <row r="552" spans="1:28" ht="15" customHeight="1" x14ac:dyDescent="0.25">
      <c r="A552" s="214"/>
      <c r="B552" s="214"/>
      <c r="C552" s="233" t="s">
        <v>1467</v>
      </c>
      <c r="D552" s="217" t="s">
        <v>1545</v>
      </c>
      <c r="E552" s="218">
        <v>60</v>
      </c>
      <c r="F552" s="219" t="s">
        <v>178</v>
      </c>
      <c r="G552" s="210">
        <v>140</v>
      </c>
      <c r="H552" s="232">
        <f t="shared" si="54"/>
        <v>8400</v>
      </c>
      <c r="I552" s="221"/>
      <c r="J552" s="189"/>
      <c r="K552" s="213">
        <f t="shared" si="55"/>
        <v>30</v>
      </c>
      <c r="L552" s="189"/>
      <c r="M552" s="228"/>
      <c r="N552" s="189"/>
      <c r="O552" s="189"/>
      <c r="P552" s="213">
        <f t="shared" si="56"/>
        <v>30</v>
      </c>
      <c r="Q552" s="189"/>
      <c r="R552" s="189"/>
      <c r="S552" s="189"/>
      <c r="T552" s="189"/>
      <c r="U552" s="189"/>
      <c r="V552" s="2"/>
      <c r="W552" s="2"/>
      <c r="X552" s="2"/>
      <c r="Y552" s="2"/>
      <c r="Z552" s="2"/>
      <c r="AA552" s="2"/>
      <c r="AB552" s="2"/>
    </row>
    <row r="553" spans="1:28" ht="15" customHeight="1" x14ac:dyDescent="0.25">
      <c r="A553" s="214"/>
      <c r="B553" s="214"/>
      <c r="C553" s="233" t="s">
        <v>1467</v>
      </c>
      <c r="D553" s="217" t="s">
        <v>1383</v>
      </c>
      <c r="E553" s="218">
        <v>600</v>
      </c>
      <c r="F553" s="219" t="s">
        <v>307</v>
      </c>
      <c r="G553" s="210">
        <v>5</v>
      </c>
      <c r="H553" s="232">
        <f t="shared" si="54"/>
        <v>3000</v>
      </c>
      <c r="I553" s="221"/>
      <c r="J553" s="189"/>
      <c r="K553" s="213">
        <f t="shared" si="55"/>
        <v>300</v>
      </c>
      <c r="L553" s="189"/>
      <c r="M553" s="228"/>
      <c r="N553" s="189"/>
      <c r="O553" s="189"/>
      <c r="P553" s="213">
        <f t="shared" si="56"/>
        <v>300</v>
      </c>
      <c r="Q553" s="189"/>
      <c r="R553" s="189"/>
      <c r="S553" s="189"/>
      <c r="T553" s="189"/>
      <c r="U553" s="189"/>
      <c r="V553" s="2"/>
      <c r="W553" s="2"/>
      <c r="X553" s="2"/>
      <c r="Y553" s="2"/>
      <c r="Z553" s="2"/>
      <c r="AA553" s="2"/>
      <c r="AB553" s="2"/>
    </row>
    <row r="554" spans="1:28" ht="15" customHeight="1" x14ac:dyDescent="0.25">
      <c r="A554" s="214"/>
      <c r="B554" s="214"/>
      <c r="C554" s="233" t="s">
        <v>1467</v>
      </c>
      <c r="D554" s="217" t="s">
        <v>1373</v>
      </c>
      <c r="E554" s="218">
        <v>400</v>
      </c>
      <c r="F554" s="219" t="s">
        <v>307</v>
      </c>
      <c r="G554" s="210">
        <v>2</v>
      </c>
      <c r="H554" s="232">
        <f t="shared" si="54"/>
        <v>800</v>
      </c>
      <c r="I554" s="221"/>
      <c r="J554" s="189"/>
      <c r="K554" s="213">
        <f t="shared" si="55"/>
        <v>200</v>
      </c>
      <c r="L554" s="189"/>
      <c r="M554" s="228"/>
      <c r="N554" s="189"/>
      <c r="O554" s="189"/>
      <c r="P554" s="213">
        <f t="shared" si="56"/>
        <v>200</v>
      </c>
      <c r="Q554" s="189"/>
      <c r="R554" s="189"/>
      <c r="S554" s="189"/>
      <c r="T554" s="189"/>
      <c r="U554" s="189"/>
      <c r="V554" s="2"/>
      <c r="W554" s="2"/>
      <c r="X554" s="2"/>
      <c r="Y554" s="2"/>
      <c r="Z554" s="2"/>
      <c r="AA554" s="2"/>
      <c r="AB554" s="2"/>
    </row>
    <row r="555" spans="1:28" ht="15" customHeight="1" x14ac:dyDescent="0.25">
      <c r="A555" s="214"/>
      <c r="B555" s="214"/>
      <c r="C555" s="233" t="s">
        <v>1468</v>
      </c>
      <c r="D555" s="217" t="s">
        <v>1372</v>
      </c>
      <c r="E555" s="218">
        <v>800</v>
      </c>
      <c r="F555" s="219" t="s">
        <v>307</v>
      </c>
      <c r="G555" s="210">
        <v>5</v>
      </c>
      <c r="H555" s="232">
        <f t="shared" si="54"/>
        <v>4000</v>
      </c>
      <c r="I555" s="221"/>
      <c r="J555" s="189"/>
      <c r="K555" s="213">
        <f t="shared" si="55"/>
        <v>400</v>
      </c>
      <c r="L555" s="189"/>
      <c r="M555" s="228"/>
      <c r="N555" s="189"/>
      <c r="O555" s="189"/>
      <c r="P555" s="213">
        <f t="shared" si="56"/>
        <v>400</v>
      </c>
      <c r="Q555" s="189"/>
      <c r="R555" s="189"/>
      <c r="S555" s="189"/>
      <c r="T555" s="189"/>
      <c r="U555" s="189"/>
      <c r="V555" s="2"/>
      <c r="W555" s="2"/>
      <c r="X555" s="2"/>
      <c r="Y555" s="2"/>
      <c r="Z555" s="2"/>
      <c r="AA555" s="2"/>
      <c r="AB555" s="2"/>
    </row>
    <row r="556" spans="1:28" ht="15" customHeight="1" x14ac:dyDescent="0.25">
      <c r="A556" s="214"/>
      <c r="B556" s="214"/>
      <c r="C556" s="233" t="s">
        <v>1468</v>
      </c>
      <c r="D556" s="217" t="s">
        <v>1383</v>
      </c>
      <c r="E556" s="218">
        <v>800</v>
      </c>
      <c r="F556" s="219" t="s">
        <v>307</v>
      </c>
      <c r="G556" s="210">
        <v>8</v>
      </c>
      <c r="H556" s="232">
        <f t="shared" si="54"/>
        <v>6400</v>
      </c>
      <c r="I556" s="221"/>
      <c r="J556" s="189"/>
      <c r="K556" s="213">
        <f t="shared" si="55"/>
        <v>400</v>
      </c>
      <c r="L556" s="189"/>
      <c r="M556" s="228"/>
      <c r="N556" s="189"/>
      <c r="O556" s="189"/>
      <c r="P556" s="213">
        <f t="shared" si="56"/>
        <v>400</v>
      </c>
      <c r="Q556" s="189"/>
      <c r="R556" s="189"/>
      <c r="S556" s="189"/>
      <c r="T556" s="189"/>
      <c r="U556" s="189"/>
      <c r="V556" s="2"/>
      <c r="W556" s="2"/>
      <c r="X556" s="2"/>
      <c r="Y556" s="2"/>
      <c r="Z556" s="2"/>
      <c r="AA556" s="2"/>
      <c r="AB556" s="2"/>
    </row>
    <row r="557" spans="1:28" ht="15.75" customHeight="1" x14ac:dyDescent="0.25">
      <c r="A557" s="214"/>
      <c r="B557" s="214"/>
      <c r="C557" s="249" t="s">
        <v>1546</v>
      </c>
      <c r="D557" s="217"/>
      <c r="E557" s="218">
        <v>1000</v>
      </c>
      <c r="F557" s="219" t="s">
        <v>1437</v>
      </c>
      <c r="G557" s="210">
        <v>30</v>
      </c>
      <c r="H557" s="232">
        <f t="shared" si="54"/>
        <v>30000</v>
      </c>
      <c r="I557" s="221"/>
      <c r="J557" s="189"/>
      <c r="K557" s="213">
        <f t="shared" si="55"/>
        <v>500</v>
      </c>
      <c r="L557" s="189"/>
      <c r="M557" s="228"/>
      <c r="N557" s="189"/>
      <c r="O557" s="189"/>
      <c r="P557" s="213">
        <f t="shared" si="56"/>
        <v>500</v>
      </c>
      <c r="Q557" s="189"/>
      <c r="R557" s="189"/>
      <c r="S557" s="189"/>
      <c r="T557" s="189"/>
      <c r="U557" s="189"/>
      <c r="V557" s="2"/>
      <c r="W557" s="2"/>
      <c r="X557" s="2"/>
      <c r="Y557" s="2"/>
      <c r="Z557" s="2"/>
      <c r="AA557" s="2"/>
      <c r="AB557" s="2"/>
    </row>
    <row r="558" spans="1:28" ht="15" customHeight="1" x14ac:dyDescent="0.25">
      <c r="A558" s="214"/>
      <c r="B558" s="214"/>
      <c r="C558" s="233" t="s">
        <v>1469</v>
      </c>
      <c r="D558" s="217" t="s">
        <v>1472</v>
      </c>
      <c r="E558" s="218">
        <v>200</v>
      </c>
      <c r="F558" s="219" t="s">
        <v>178</v>
      </c>
      <c r="G558" s="210">
        <v>45</v>
      </c>
      <c r="H558" s="232">
        <f t="shared" si="54"/>
        <v>9000</v>
      </c>
      <c r="I558" s="221"/>
      <c r="J558" s="189"/>
      <c r="K558" s="213">
        <f t="shared" si="55"/>
        <v>100</v>
      </c>
      <c r="L558" s="189"/>
      <c r="M558" s="228"/>
      <c r="N558" s="189"/>
      <c r="O558" s="189"/>
      <c r="P558" s="213">
        <f t="shared" si="56"/>
        <v>100</v>
      </c>
      <c r="Q558" s="189"/>
      <c r="R558" s="189"/>
      <c r="S558" s="189"/>
      <c r="T558" s="189"/>
      <c r="U558" s="189"/>
      <c r="V558" s="2"/>
      <c r="W558" s="2"/>
      <c r="X558" s="2"/>
      <c r="Y558" s="2"/>
      <c r="Z558" s="2"/>
      <c r="AA558" s="2"/>
      <c r="AB558" s="2"/>
    </row>
    <row r="559" spans="1:28" ht="15" customHeight="1" x14ac:dyDescent="0.25">
      <c r="A559" s="214"/>
      <c r="B559" s="214"/>
      <c r="C559" s="233" t="s">
        <v>1469</v>
      </c>
      <c r="D559" s="217" t="s">
        <v>1470</v>
      </c>
      <c r="E559" s="218">
        <v>20</v>
      </c>
      <c r="F559" s="219" t="s">
        <v>1471</v>
      </c>
      <c r="G559" s="210">
        <v>150</v>
      </c>
      <c r="H559" s="232">
        <f t="shared" si="54"/>
        <v>3000</v>
      </c>
      <c r="I559" s="221"/>
      <c r="J559" s="189"/>
      <c r="K559" s="213">
        <f t="shared" si="55"/>
        <v>10</v>
      </c>
      <c r="L559" s="189"/>
      <c r="M559" s="228"/>
      <c r="N559" s="189"/>
      <c r="O559" s="189"/>
      <c r="P559" s="213">
        <f t="shared" si="56"/>
        <v>10</v>
      </c>
      <c r="Q559" s="189"/>
      <c r="R559" s="189"/>
      <c r="S559" s="189"/>
      <c r="T559" s="189"/>
      <c r="U559" s="189"/>
      <c r="V559" s="2"/>
      <c r="W559" s="2"/>
      <c r="X559" s="2"/>
      <c r="Y559" s="2"/>
      <c r="Z559" s="2"/>
      <c r="AA559" s="2"/>
      <c r="AB559" s="2"/>
    </row>
    <row r="560" spans="1:28" ht="15" customHeight="1" x14ac:dyDescent="0.25">
      <c r="A560" s="214"/>
      <c r="B560" s="214"/>
      <c r="C560" s="233" t="s">
        <v>1473</v>
      </c>
      <c r="D560" s="217" t="s">
        <v>1474</v>
      </c>
      <c r="E560" s="218">
        <v>1000</v>
      </c>
      <c r="F560" s="219" t="s">
        <v>1437</v>
      </c>
      <c r="G560" s="210">
        <v>20</v>
      </c>
      <c r="H560" s="232">
        <f t="shared" si="54"/>
        <v>20000</v>
      </c>
      <c r="I560" s="221"/>
      <c r="J560" s="189"/>
      <c r="K560" s="213">
        <f t="shared" si="55"/>
        <v>500</v>
      </c>
      <c r="L560" s="189"/>
      <c r="M560" s="228"/>
      <c r="N560" s="189"/>
      <c r="O560" s="189"/>
      <c r="P560" s="213">
        <f t="shared" si="56"/>
        <v>500</v>
      </c>
      <c r="Q560" s="189"/>
      <c r="R560" s="189"/>
      <c r="S560" s="189"/>
      <c r="T560" s="189"/>
      <c r="U560" s="189"/>
      <c r="V560" s="2"/>
      <c r="W560" s="2"/>
      <c r="X560" s="2"/>
      <c r="Y560" s="2"/>
      <c r="Z560" s="2"/>
      <c r="AA560" s="2"/>
      <c r="AB560" s="2"/>
    </row>
    <row r="561" spans="1:28" ht="15" customHeight="1" x14ac:dyDescent="0.25">
      <c r="A561" s="214"/>
      <c r="B561" s="214"/>
      <c r="C561" s="233" t="s">
        <v>1479</v>
      </c>
      <c r="D561" s="217" t="s">
        <v>1383</v>
      </c>
      <c r="E561" s="218">
        <v>800</v>
      </c>
      <c r="F561" s="219" t="s">
        <v>307</v>
      </c>
      <c r="G561" s="210">
        <v>3</v>
      </c>
      <c r="H561" s="232">
        <f t="shared" si="54"/>
        <v>2400</v>
      </c>
      <c r="I561" s="221"/>
      <c r="J561" s="189"/>
      <c r="K561" s="213">
        <f t="shared" si="55"/>
        <v>400</v>
      </c>
      <c r="L561" s="189"/>
      <c r="M561" s="228"/>
      <c r="N561" s="189"/>
      <c r="O561" s="189"/>
      <c r="P561" s="213">
        <f t="shared" si="56"/>
        <v>400</v>
      </c>
      <c r="Q561" s="189"/>
      <c r="R561" s="189"/>
      <c r="S561" s="189"/>
      <c r="T561" s="189"/>
      <c r="U561" s="189"/>
      <c r="V561" s="2"/>
      <c r="W561" s="2"/>
      <c r="X561" s="2"/>
      <c r="Y561" s="2"/>
      <c r="Z561" s="2"/>
      <c r="AA561" s="2"/>
      <c r="AB561" s="2"/>
    </row>
    <row r="562" spans="1:28" ht="15" customHeight="1" x14ac:dyDescent="0.25">
      <c r="A562" s="214"/>
      <c r="B562" s="214"/>
      <c r="C562" s="233" t="s">
        <v>1479</v>
      </c>
      <c r="D562" s="217" t="s">
        <v>1384</v>
      </c>
      <c r="E562" s="218">
        <v>800</v>
      </c>
      <c r="F562" s="219" t="s">
        <v>307</v>
      </c>
      <c r="G562" s="210">
        <v>5</v>
      </c>
      <c r="H562" s="232">
        <f t="shared" si="54"/>
        <v>4000</v>
      </c>
      <c r="I562" s="221"/>
      <c r="J562" s="189"/>
      <c r="K562" s="213">
        <f t="shared" si="55"/>
        <v>400</v>
      </c>
      <c r="L562" s="189"/>
      <c r="M562" s="228"/>
      <c r="N562" s="189"/>
      <c r="O562" s="189"/>
      <c r="P562" s="213">
        <f t="shared" si="56"/>
        <v>400</v>
      </c>
      <c r="Q562" s="189"/>
      <c r="R562" s="189"/>
      <c r="S562" s="189"/>
      <c r="T562" s="189"/>
      <c r="U562" s="189"/>
      <c r="V562" s="2"/>
      <c r="W562" s="2"/>
      <c r="X562" s="2"/>
      <c r="Y562" s="2"/>
      <c r="Z562" s="2"/>
      <c r="AA562" s="2"/>
      <c r="AB562" s="2"/>
    </row>
    <row r="563" spans="1:28" ht="15" customHeight="1" x14ac:dyDescent="0.25">
      <c r="A563" s="214"/>
      <c r="B563" s="214"/>
      <c r="C563" s="233" t="s">
        <v>1490</v>
      </c>
      <c r="D563" s="217" t="s">
        <v>1491</v>
      </c>
      <c r="E563" s="218">
        <v>4900</v>
      </c>
      <c r="F563" s="219" t="s">
        <v>307</v>
      </c>
      <c r="G563" s="210">
        <v>11</v>
      </c>
      <c r="H563" s="232">
        <f t="shared" si="54"/>
        <v>53900</v>
      </c>
      <c r="I563" s="221"/>
      <c r="J563" s="189"/>
      <c r="K563" s="213">
        <f t="shared" si="55"/>
        <v>2450</v>
      </c>
      <c r="L563" s="189"/>
      <c r="M563" s="228"/>
      <c r="N563" s="189"/>
      <c r="O563" s="189"/>
      <c r="P563" s="213">
        <f t="shared" si="56"/>
        <v>2450</v>
      </c>
      <c r="Q563" s="189"/>
      <c r="R563" s="189"/>
      <c r="S563" s="189"/>
      <c r="T563" s="189"/>
      <c r="U563" s="189"/>
      <c r="V563" s="2"/>
      <c r="W563" s="2"/>
      <c r="X563" s="2"/>
      <c r="Y563" s="2"/>
      <c r="Z563" s="2"/>
      <c r="AA563" s="2"/>
      <c r="AB563" s="2"/>
    </row>
    <row r="564" spans="1:28" ht="15" customHeight="1" x14ac:dyDescent="0.25">
      <c r="A564" s="214"/>
      <c r="B564" s="214"/>
      <c r="C564" s="233" t="s">
        <v>1460</v>
      </c>
      <c r="D564" s="217" t="s">
        <v>1392</v>
      </c>
      <c r="E564" s="218">
        <v>20</v>
      </c>
      <c r="F564" s="219" t="s">
        <v>168</v>
      </c>
      <c r="G564" s="210">
        <v>80</v>
      </c>
      <c r="H564" s="232">
        <f t="shared" si="54"/>
        <v>1600</v>
      </c>
      <c r="I564" s="221"/>
      <c r="J564" s="189"/>
      <c r="K564" s="213">
        <f t="shared" si="55"/>
        <v>10</v>
      </c>
      <c r="L564" s="189"/>
      <c r="M564" s="228"/>
      <c r="N564" s="189"/>
      <c r="O564" s="189"/>
      <c r="P564" s="213">
        <f t="shared" si="56"/>
        <v>10</v>
      </c>
      <c r="Q564" s="189"/>
      <c r="R564" s="189"/>
      <c r="S564" s="189"/>
      <c r="T564" s="189"/>
      <c r="U564" s="189"/>
      <c r="V564" s="2"/>
      <c r="W564" s="2"/>
      <c r="X564" s="2"/>
      <c r="Y564" s="2"/>
      <c r="Z564" s="2"/>
      <c r="AA564" s="2"/>
      <c r="AB564" s="2"/>
    </row>
    <row r="565" spans="1:28" ht="15" customHeight="1" x14ac:dyDescent="0.25">
      <c r="A565" s="214"/>
      <c r="B565" s="214"/>
      <c r="C565" s="233" t="s">
        <v>1547</v>
      </c>
      <c r="D565" s="217" t="s">
        <v>1548</v>
      </c>
      <c r="E565" s="218">
        <v>20</v>
      </c>
      <c r="F565" s="219" t="s">
        <v>168</v>
      </c>
      <c r="G565" s="210">
        <v>120</v>
      </c>
      <c r="H565" s="232">
        <f t="shared" si="54"/>
        <v>2400</v>
      </c>
      <c r="I565" s="221"/>
      <c r="J565" s="189"/>
      <c r="K565" s="213">
        <f t="shared" si="55"/>
        <v>10</v>
      </c>
      <c r="L565" s="189"/>
      <c r="M565" s="228"/>
      <c r="N565" s="189"/>
      <c r="O565" s="189"/>
      <c r="P565" s="213">
        <f t="shared" si="56"/>
        <v>10</v>
      </c>
      <c r="Q565" s="189"/>
      <c r="R565" s="189"/>
      <c r="S565" s="189"/>
      <c r="T565" s="189"/>
      <c r="U565" s="189"/>
      <c r="V565" s="2"/>
      <c r="W565" s="2"/>
      <c r="X565" s="2"/>
      <c r="Y565" s="2"/>
      <c r="Z565" s="2"/>
      <c r="AA565" s="2"/>
      <c r="AB565" s="2"/>
    </row>
    <row r="566" spans="1:28" ht="15" customHeight="1" x14ac:dyDescent="0.25">
      <c r="A566" s="264"/>
      <c r="B566" s="264"/>
      <c r="C566" s="265" t="s">
        <v>256</v>
      </c>
      <c r="D566" s="266"/>
      <c r="E566" s="267"/>
      <c r="F566" s="268"/>
      <c r="G566" s="210"/>
      <c r="H566" s="269">
        <f>SUM(H355:H565)</f>
        <v>7899542</v>
      </c>
      <c r="I566" s="270"/>
      <c r="J566" s="271"/>
      <c r="K566" s="272"/>
      <c r="L566" s="271"/>
      <c r="M566" s="273"/>
      <c r="N566" s="271"/>
      <c r="O566" s="271"/>
      <c r="P566" s="272"/>
      <c r="Q566" s="271"/>
      <c r="R566" s="271"/>
      <c r="S566" s="271"/>
      <c r="T566" s="271"/>
      <c r="U566" s="271"/>
      <c r="V566" s="274"/>
      <c r="W566" s="274"/>
      <c r="X566" s="274"/>
      <c r="Y566" s="274"/>
      <c r="Z566" s="274"/>
      <c r="AA566" s="274"/>
      <c r="AB566" s="274"/>
    </row>
    <row r="567" spans="1:28" ht="15.75" customHeight="1" x14ac:dyDescent="0.25">
      <c r="A567" s="214"/>
      <c r="B567" s="214"/>
      <c r="C567" s="233"/>
      <c r="D567" s="217"/>
      <c r="E567" s="218"/>
      <c r="F567" s="219"/>
      <c r="G567" s="210"/>
      <c r="H567" s="232"/>
      <c r="I567" s="221"/>
      <c r="J567" s="189"/>
      <c r="K567" s="213"/>
      <c r="L567" s="189"/>
      <c r="M567" s="228"/>
      <c r="N567" s="189"/>
      <c r="O567" s="189"/>
      <c r="P567" s="213"/>
      <c r="Q567" s="189"/>
      <c r="R567" s="189"/>
      <c r="S567" s="189"/>
      <c r="T567" s="189"/>
      <c r="U567" s="189"/>
      <c r="V567" s="2"/>
      <c r="W567" s="2"/>
      <c r="X567" s="2"/>
      <c r="Y567" s="2"/>
      <c r="Z567" s="2"/>
      <c r="AA567" s="2"/>
      <c r="AB567" s="2"/>
    </row>
    <row r="568" spans="1:28" ht="15.75" customHeight="1" x14ac:dyDescent="0.25">
      <c r="A568" s="196" t="s">
        <v>9</v>
      </c>
      <c r="B568" s="196"/>
      <c r="C568" s="215" t="s">
        <v>1549</v>
      </c>
      <c r="D568" s="216"/>
      <c r="E568" s="275"/>
      <c r="F568" s="219"/>
      <c r="G568" s="210"/>
      <c r="H568" s="211">
        <v>28500000</v>
      </c>
      <c r="I568" s="221"/>
      <c r="J568" s="189"/>
      <c r="K568" s="213"/>
      <c r="L568" s="189"/>
      <c r="M568" s="228"/>
      <c r="N568" s="189"/>
      <c r="O568" s="189"/>
      <c r="P568" s="213"/>
      <c r="Q568" s="189"/>
      <c r="R568" s="189"/>
      <c r="S568" s="189"/>
      <c r="T568" s="189"/>
      <c r="U568" s="189"/>
      <c r="V568" s="2"/>
      <c r="W568" s="2"/>
      <c r="X568" s="2"/>
      <c r="Y568" s="2"/>
      <c r="Z568" s="2"/>
      <c r="AA568" s="2"/>
      <c r="AB568" s="2"/>
    </row>
    <row r="569" spans="1:28" ht="15" customHeight="1" x14ac:dyDescent="0.25">
      <c r="A569" s="214"/>
      <c r="B569" s="214"/>
      <c r="C569" s="215" t="s">
        <v>917</v>
      </c>
      <c r="D569" s="217"/>
      <c r="E569" s="218"/>
      <c r="F569" s="219"/>
      <c r="G569" s="210"/>
      <c r="H569" s="232"/>
      <c r="I569" s="221"/>
      <c r="J569" s="189"/>
      <c r="K569" s="213"/>
      <c r="L569" s="189"/>
      <c r="M569" s="228"/>
      <c r="N569" s="189"/>
      <c r="O569" s="189"/>
      <c r="P569" s="213"/>
      <c r="Q569" s="189"/>
      <c r="R569" s="189"/>
      <c r="S569" s="189"/>
      <c r="T569" s="189"/>
      <c r="U569" s="189"/>
      <c r="V569" s="2"/>
      <c r="W569" s="2"/>
      <c r="X569" s="2"/>
      <c r="Y569" s="2"/>
      <c r="Z569" s="2"/>
      <c r="AA569" s="2"/>
      <c r="AB569" s="2"/>
    </row>
    <row r="570" spans="1:28" ht="15.75" customHeight="1" x14ac:dyDescent="0.25">
      <c r="A570" s="214"/>
      <c r="B570" s="214"/>
      <c r="C570" s="215" t="s">
        <v>477</v>
      </c>
      <c r="D570" s="217"/>
      <c r="E570" s="218"/>
      <c r="F570" s="219"/>
      <c r="G570" s="210"/>
      <c r="H570" s="232"/>
      <c r="I570" s="220" t="s">
        <v>847</v>
      </c>
      <c r="J570" s="189"/>
      <c r="K570" s="213"/>
      <c r="L570" s="189"/>
      <c r="M570" s="228"/>
      <c r="N570" s="189"/>
      <c r="O570" s="189"/>
      <c r="P570" s="213"/>
      <c r="Q570" s="189"/>
      <c r="R570" s="189"/>
      <c r="S570" s="189"/>
      <c r="T570" s="189"/>
      <c r="U570" s="189"/>
      <c r="V570" s="2"/>
      <c r="W570" s="2"/>
      <c r="X570" s="2"/>
      <c r="Y570" s="2"/>
      <c r="Z570" s="2"/>
      <c r="AA570" s="2"/>
      <c r="AB570" s="2"/>
    </row>
    <row r="571" spans="1:28" ht="15.75" customHeight="1" x14ac:dyDescent="0.25">
      <c r="A571" s="214"/>
      <c r="B571" s="214"/>
      <c r="C571" s="233" t="s">
        <v>1550</v>
      </c>
      <c r="D571" s="217" t="s">
        <v>1551</v>
      </c>
      <c r="E571" s="218">
        <v>500</v>
      </c>
      <c r="F571" s="219" t="s">
        <v>178</v>
      </c>
      <c r="G571" s="210">
        <v>214.5</v>
      </c>
      <c r="H571" s="232">
        <f t="shared" ref="H571:H596" si="57">E571*G571</f>
        <v>107250</v>
      </c>
      <c r="I571" s="221"/>
      <c r="J571" s="189"/>
      <c r="K571" s="213">
        <f>E571/4</f>
        <v>125</v>
      </c>
      <c r="L571" s="189"/>
      <c r="M571" s="228"/>
      <c r="N571" s="189">
        <f>E571/4</f>
        <v>125</v>
      </c>
      <c r="O571" s="189"/>
      <c r="P571" s="213"/>
      <c r="Q571" s="189">
        <f>E571/4</f>
        <v>125</v>
      </c>
      <c r="R571" s="189"/>
      <c r="S571" s="189"/>
      <c r="T571" s="189">
        <f>E571/4</f>
        <v>125</v>
      </c>
      <c r="U571" s="189"/>
      <c r="V571" s="2"/>
      <c r="W571" s="2"/>
      <c r="X571" s="2"/>
      <c r="Y571" s="2"/>
      <c r="Z571" s="2"/>
      <c r="AA571" s="2"/>
      <c r="AB571" s="2"/>
    </row>
    <row r="572" spans="1:28" ht="15.75" customHeight="1" x14ac:dyDescent="0.25">
      <c r="A572" s="214"/>
      <c r="B572" s="214"/>
      <c r="C572" s="233" t="s">
        <v>1552</v>
      </c>
      <c r="D572" s="217" t="s">
        <v>1553</v>
      </c>
      <c r="E572" s="218">
        <v>25</v>
      </c>
      <c r="F572" s="219" t="s">
        <v>88</v>
      </c>
      <c r="G572" s="210">
        <f>150</f>
        <v>150</v>
      </c>
      <c r="H572" s="232">
        <f t="shared" si="57"/>
        <v>3750</v>
      </c>
      <c r="I572" s="221"/>
      <c r="J572" s="189"/>
      <c r="K572" s="213">
        <v>7</v>
      </c>
      <c r="L572" s="189"/>
      <c r="M572" s="228"/>
      <c r="N572" s="189">
        <v>6</v>
      </c>
      <c r="O572" s="189"/>
      <c r="P572" s="213"/>
      <c r="Q572" s="189">
        <v>6</v>
      </c>
      <c r="R572" s="189"/>
      <c r="S572" s="189"/>
      <c r="T572" s="189">
        <v>6</v>
      </c>
      <c r="U572" s="189"/>
      <c r="V572" s="2"/>
      <c r="W572" s="2"/>
      <c r="X572" s="2"/>
      <c r="Y572" s="2"/>
      <c r="Z572" s="2"/>
      <c r="AA572" s="2"/>
      <c r="AB572" s="2"/>
    </row>
    <row r="573" spans="1:28" ht="15.75" customHeight="1" x14ac:dyDescent="0.25">
      <c r="A573" s="214"/>
      <c r="B573" s="214"/>
      <c r="C573" s="233" t="s">
        <v>1554</v>
      </c>
      <c r="D573" s="217" t="s">
        <v>1555</v>
      </c>
      <c r="E573" s="218">
        <v>200</v>
      </c>
      <c r="F573" s="219" t="s">
        <v>114</v>
      </c>
      <c r="G573" s="210">
        <v>280.5</v>
      </c>
      <c r="H573" s="232">
        <f t="shared" si="57"/>
        <v>56100</v>
      </c>
      <c r="I573" s="221"/>
      <c r="J573" s="189"/>
      <c r="K573" s="213">
        <f>E573/4</f>
        <v>50</v>
      </c>
      <c r="L573" s="189"/>
      <c r="M573" s="228"/>
      <c r="N573" s="189">
        <f>E573/4</f>
        <v>50</v>
      </c>
      <c r="O573" s="189"/>
      <c r="P573" s="213"/>
      <c r="Q573" s="189">
        <f>E573/4</f>
        <v>50</v>
      </c>
      <c r="R573" s="189"/>
      <c r="S573" s="189"/>
      <c r="T573" s="189">
        <f>E573/4</f>
        <v>50</v>
      </c>
      <c r="U573" s="189"/>
      <c r="V573" s="2"/>
      <c r="W573" s="2"/>
      <c r="X573" s="2"/>
      <c r="Y573" s="2"/>
      <c r="Z573" s="2"/>
      <c r="AA573" s="2"/>
      <c r="AB573" s="2"/>
    </row>
    <row r="574" spans="1:28" ht="15.75" customHeight="1" x14ac:dyDescent="0.25">
      <c r="A574" s="214"/>
      <c r="B574" s="214"/>
      <c r="C574" s="233" t="s">
        <v>1023</v>
      </c>
      <c r="D574" s="217" t="s">
        <v>1024</v>
      </c>
      <c r="E574" s="218">
        <v>25</v>
      </c>
      <c r="F574" s="219" t="s">
        <v>75</v>
      </c>
      <c r="G574" s="210">
        <v>300</v>
      </c>
      <c r="H574" s="232">
        <f t="shared" si="57"/>
        <v>7500</v>
      </c>
      <c r="I574" s="221"/>
      <c r="J574" s="189"/>
      <c r="K574" s="213">
        <v>7</v>
      </c>
      <c r="L574" s="189"/>
      <c r="M574" s="228"/>
      <c r="N574" s="189">
        <v>6</v>
      </c>
      <c r="O574" s="189"/>
      <c r="P574" s="213"/>
      <c r="Q574" s="189">
        <v>6</v>
      </c>
      <c r="R574" s="189"/>
      <c r="S574" s="189"/>
      <c r="T574" s="189">
        <v>6</v>
      </c>
      <c r="U574" s="189"/>
      <c r="V574" s="2"/>
      <c r="W574" s="2"/>
      <c r="X574" s="2"/>
      <c r="Y574" s="2"/>
      <c r="Z574" s="2"/>
      <c r="AA574" s="2"/>
      <c r="AB574" s="2"/>
    </row>
    <row r="575" spans="1:28" ht="15" customHeight="1" x14ac:dyDescent="0.25">
      <c r="A575" s="214"/>
      <c r="B575" s="214"/>
      <c r="C575" s="233" t="s">
        <v>1556</v>
      </c>
      <c r="D575" s="217" t="s">
        <v>1557</v>
      </c>
      <c r="E575" s="218">
        <v>3500</v>
      </c>
      <c r="F575" s="219" t="s">
        <v>77</v>
      </c>
      <c r="G575" s="210">
        <v>14.99</v>
      </c>
      <c r="H575" s="232">
        <f t="shared" si="57"/>
        <v>52465</v>
      </c>
      <c r="I575" s="221"/>
      <c r="J575" s="189"/>
      <c r="K575" s="213">
        <f t="shared" ref="K575:K596" si="58">E575/4</f>
        <v>875</v>
      </c>
      <c r="L575" s="189"/>
      <c r="M575" s="228"/>
      <c r="N575" s="189">
        <f t="shared" ref="N575:N581" si="59">E575/4</f>
        <v>875</v>
      </c>
      <c r="O575" s="189"/>
      <c r="P575" s="213"/>
      <c r="Q575" s="189">
        <f t="shared" ref="Q575:Q581" si="60">E575/4</f>
        <v>875</v>
      </c>
      <c r="R575" s="189"/>
      <c r="S575" s="189"/>
      <c r="T575" s="189">
        <f t="shared" ref="T575:T581" si="61">E575/4</f>
        <v>875</v>
      </c>
      <c r="U575" s="189"/>
      <c r="V575" s="2"/>
      <c r="W575" s="2"/>
      <c r="X575" s="2"/>
      <c r="Y575" s="2"/>
      <c r="Z575" s="2"/>
      <c r="AA575" s="2"/>
      <c r="AB575" s="2"/>
    </row>
    <row r="576" spans="1:28" ht="15" customHeight="1" x14ac:dyDescent="0.25">
      <c r="A576" s="214"/>
      <c r="B576" s="214"/>
      <c r="C576" s="233" t="s">
        <v>1556</v>
      </c>
      <c r="D576" s="217" t="s">
        <v>1558</v>
      </c>
      <c r="E576" s="218">
        <v>4500</v>
      </c>
      <c r="F576" s="219" t="s">
        <v>77</v>
      </c>
      <c r="G576" s="210">
        <v>14.99</v>
      </c>
      <c r="H576" s="232">
        <f t="shared" si="57"/>
        <v>67455</v>
      </c>
      <c r="I576" s="221"/>
      <c r="J576" s="189"/>
      <c r="K576" s="213">
        <f t="shared" si="58"/>
        <v>1125</v>
      </c>
      <c r="L576" s="189"/>
      <c r="M576" s="228"/>
      <c r="N576" s="189">
        <f t="shared" si="59"/>
        <v>1125</v>
      </c>
      <c r="O576" s="189"/>
      <c r="P576" s="213"/>
      <c r="Q576" s="189">
        <f t="shared" si="60"/>
        <v>1125</v>
      </c>
      <c r="R576" s="189"/>
      <c r="S576" s="189"/>
      <c r="T576" s="189">
        <f t="shared" si="61"/>
        <v>1125</v>
      </c>
      <c r="U576" s="189"/>
      <c r="V576" s="2"/>
      <c r="W576" s="2"/>
      <c r="X576" s="2"/>
      <c r="Y576" s="2"/>
      <c r="Z576" s="2"/>
      <c r="AA576" s="2"/>
      <c r="AB576" s="2"/>
    </row>
    <row r="577" spans="1:28" ht="15" customHeight="1" x14ac:dyDescent="0.25">
      <c r="A577" s="214"/>
      <c r="B577" s="214"/>
      <c r="C577" s="233" t="s">
        <v>1556</v>
      </c>
      <c r="D577" s="217" t="s">
        <v>1559</v>
      </c>
      <c r="E577" s="218">
        <v>3500</v>
      </c>
      <c r="F577" s="219" t="s">
        <v>77</v>
      </c>
      <c r="G577" s="210">
        <v>14.99</v>
      </c>
      <c r="H577" s="232">
        <f t="shared" si="57"/>
        <v>52465</v>
      </c>
      <c r="I577" s="221"/>
      <c r="J577" s="189"/>
      <c r="K577" s="213">
        <f t="shared" si="58"/>
        <v>875</v>
      </c>
      <c r="L577" s="189"/>
      <c r="M577" s="228"/>
      <c r="N577" s="189">
        <f t="shared" si="59"/>
        <v>875</v>
      </c>
      <c r="O577" s="189"/>
      <c r="P577" s="213"/>
      <c r="Q577" s="189">
        <f t="shared" si="60"/>
        <v>875</v>
      </c>
      <c r="R577" s="189"/>
      <c r="S577" s="189"/>
      <c r="T577" s="189">
        <f t="shared" si="61"/>
        <v>875</v>
      </c>
      <c r="U577" s="189"/>
      <c r="V577" s="2"/>
      <c r="W577" s="2"/>
      <c r="X577" s="2"/>
      <c r="Y577" s="2"/>
      <c r="Z577" s="2"/>
      <c r="AA577" s="2"/>
      <c r="AB577" s="2"/>
    </row>
    <row r="578" spans="1:28" ht="15.75" customHeight="1" x14ac:dyDescent="0.25">
      <c r="A578" s="214"/>
      <c r="B578" s="214"/>
      <c r="C578" s="233" t="s">
        <v>1560</v>
      </c>
      <c r="D578" s="217" t="s">
        <v>1561</v>
      </c>
      <c r="E578" s="218">
        <v>800</v>
      </c>
      <c r="F578" s="219" t="s">
        <v>77</v>
      </c>
      <c r="G578" s="210">
        <v>18</v>
      </c>
      <c r="H578" s="232">
        <f t="shared" si="57"/>
        <v>14400</v>
      </c>
      <c r="I578" s="221"/>
      <c r="J578" s="189"/>
      <c r="K578" s="213">
        <f t="shared" si="58"/>
        <v>200</v>
      </c>
      <c r="L578" s="189"/>
      <c r="M578" s="228"/>
      <c r="N578" s="189">
        <f t="shared" si="59"/>
        <v>200</v>
      </c>
      <c r="O578" s="189"/>
      <c r="P578" s="213"/>
      <c r="Q578" s="189">
        <f t="shared" si="60"/>
        <v>200</v>
      </c>
      <c r="R578" s="189"/>
      <c r="S578" s="189"/>
      <c r="T578" s="189">
        <f t="shared" si="61"/>
        <v>200</v>
      </c>
      <c r="U578" s="189"/>
      <c r="V578" s="2"/>
      <c r="W578" s="2"/>
      <c r="X578" s="2"/>
      <c r="Y578" s="2"/>
      <c r="Z578" s="2"/>
      <c r="AA578" s="2"/>
      <c r="AB578" s="2"/>
    </row>
    <row r="579" spans="1:28" ht="15" customHeight="1" x14ac:dyDescent="0.25">
      <c r="A579" s="214"/>
      <c r="B579" s="214"/>
      <c r="C579" s="233" t="s">
        <v>981</v>
      </c>
      <c r="D579" s="217"/>
      <c r="E579" s="218">
        <v>120</v>
      </c>
      <c r="F579" s="219" t="s">
        <v>114</v>
      </c>
      <c r="G579" s="210">
        <v>560</v>
      </c>
      <c r="H579" s="232">
        <f t="shared" si="57"/>
        <v>67200</v>
      </c>
      <c r="I579" s="221"/>
      <c r="J579" s="189"/>
      <c r="K579" s="213">
        <f t="shared" si="58"/>
        <v>30</v>
      </c>
      <c r="L579" s="189"/>
      <c r="M579" s="228"/>
      <c r="N579" s="189">
        <f t="shared" si="59"/>
        <v>30</v>
      </c>
      <c r="O579" s="189"/>
      <c r="P579" s="213"/>
      <c r="Q579" s="189">
        <f t="shared" si="60"/>
        <v>30</v>
      </c>
      <c r="R579" s="189"/>
      <c r="S579" s="189"/>
      <c r="T579" s="189">
        <f t="shared" si="61"/>
        <v>30</v>
      </c>
      <c r="U579" s="189"/>
      <c r="V579" s="2"/>
      <c r="W579" s="2"/>
      <c r="X579" s="2"/>
      <c r="Y579" s="2"/>
      <c r="Z579" s="2"/>
      <c r="AA579" s="2"/>
      <c r="AB579" s="2"/>
    </row>
    <row r="580" spans="1:28" ht="15.75" customHeight="1" x14ac:dyDescent="0.25">
      <c r="A580" s="214"/>
      <c r="B580" s="214"/>
      <c r="C580" s="233" t="s">
        <v>1562</v>
      </c>
      <c r="D580" s="217" t="s">
        <v>1017</v>
      </c>
      <c r="E580" s="218">
        <v>400</v>
      </c>
      <c r="F580" s="219" t="s">
        <v>88</v>
      </c>
      <c r="G580" s="210">
        <v>565</v>
      </c>
      <c r="H580" s="232">
        <f t="shared" si="57"/>
        <v>226000</v>
      </c>
      <c r="I580" s="221"/>
      <c r="J580" s="189"/>
      <c r="K580" s="213">
        <f t="shared" si="58"/>
        <v>100</v>
      </c>
      <c r="L580" s="189"/>
      <c r="M580" s="228"/>
      <c r="N580" s="189">
        <f t="shared" si="59"/>
        <v>100</v>
      </c>
      <c r="O580" s="189"/>
      <c r="P580" s="213"/>
      <c r="Q580" s="189">
        <f t="shared" si="60"/>
        <v>100</v>
      </c>
      <c r="R580" s="189"/>
      <c r="S580" s="189"/>
      <c r="T580" s="189">
        <f t="shared" si="61"/>
        <v>100</v>
      </c>
      <c r="U580" s="189"/>
      <c r="V580" s="2"/>
      <c r="W580" s="2"/>
      <c r="X580" s="2"/>
      <c r="Y580" s="2"/>
      <c r="Z580" s="2"/>
      <c r="AA580" s="2"/>
      <c r="AB580" s="2"/>
    </row>
    <row r="581" spans="1:28" ht="15.75" customHeight="1" x14ac:dyDescent="0.25">
      <c r="A581" s="214"/>
      <c r="B581" s="214"/>
      <c r="C581" s="233" t="s">
        <v>1562</v>
      </c>
      <c r="D581" s="217" t="s">
        <v>1016</v>
      </c>
      <c r="E581" s="218">
        <v>300</v>
      </c>
      <c r="F581" s="219" t="s">
        <v>88</v>
      </c>
      <c r="G581" s="210">
        <v>565</v>
      </c>
      <c r="H581" s="232">
        <f t="shared" si="57"/>
        <v>169500</v>
      </c>
      <c r="I581" s="221"/>
      <c r="J581" s="189"/>
      <c r="K581" s="213">
        <f t="shared" si="58"/>
        <v>75</v>
      </c>
      <c r="L581" s="189"/>
      <c r="M581" s="228"/>
      <c r="N581" s="189">
        <f t="shared" si="59"/>
        <v>75</v>
      </c>
      <c r="O581" s="189"/>
      <c r="P581" s="213"/>
      <c r="Q581" s="189">
        <f t="shared" si="60"/>
        <v>75</v>
      </c>
      <c r="R581" s="189"/>
      <c r="S581" s="189"/>
      <c r="T581" s="189">
        <f t="shared" si="61"/>
        <v>75</v>
      </c>
      <c r="U581" s="189"/>
      <c r="V581" s="2"/>
      <c r="W581" s="2"/>
      <c r="X581" s="2"/>
      <c r="Y581" s="2"/>
      <c r="Z581" s="2"/>
      <c r="AA581" s="2"/>
      <c r="AB581" s="2"/>
    </row>
    <row r="582" spans="1:28" ht="15.75" customHeight="1" x14ac:dyDescent="0.25">
      <c r="A582" s="214"/>
      <c r="B582" s="214"/>
      <c r="C582" s="233" t="s">
        <v>1562</v>
      </c>
      <c r="D582" s="217" t="s">
        <v>1018</v>
      </c>
      <c r="E582" s="218">
        <v>50</v>
      </c>
      <c r="F582" s="219" t="s">
        <v>88</v>
      </c>
      <c r="G582" s="210">
        <v>565</v>
      </c>
      <c r="H582" s="232">
        <f t="shared" si="57"/>
        <v>28250</v>
      </c>
      <c r="I582" s="221"/>
      <c r="J582" s="189"/>
      <c r="K582" s="213">
        <f t="shared" si="58"/>
        <v>12.5</v>
      </c>
      <c r="L582" s="189"/>
      <c r="M582" s="228"/>
      <c r="N582" s="189">
        <v>13</v>
      </c>
      <c r="O582" s="189"/>
      <c r="P582" s="213"/>
      <c r="Q582" s="189">
        <v>12</v>
      </c>
      <c r="R582" s="189"/>
      <c r="S582" s="189"/>
      <c r="T582" s="189">
        <v>12</v>
      </c>
      <c r="U582" s="189"/>
      <c r="V582" s="2"/>
      <c r="W582" s="2"/>
      <c r="X582" s="2"/>
      <c r="Y582" s="2"/>
      <c r="Z582" s="2"/>
      <c r="AA582" s="2"/>
      <c r="AB582" s="2"/>
    </row>
    <row r="583" spans="1:28" ht="15.75" customHeight="1" x14ac:dyDescent="0.25">
      <c r="A583" s="214"/>
      <c r="B583" s="214"/>
      <c r="C583" s="233" t="s">
        <v>1563</v>
      </c>
      <c r="D583" s="217" t="s">
        <v>1564</v>
      </c>
      <c r="E583" s="218">
        <v>1000</v>
      </c>
      <c r="F583" s="219" t="s">
        <v>88</v>
      </c>
      <c r="G583" s="210">
        <v>250</v>
      </c>
      <c r="H583" s="232">
        <f t="shared" si="57"/>
        <v>250000</v>
      </c>
      <c r="I583" s="221"/>
      <c r="J583" s="189"/>
      <c r="K583" s="213">
        <f t="shared" si="58"/>
        <v>250</v>
      </c>
      <c r="L583" s="189"/>
      <c r="M583" s="228"/>
      <c r="N583" s="189">
        <f t="shared" ref="N583:N596" si="62">E583/4</f>
        <v>250</v>
      </c>
      <c r="O583" s="189"/>
      <c r="P583" s="213"/>
      <c r="Q583" s="189">
        <f t="shared" ref="Q583:Q596" si="63">E583/4</f>
        <v>250</v>
      </c>
      <c r="R583" s="189"/>
      <c r="S583" s="189"/>
      <c r="T583" s="189">
        <f t="shared" ref="T583:T596" si="64">E583/4</f>
        <v>250</v>
      </c>
      <c r="U583" s="189"/>
      <c r="V583" s="2"/>
      <c r="W583" s="2"/>
      <c r="X583" s="2"/>
      <c r="Y583" s="2"/>
      <c r="Z583" s="2"/>
      <c r="AA583" s="2"/>
      <c r="AB583" s="2"/>
    </row>
    <row r="584" spans="1:28" ht="15.75" customHeight="1" x14ac:dyDescent="0.25">
      <c r="A584" s="214"/>
      <c r="B584" s="214"/>
      <c r="C584" s="233" t="s">
        <v>1563</v>
      </c>
      <c r="D584" s="217" t="s">
        <v>1565</v>
      </c>
      <c r="E584" s="218">
        <v>80</v>
      </c>
      <c r="F584" s="219" t="s">
        <v>88</v>
      </c>
      <c r="G584" s="210">
        <f>(150*50)</f>
        <v>7500</v>
      </c>
      <c r="H584" s="232">
        <f t="shared" si="57"/>
        <v>600000</v>
      </c>
      <c r="I584" s="221"/>
      <c r="J584" s="189"/>
      <c r="K584" s="213">
        <f t="shared" si="58"/>
        <v>20</v>
      </c>
      <c r="L584" s="189"/>
      <c r="M584" s="228"/>
      <c r="N584" s="189">
        <f t="shared" si="62"/>
        <v>20</v>
      </c>
      <c r="O584" s="189"/>
      <c r="P584" s="213"/>
      <c r="Q584" s="189">
        <f t="shared" si="63"/>
        <v>20</v>
      </c>
      <c r="R584" s="189"/>
      <c r="S584" s="189"/>
      <c r="T584" s="189">
        <f t="shared" si="64"/>
        <v>20</v>
      </c>
      <c r="U584" s="189"/>
      <c r="V584" s="2"/>
      <c r="W584" s="2"/>
      <c r="X584" s="2"/>
      <c r="Y584" s="2"/>
      <c r="Z584" s="2"/>
      <c r="AA584" s="2"/>
      <c r="AB584" s="2"/>
    </row>
    <row r="585" spans="1:28" ht="15" customHeight="1" x14ac:dyDescent="0.25">
      <c r="A585" s="214"/>
      <c r="B585" s="214"/>
      <c r="C585" s="233" t="s">
        <v>1566</v>
      </c>
      <c r="D585" s="217"/>
      <c r="E585" s="218">
        <v>20</v>
      </c>
      <c r="F585" s="219" t="s">
        <v>77</v>
      </c>
      <c r="G585" s="210">
        <f>500*1.4</f>
        <v>700</v>
      </c>
      <c r="H585" s="232">
        <f t="shared" si="57"/>
        <v>14000</v>
      </c>
      <c r="I585" s="221"/>
      <c r="J585" s="189"/>
      <c r="K585" s="213">
        <f t="shared" si="58"/>
        <v>5</v>
      </c>
      <c r="L585" s="189"/>
      <c r="M585" s="228"/>
      <c r="N585" s="189">
        <f t="shared" si="62"/>
        <v>5</v>
      </c>
      <c r="O585" s="189"/>
      <c r="P585" s="213"/>
      <c r="Q585" s="189">
        <f t="shared" si="63"/>
        <v>5</v>
      </c>
      <c r="R585" s="189"/>
      <c r="S585" s="189"/>
      <c r="T585" s="189">
        <f t="shared" si="64"/>
        <v>5</v>
      </c>
      <c r="U585" s="189"/>
      <c r="V585" s="2"/>
      <c r="W585" s="2"/>
      <c r="X585" s="2"/>
      <c r="Y585" s="2"/>
      <c r="Z585" s="2"/>
      <c r="AA585" s="2"/>
      <c r="AB585" s="2"/>
    </row>
    <row r="586" spans="1:28" ht="15" customHeight="1" x14ac:dyDescent="0.25">
      <c r="A586" s="214"/>
      <c r="B586" s="214"/>
      <c r="C586" s="233" t="s">
        <v>1567</v>
      </c>
      <c r="D586" s="217" t="s">
        <v>1568</v>
      </c>
      <c r="E586" s="218">
        <v>80</v>
      </c>
      <c r="F586" s="219" t="s">
        <v>88</v>
      </c>
      <c r="G586" s="210">
        <v>1620</v>
      </c>
      <c r="H586" s="232">
        <f t="shared" si="57"/>
        <v>129600</v>
      </c>
      <c r="I586" s="221"/>
      <c r="J586" s="189"/>
      <c r="K586" s="213">
        <f t="shared" si="58"/>
        <v>20</v>
      </c>
      <c r="L586" s="189"/>
      <c r="M586" s="228"/>
      <c r="N586" s="189">
        <f t="shared" si="62"/>
        <v>20</v>
      </c>
      <c r="O586" s="189"/>
      <c r="P586" s="213"/>
      <c r="Q586" s="189">
        <f t="shared" si="63"/>
        <v>20</v>
      </c>
      <c r="R586" s="189"/>
      <c r="S586" s="189"/>
      <c r="T586" s="189">
        <f t="shared" si="64"/>
        <v>20</v>
      </c>
      <c r="U586" s="189"/>
      <c r="V586" s="2"/>
      <c r="W586" s="2"/>
      <c r="X586" s="2"/>
      <c r="Y586" s="2"/>
      <c r="Z586" s="2"/>
      <c r="AA586" s="2"/>
      <c r="AB586" s="2"/>
    </row>
    <row r="587" spans="1:28" ht="15" customHeight="1" x14ac:dyDescent="0.25">
      <c r="A587" s="214"/>
      <c r="B587" s="214"/>
      <c r="C587" s="233" t="s">
        <v>1569</v>
      </c>
      <c r="D587" s="217"/>
      <c r="E587" s="218">
        <v>20</v>
      </c>
      <c r="F587" s="219" t="s">
        <v>77</v>
      </c>
      <c r="G587" s="210">
        <f>500*1.4</f>
        <v>700</v>
      </c>
      <c r="H587" s="232">
        <f t="shared" si="57"/>
        <v>14000</v>
      </c>
      <c r="I587" s="221"/>
      <c r="J587" s="189"/>
      <c r="K587" s="213">
        <f t="shared" si="58"/>
        <v>5</v>
      </c>
      <c r="L587" s="189"/>
      <c r="M587" s="228"/>
      <c r="N587" s="189">
        <f t="shared" si="62"/>
        <v>5</v>
      </c>
      <c r="O587" s="189"/>
      <c r="P587" s="213"/>
      <c r="Q587" s="189">
        <f t="shared" si="63"/>
        <v>5</v>
      </c>
      <c r="R587" s="189"/>
      <c r="S587" s="189"/>
      <c r="T587" s="189">
        <f t="shared" si="64"/>
        <v>5</v>
      </c>
      <c r="U587" s="189"/>
      <c r="V587" s="2"/>
      <c r="W587" s="2"/>
      <c r="X587" s="2"/>
      <c r="Y587" s="2"/>
      <c r="Z587" s="2"/>
      <c r="AA587" s="2"/>
      <c r="AB587" s="2"/>
    </row>
    <row r="588" spans="1:28" ht="15" customHeight="1" x14ac:dyDescent="0.25">
      <c r="A588" s="214"/>
      <c r="B588" s="214"/>
      <c r="C588" s="233" t="s">
        <v>1019</v>
      </c>
      <c r="D588" s="217" t="s">
        <v>1020</v>
      </c>
      <c r="E588" s="218">
        <v>100</v>
      </c>
      <c r="F588" s="219" t="s">
        <v>88</v>
      </c>
      <c r="G588" s="210">
        <f>118*12</f>
        <v>1416</v>
      </c>
      <c r="H588" s="232">
        <f t="shared" si="57"/>
        <v>141600</v>
      </c>
      <c r="I588" s="221"/>
      <c r="J588" s="189"/>
      <c r="K588" s="213">
        <f t="shared" si="58"/>
        <v>25</v>
      </c>
      <c r="L588" s="189"/>
      <c r="M588" s="228"/>
      <c r="N588" s="189">
        <f t="shared" si="62"/>
        <v>25</v>
      </c>
      <c r="O588" s="189"/>
      <c r="P588" s="213"/>
      <c r="Q588" s="189">
        <f t="shared" si="63"/>
        <v>25</v>
      </c>
      <c r="R588" s="189"/>
      <c r="S588" s="189"/>
      <c r="T588" s="189">
        <f t="shared" si="64"/>
        <v>25</v>
      </c>
      <c r="U588" s="189"/>
      <c r="V588" s="2"/>
      <c r="W588" s="2"/>
      <c r="X588" s="2"/>
      <c r="Y588" s="2"/>
      <c r="Z588" s="2"/>
      <c r="AA588" s="2"/>
      <c r="AB588" s="2"/>
    </row>
    <row r="589" spans="1:28" ht="15" customHeight="1" x14ac:dyDescent="0.25">
      <c r="A589" s="214"/>
      <c r="B589" s="214"/>
      <c r="C589" s="233" t="s">
        <v>1570</v>
      </c>
      <c r="D589" s="217" t="s">
        <v>1571</v>
      </c>
      <c r="E589" s="218">
        <v>120</v>
      </c>
      <c r="F589" s="219" t="s">
        <v>77</v>
      </c>
      <c r="G589" s="210">
        <f t="shared" ref="G589:G590" si="65">(99)*1.4</f>
        <v>138.6</v>
      </c>
      <c r="H589" s="232">
        <f t="shared" si="57"/>
        <v>16632</v>
      </c>
      <c r="I589" s="221"/>
      <c r="J589" s="189"/>
      <c r="K589" s="213">
        <f t="shared" si="58"/>
        <v>30</v>
      </c>
      <c r="L589" s="189"/>
      <c r="M589" s="228"/>
      <c r="N589" s="189">
        <f t="shared" si="62"/>
        <v>30</v>
      </c>
      <c r="O589" s="189"/>
      <c r="P589" s="213"/>
      <c r="Q589" s="189">
        <f t="shared" si="63"/>
        <v>30</v>
      </c>
      <c r="R589" s="189"/>
      <c r="S589" s="189"/>
      <c r="T589" s="189">
        <f t="shared" si="64"/>
        <v>30</v>
      </c>
      <c r="U589" s="189"/>
      <c r="V589" s="2"/>
      <c r="W589" s="2"/>
      <c r="X589" s="2"/>
      <c r="Y589" s="2"/>
      <c r="Z589" s="2"/>
      <c r="AA589" s="2"/>
      <c r="AB589" s="2"/>
    </row>
    <row r="590" spans="1:28" ht="15" customHeight="1" x14ac:dyDescent="0.25">
      <c r="A590" s="214"/>
      <c r="B590" s="214"/>
      <c r="C590" s="233" t="s">
        <v>1570</v>
      </c>
      <c r="D590" s="217" t="s">
        <v>1572</v>
      </c>
      <c r="E590" s="218">
        <v>120</v>
      </c>
      <c r="F590" s="219" t="s">
        <v>77</v>
      </c>
      <c r="G590" s="210">
        <f t="shared" si="65"/>
        <v>138.6</v>
      </c>
      <c r="H590" s="232">
        <f t="shared" si="57"/>
        <v>16632</v>
      </c>
      <c r="I590" s="221"/>
      <c r="J590" s="189"/>
      <c r="K590" s="213">
        <f t="shared" si="58"/>
        <v>30</v>
      </c>
      <c r="L590" s="189"/>
      <c r="M590" s="228"/>
      <c r="N590" s="189">
        <f t="shared" si="62"/>
        <v>30</v>
      </c>
      <c r="O590" s="189"/>
      <c r="P590" s="213"/>
      <c r="Q590" s="189">
        <f t="shared" si="63"/>
        <v>30</v>
      </c>
      <c r="R590" s="189"/>
      <c r="S590" s="189"/>
      <c r="T590" s="189">
        <f t="shared" si="64"/>
        <v>30</v>
      </c>
      <c r="U590" s="189"/>
      <c r="V590" s="2"/>
      <c r="W590" s="2"/>
      <c r="X590" s="2"/>
      <c r="Y590" s="2"/>
      <c r="Z590" s="2"/>
      <c r="AA590" s="2"/>
      <c r="AB590" s="2"/>
    </row>
    <row r="591" spans="1:28" ht="15" customHeight="1" x14ac:dyDescent="0.25">
      <c r="A591" s="214"/>
      <c r="B591" s="207"/>
      <c r="C591" s="257" t="s">
        <v>1573</v>
      </c>
      <c r="D591" s="217" t="s">
        <v>1571</v>
      </c>
      <c r="E591" s="218">
        <v>120</v>
      </c>
      <c r="F591" s="219" t="s">
        <v>77</v>
      </c>
      <c r="G591" s="210">
        <f>125*1.4</f>
        <v>175</v>
      </c>
      <c r="H591" s="232">
        <f t="shared" si="57"/>
        <v>21000</v>
      </c>
      <c r="I591" s="221"/>
      <c r="J591" s="189"/>
      <c r="K591" s="213">
        <f t="shared" si="58"/>
        <v>30</v>
      </c>
      <c r="L591" s="189"/>
      <c r="M591" s="228"/>
      <c r="N591" s="189">
        <f t="shared" si="62"/>
        <v>30</v>
      </c>
      <c r="O591" s="189"/>
      <c r="P591" s="213"/>
      <c r="Q591" s="189">
        <f t="shared" si="63"/>
        <v>30</v>
      </c>
      <c r="R591" s="189"/>
      <c r="S591" s="189"/>
      <c r="T591" s="189">
        <f t="shared" si="64"/>
        <v>30</v>
      </c>
      <c r="U591" s="189"/>
      <c r="V591" s="2"/>
      <c r="W591" s="2"/>
      <c r="X591" s="2"/>
      <c r="Y591" s="2"/>
      <c r="Z591" s="2"/>
      <c r="AA591" s="2"/>
      <c r="AB591" s="2"/>
    </row>
    <row r="592" spans="1:28" ht="15" customHeight="1" x14ac:dyDescent="0.25">
      <c r="A592" s="214"/>
      <c r="B592" s="207"/>
      <c r="C592" s="257" t="s">
        <v>1573</v>
      </c>
      <c r="D592" s="217" t="s">
        <v>1572</v>
      </c>
      <c r="E592" s="218">
        <v>120</v>
      </c>
      <c r="F592" s="219" t="s">
        <v>77</v>
      </c>
      <c r="G592" s="210">
        <f>75*1.4</f>
        <v>105</v>
      </c>
      <c r="H592" s="232">
        <f t="shared" si="57"/>
        <v>12600</v>
      </c>
      <c r="I592" s="221"/>
      <c r="J592" s="189"/>
      <c r="K592" s="213">
        <f t="shared" si="58"/>
        <v>30</v>
      </c>
      <c r="L592" s="189"/>
      <c r="M592" s="228"/>
      <c r="N592" s="189">
        <f t="shared" si="62"/>
        <v>30</v>
      </c>
      <c r="O592" s="189"/>
      <c r="P592" s="213"/>
      <c r="Q592" s="189">
        <f t="shared" si="63"/>
        <v>30</v>
      </c>
      <c r="R592" s="189"/>
      <c r="S592" s="189"/>
      <c r="T592" s="189">
        <f t="shared" si="64"/>
        <v>30</v>
      </c>
      <c r="U592" s="189"/>
      <c r="V592" s="2"/>
      <c r="W592" s="2"/>
      <c r="X592" s="2"/>
      <c r="Y592" s="2"/>
      <c r="Z592" s="2"/>
      <c r="AA592" s="2"/>
      <c r="AB592" s="2"/>
    </row>
    <row r="593" spans="1:28" ht="15" customHeight="1" x14ac:dyDescent="0.25">
      <c r="A593" s="214"/>
      <c r="B593" s="207"/>
      <c r="C593" s="257" t="s">
        <v>1574</v>
      </c>
      <c r="D593" s="217"/>
      <c r="E593" s="218">
        <v>40</v>
      </c>
      <c r="F593" s="219" t="s">
        <v>1575</v>
      </c>
      <c r="G593" s="210">
        <v>6000</v>
      </c>
      <c r="H593" s="232">
        <f t="shared" si="57"/>
        <v>240000</v>
      </c>
      <c r="I593" s="221"/>
      <c r="J593" s="189"/>
      <c r="K593" s="213">
        <f t="shared" si="58"/>
        <v>10</v>
      </c>
      <c r="L593" s="189"/>
      <c r="M593" s="228"/>
      <c r="N593" s="189">
        <f t="shared" si="62"/>
        <v>10</v>
      </c>
      <c r="O593" s="189"/>
      <c r="P593" s="213"/>
      <c r="Q593" s="189">
        <f t="shared" si="63"/>
        <v>10</v>
      </c>
      <c r="R593" s="189"/>
      <c r="S593" s="189"/>
      <c r="T593" s="189">
        <f t="shared" si="64"/>
        <v>10</v>
      </c>
      <c r="U593" s="189"/>
      <c r="V593" s="2"/>
      <c r="W593" s="2"/>
      <c r="X593" s="2"/>
      <c r="Y593" s="2"/>
      <c r="Z593" s="2"/>
      <c r="AA593" s="2"/>
      <c r="AB593" s="2"/>
    </row>
    <row r="594" spans="1:28" ht="15" customHeight="1" x14ac:dyDescent="0.25">
      <c r="A594" s="214"/>
      <c r="B594" s="214"/>
      <c r="C594" s="233" t="s">
        <v>1576</v>
      </c>
      <c r="D594" s="217" t="s">
        <v>1577</v>
      </c>
      <c r="E594" s="218">
        <v>100</v>
      </c>
      <c r="F594" s="219" t="s">
        <v>178</v>
      </c>
      <c r="G594" s="210">
        <v>499</v>
      </c>
      <c r="H594" s="232">
        <f t="shared" si="57"/>
        <v>49900</v>
      </c>
      <c r="I594" s="221"/>
      <c r="J594" s="189"/>
      <c r="K594" s="213">
        <f t="shared" si="58"/>
        <v>25</v>
      </c>
      <c r="L594" s="189"/>
      <c r="M594" s="228"/>
      <c r="N594" s="189">
        <f t="shared" si="62"/>
        <v>25</v>
      </c>
      <c r="O594" s="189"/>
      <c r="P594" s="213"/>
      <c r="Q594" s="189">
        <f t="shared" si="63"/>
        <v>25</v>
      </c>
      <c r="R594" s="189"/>
      <c r="S594" s="189"/>
      <c r="T594" s="189">
        <f t="shared" si="64"/>
        <v>25</v>
      </c>
      <c r="U594" s="189"/>
      <c r="V594" s="2"/>
      <c r="W594" s="2"/>
      <c r="X594" s="2"/>
      <c r="Y594" s="2"/>
      <c r="Z594" s="2"/>
      <c r="AA594" s="2"/>
      <c r="AB594" s="2"/>
    </row>
    <row r="595" spans="1:28" ht="15" customHeight="1" x14ac:dyDescent="0.25">
      <c r="A595" s="214"/>
      <c r="B595" s="214"/>
      <c r="C595" s="233" t="s">
        <v>1576</v>
      </c>
      <c r="D595" s="217" t="s">
        <v>1578</v>
      </c>
      <c r="E595" s="218">
        <v>40</v>
      </c>
      <c r="F595" s="219" t="s">
        <v>517</v>
      </c>
      <c r="G595" s="210">
        <v>1500</v>
      </c>
      <c r="H595" s="232">
        <f t="shared" si="57"/>
        <v>60000</v>
      </c>
      <c r="I595" s="221"/>
      <c r="J595" s="189"/>
      <c r="K595" s="213">
        <f t="shared" si="58"/>
        <v>10</v>
      </c>
      <c r="L595" s="189"/>
      <c r="M595" s="228"/>
      <c r="N595" s="189">
        <f t="shared" si="62"/>
        <v>10</v>
      </c>
      <c r="O595" s="189"/>
      <c r="P595" s="213"/>
      <c r="Q595" s="189">
        <f t="shared" si="63"/>
        <v>10</v>
      </c>
      <c r="R595" s="189"/>
      <c r="S595" s="189"/>
      <c r="T595" s="189">
        <f t="shared" si="64"/>
        <v>10</v>
      </c>
      <c r="U595" s="189"/>
      <c r="V595" s="2"/>
      <c r="W595" s="2"/>
      <c r="X595" s="2"/>
      <c r="Y595" s="2"/>
      <c r="Z595" s="2"/>
      <c r="AA595" s="2"/>
      <c r="AB595" s="2"/>
    </row>
    <row r="596" spans="1:28" ht="15" customHeight="1" x14ac:dyDescent="0.25">
      <c r="A596" s="214"/>
      <c r="B596" s="214"/>
      <c r="C596" s="233" t="s">
        <v>1021</v>
      </c>
      <c r="D596" s="217" t="s">
        <v>1579</v>
      </c>
      <c r="E596" s="218">
        <v>20</v>
      </c>
      <c r="F596" s="219" t="s">
        <v>88</v>
      </c>
      <c r="G596" s="210">
        <f>10*(10.5*1.4)</f>
        <v>147</v>
      </c>
      <c r="H596" s="232">
        <f t="shared" si="57"/>
        <v>2940</v>
      </c>
      <c r="I596" s="221"/>
      <c r="J596" s="189"/>
      <c r="K596" s="213">
        <f t="shared" si="58"/>
        <v>5</v>
      </c>
      <c r="L596" s="189"/>
      <c r="M596" s="228"/>
      <c r="N596" s="189">
        <f t="shared" si="62"/>
        <v>5</v>
      </c>
      <c r="O596" s="189"/>
      <c r="P596" s="213"/>
      <c r="Q596" s="189">
        <f t="shared" si="63"/>
        <v>5</v>
      </c>
      <c r="R596" s="189"/>
      <c r="S596" s="189"/>
      <c r="T596" s="189">
        <f t="shared" si="64"/>
        <v>5</v>
      </c>
      <c r="U596" s="189"/>
      <c r="V596" s="2"/>
      <c r="W596" s="2"/>
      <c r="X596" s="2"/>
      <c r="Y596" s="2"/>
      <c r="Z596" s="2"/>
      <c r="AA596" s="2"/>
      <c r="AB596" s="2"/>
    </row>
    <row r="597" spans="1:28" ht="15" customHeight="1" x14ac:dyDescent="0.25">
      <c r="A597" s="214"/>
      <c r="B597" s="214"/>
      <c r="C597" s="233"/>
      <c r="D597" s="217"/>
      <c r="E597" s="218"/>
      <c r="F597" s="219"/>
      <c r="G597" s="210"/>
      <c r="H597" s="232"/>
      <c r="I597" s="221"/>
      <c r="J597" s="189"/>
      <c r="K597" s="213"/>
      <c r="L597" s="189"/>
      <c r="M597" s="228"/>
      <c r="N597" s="189"/>
      <c r="O597" s="189"/>
      <c r="P597" s="213"/>
      <c r="Q597" s="189"/>
      <c r="R597" s="189"/>
      <c r="S597" s="189"/>
      <c r="T597" s="189"/>
      <c r="U597" s="189"/>
      <c r="V597" s="2"/>
      <c r="W597" s="2"/>
      <c r="X597" s="2"/>
      <c r="Y597" s="2"/>
      <c r="Z597" s="2"/>
      <c r="AA597" s="2"/>
      <c r="AB597" s="2"/>
    </row>
    <row r="598" spans="1:28" ht="15.75" customHeight="1" x14ac:dyDescent="0.25">
      <c r="A598" s="214"/>
      <c r="B598" s="214"/>
      <c r="C598" s="215" t="s">
        <v>564</v>
      </c>
      <c r="D598" s="217"/>
      <c r="E598" s="218"/>
      <c r="F598" s="219"/>
      <c r="G598" s="210"/>
      <c r="H598" s="232"/>
      <c r="I598" s="220" t="s">
        <v>847</v>
      </c>
      <c r="J598" s="189"/>
      <c r="K598" s="213"/>
      <c r="L598" s="189"/>
      <c r="M598" s="228"/>
      <c r="N598" s="189"/>
      <c r="O598" s="189"/>
      <c r="P598" s="213"/>
      <c r="Q598" s="189"/>
      <c r="R598" s="189"/>
      <c r="S598" s="189"/>
      <c r="T598" s="189"/>
      <c r="U598" s="189"/>
      <c r="V598" s="2"/>
      <c r="W598" s="2"/>
      <c r="X598" s="2"/>
      <c r="Y598" s="2"/>
      <c r="Z598" s="2"/>
      <c r="AA598" s="2"/>
      <c r="AB598" s="2"/>
    </row>
    <row r="599" spans="1:28" ht="15" customHeight="1" x14ac:dyDescent="0.25">
      <c r="A599" s="214"/>
      <c r="B599" s="214"/>
      <c r="C599" s="233" t="s">
        <v>1580</v>
      </c>
      <c r="D599" s="217" t="s">
        <v>1581</v>
      </c>
      <c r="E599" s="218">
        <v>15</v>
      </c>
      <c r="F599" s="219" t="s">
        <v>88</v>
      </c>
      <c r="G599" s="210">
        <v>650</v>
      </c>
      <c r="H599" s="232">
        <f t="shared" ref="H599:H612" si="66">E599*G599</f>
        <v>9750</v>
      </c>
      <c r="I599" s="221"/>
      <c r="J599" s="189"/>
      <c r="K599" s="213">
        <f t="shared" ref="K599:K612" si="67">E599</f>
        <v>15</v>
      </c>
      <c r="L599" s="189"/>
      <c r="M599" s="228"/>
      <c r="N599" s="189"/>
      <c r="O599" s="189"/>
      <c r="P599" s="213"/>
      <c r="Q599" s="189"/>
      <c r="R599" s="189"/>
      <c r="S599" s="189"/>
      <c r="T599" s="189"/>
      <c r="U599" s="189"/>
      <c r="V599" s="2"/>
      <c r="W599" s="2"/>
      <c r="X599" s="2"/>
      <c r="Y599" s="2"/>
      <c r="Z599" s="2"/>
      <c r="AA599" s="2"/>
      <c r="AB599" s="2"/>
    </row>
    <row r="600" spans="1:28" ht="15" customHeight="1" x14ac:dyDescent="0.25">
      <c r="A600" s="214"/>
      <c r="B600" s="214"/>
      <c r="C600" s="233" t="s">
        <v>1580</v>
      </c>
      <c r="D600" s="217" t="s">
        <v>1582</v>
      </c>
      <c r="E600" s="218">
        <v>15</v>
      </c>
      <c r="F600" s="219" t="s">
        <v>88</v>
      </c>
      <c r="G600" s="210">
        <v>630</v>
      </c>
      <c r="H600" s="232">
        <f t="shared" si="66"/>
        <v>9450</v>
      </c>
      <c r="I600" s="221"/>
      <c r="J600" s="189"/>
      <c r="K600" s="213">
        <f t="shared" si="67"/>
        <v>15</v>
      </c>
      <c r="L600" s="189"/>
      <c r="M600" s="228"/>
      <c r="N600" s="189"/>
      <c r="O600" s="189"/>
      <c r="P600" s="213"/>
      <c r="Q600" s="189"/>
      <c r="R600" s="189"/>
      <c r="S600" s="189"/>
      <c r="T600" s="189"/>
      <c r="U600" s="189"/>
      <c r="V600" s="2"/>
      <c r="W600" s="2"/>
      <c r="X600" s="2"/>
      <c r="Y600" s="2"/>
      <c r="Z600" s="2"/>
      <c r="AA600" s="2"/>
      <c r="AB600" s="2"/>
    </row>
    <row r="601" spans="1:28" ht="15.75" customHeight="1" x14ac:dyDescent="0.25">
      <c r="A601" s="214"/>
      <c r="B601" s="214"/>
      <c r="C601" s="249" t="s">
        <v>1583</v>
      </c>
      <c r="D601" s="217" t="s">
        <v>1584</v>
      </c>
      <c r="E601" s="218">
        <v>15</v>
      </c>
      <c r="F601" s="219" t="s">
        <v>88</v>
      </c>
      <c r="G601" s="210">
        <v>5880</v>
      </c>
      <c r="H601" s="232">
        <f t="shared" si="66"/>
        <v>88200</v>
      </c>
      <c r="I601" s="221"/>
      <c r="J601" s="189"/>
      <c r="K601" s="213">
        <f t="shared" si="67"/>
        <v>15</v>
      </c>
      <c r="L601" s="189"/>
      <c r="M601" s="228"/>
      <c r="N601" s="189"/>
      <c r="O601" s="189"/>
      <c r="P601" s="213"/>
      <c r="Q601" s="189"/>
      <c r="R601" s="189"/>
      <c r="S601" s="189"/>
      <c r="T601" s="189"/>
      <c r="U601" s="189"/>
      <c r="V601" s="2"/>
      <c r="W601" s="2"/>
      <c r="X601" s="2"/>
      <c r="Y601" s="2"/>
      <c r="Z601" s="2"/>
      <c r="AA601" s="2"/>
      <c r="AB601" s="2"/>
    </row>
    <row r="602" spans="1:28" ht="15" customHeight="1" x14ac:dyDescent="0.25">
      <c r="A602" s="214"/>
      <c r="B602" s="214"/>
      <c r="C602" s="233" t="s">
        <v>1585</v>
      </c>
      <c r="D602" s="217" t="s">
        <v>1586</v>
      </c>
      <c r="E602" s="218">
        <v>15</v>
      </c>
      <c r="F602" s="219" t="s">
        <v>88</v>
      </c>
      <c r="G602" s="210">
        <v>840</v>
      </c>
      <c r="H602" s="232">
        <f t="shared" si="66"/>
        <v>12600</v>
      </c>
      <c r="I602" s="221"/>
      <c r="J602" s="189"/>
      <c r="K602" s="213">
        <f t="shared" si="67"/>
        <v>15</v>
      </c>
      <c r="L602" s="189"/>
      <c r="M602" s="228"/>
      <c r="N602" s="189"/>
      <c r="O602" s="189"/>
      <c r="P602" s="213"/>
      <c r="Q602" s="189"/>
      <c r="R602" s="189"/>
      <c r="S602" s="189"/>
      <c r="T602" s="189"/>
      <c r="U602" s="189"/>
      <c r="V602" s="2"/>
      <c r="W602" s="2"/>
      <c r="X602" s="2"/>
      <c r="Y602" s="2"/>
      <c r="Z602" s="2"/>
      <c r="AA602" s="2"/>
      <c r="AB602" s="2"/>
    </row>
    <row r="603" spans="1:28" ht="15" customHeight="1" x14ac:dyDescent="0.25">
      <c r="A603" s="214"/>
      <c r="B603" s="214"/>
      <c r="C603" s="233" t="s">
        <v>1587</v>
      </c>
      <c r="D603" s="217" t="s">
        <v>1588</v>
      </c>
      <c r="E603" s="218">
        <v>15</v>
      </c>
      <c r="F603" s="219" t="s">
        <v>88</v>
      </c>
      <c r="G603" s="210">
        <v>420</v>
      </c>
      <c r="H603" s="232">
        <f t="shared" si="66"/>
        <v>6300</v>
      </c>
      <c r="I603" s="221"/>
      <c r="J603" s="189"/>
      <c r="K603" s="213">
        <f t="shared" si="67"/>
        <v>15</v>
      </c>
      <c r="L603" s="189"/>
      <c r="M603" s="228"/>
      <c r="N603" s="189"/>
      <c r="O603" s="189"/>
      <c r="P603" s="213"/>
      <c r="Q603" s="189"/>
      <c r="R603" s="189"/>
      <c r="S603" s="189"/>
      <c r="T603" s="189"/>
      <c r="U603" s="189"/>
      <c r="V603" s="2"/>
      <c r="W603" s="2"/>
      <c r="X603" s="2"/>
      <c r="Y603" s="2"/>
      <c r="Z603" s="2"/>
      <c r="AA603" s="2"/>
      <c r="AB603" s="2"/>
    </row>
    <row r="604" spans="1:28" ht="15.75" customHeight="1" x14ac:dyDescent="0.25">
      <c r="A604" s="214"/>
      <c r="B604" s="214"/>
      <c r="C604" s="233" t="s">
        <v>1589</v>
      </c>
      <c r="D604" s="217" t="s">
        <v>1590</v>
      </c>
      <c r="E604" s="218">
        <v>150</v>
      </c>
      <c r="F604" s="219" t="s">
        <v>88</v>
      </c>
      <c r="G604" s="210">
        <v>2500</v>
      </c>
      <c r="H604" s="232">
        <f t="shared" si="66"/>
        <v>375000</v>
      </c>
      <c r="I604" s="221"/>
      <c r="J604" s="189"/>
      <c r="K604" s="213">
        <f t="shared" si="67"/>
        <v>150</v>
      </c>
      <c r="L604" s="189"/>
      <c r="M604" s="228"/>
      <c r="N604" s="189"/>
      <c r="O604" s="189"/>
      <c r="P604" s="213"/>
      <c r="Q604" s="189"/>
      <c r="R604" s="189"/>
      <c r="S604" s="189"/>
      <c r="T604" s="189"/>
      <c r="U604" s="189"/>
      <c r="V604" s="2"/>
      <c r="W604" s="2"/>
      <c r="X604" s="2"/>
      <c r="Y604" s="2"/>
      <c r="Z604" s="2"/>
      <c r="AA604" s="2"/>
      <c r="AB604" s="2"/>
    </row>
    <row r="605" spans="1:28" ht="15" customHeight="1" x14ac:dyDescent="0.25">
      <c r="A605" s="214"/>
      <c r="B605" s="214"/>
      <c r="C605" s="233" t="s">
        <v>1591</v>
      </c>
      <c r="D605" s="217" t="s">
        <v>1592</v>
      </c>
      <c r="E605" s="218">
        <v>150</v>
      </c>
      <c r="F605" s="219" t="s">
        <v>168</v>
      </c>
      <c r="G605" s="210">
        <f>900*1.4</f>
        <v>1260</v>
      </c>
      <c r="H605" s="232">
        <f t="shared" si="66"/>
        <v>189000</v>
      </c>
      <c r="I605" s="221"/>
      <c r="J605" s="189"/>
      <c r="K605" s="213">
        <f t="shared" si="67"/>
        <v>150</v>
      </c>
      <c r="L605" s="189"/>
      <c r="M605" s="228"/>
      <c r="N605" s="189"/>
      <c r="O605" s="189"/>
      <c r="P605" s="213"/>
      <c r="Q605" s="189"/>
      <c r="R605" s="189"/>
      <c r="S605" s="189"/>
      <c r="T605" s="189"/>
      <c r="U605" s="189"/>
      <c r="V605" s="2"/>
      <c r="W605" s="2"/>
      <c r="X605" s="2"/>
      <c r="Y605" s="2"/>
      <c r="Z605" s="2"/>
      <c r="AA605" s="2"/>
      <c r="AB605" s="2"/>
    </row>
    <row r="606" spans="1:28" ht="15" customHeight="1" x14ac:dyDescent="0.25">
      <c r="A606" s="214"/>
      <c r="B606" s="214"/>
      <c r="C606" s="233" t="s">
        <v>1593</v>
      </c>
      <c r="D606" s="217"/>
      <c r="E606" s="218">
        <v>10</v>
      </c>
      <c r="F606" s="219" t="s">
        <v>178</v>
      </c>
      <c r="G606" s="210">
        <f>100*1.4</f>
        <v>140</v>
      </c>
      <c r="H606" s="232">
        <f t="shared" si="66"/>
        <v>1400</v>
      </c>
      <c r="I606" s="221"/>
      <c r="J606" s="189"/>
      <c r="K606" s="213">
        <f t="shared" si="67"/>
        <v>10</v>
      </c>
      <c r="L606" s="189"/>
      <c r="M606" s="228"/>
      <c r="N606" s="189"/>
      <c r="O606" s="189"/>
      <c r="P606" s="213"/>
      <c r="Q606" s="189"/>
      <c r="R606" s="189"/>
      <c r="S606" s="189"/>
      <c r="T606" s="189"/>
      <c r="U606" s="189"/>
      <c r="V606" s="2"/>
      <c r="W606" s="2"/>
      <c r="X606" s="2"/>
      <c r="Y606" s="2"/>
      <c r="Z606" s="2"/>
      <c r="AA606" s="2"/>
      <c r="AB606" s="2"/>
    </row>
    <row r="607" spans="1:28" ht="15" customHeight="1" x14ac:dyDescent="0.25">
      <c r="A607" s="214"/>
      <c r="B607" s="214"/>
      <c r="C607" s="233" t="s">
        <v>1594</v>
      </c>
      <c r="D607" s="217"/>
      <c r="E607" s="218">
        <v>3</v>
      </c>
      <c r="F607" s="219" t="s">
        <v>75</v>
      </c>
      <c r="G607" s="210">
        <f>450*1.4</f>
        <v>630</v>
      </c>
      <c r="H607" s="232">
        <f t="shared" si="66"/>
        <v>1890</v>
      </c>
      <c r="I607" s="221"/>
      <c r="J607" s="189"/>
      <c r="K607" s="213">
        <f t="shared" si="67"/>
        <v>3</v>
      </c>
      <c r="L607" s="189"/>
      <c r="M607" s="228"/>
      <c r="N607" s="189"/>
      <c r="O607" s="189"/>
      <c r="P607" s="213"/>
      <c r="Q607" s="189"/>
      <c r="R607" s="189"/>
      <c r="S607" s="189"/>
      <c r="T607" s="189"/>
      <c r="U607" s="189"/>
      <c r="V607" s="2"/>
      <c r="W607" s="2"/>
      <c r="X607" s="2"/>
      <c r="Y607" s="2"/>
      <c r="Z607" s="2"/>
      <c r="AA607" s="2"/>
      <c r="AB607" s="2"/>
    </row>
    <row r="608" spans="1:28" ht="15" customHeight="1" x14ac:dyDescent="0.25">
      <c r="A608" s="214"/>
      <c r="B608" s="214"/>
      <c r="C608" s="233" t="s">
        <v>1595</v>
      </c>
      <c r="D608" s="217" t="s">
        <v>1596</v>
      </c>
      <c r="E608" s="218">
        <v>150</v>
      </c>
      <c r="F608" s="219" t="s">
        <v>75</v>
      </c>
      <c r="G608" s="210">
        <f>170*1.4</f>
        <v>237.99999999999997</v>
      </c>
      <c r="H608" s="232">
        <f t="shared" si="66"/>
        <v>35699.999999999993</v>
      </c>
      <c r="I608" s="221"/>
      <c r="J608" s="189"/>
      <c r="K608" s="213">
        <f t="shared" si="67"/>
        <v>150</v>
      </c>
      <c r="L608" s="189"/>
      <c r="M608" s="228"/>
      <c r="N608" s="189"/>
      <c r="O608" s="189"/>
      <c r="P608" s="213"/>
      <c r="Q608" s="189"/>
      <c r="R608" s="189"/>
      <c r="S608" s="189"/>
      <c r="T608" s="189"/>
      <c r="U608" s="189"/>
      <c r="V608" s="2"/>
      <c r="W608" s="2"/>
      <c r="X608" s="2"/>
      <c r="Y608" s="2"/>
      <c r="Z608" s="2"/>
      <c r="AA608" s="2"/>
      <c r="AB608" s="2"/>
    </row>
    <row r="609" spans="1:28" ht="15" customHeight="1" x14ac:dyDescent="0.25">
      <c r="A609" s="214"/>
      <c r="B609" s="214"/>
      <c r="C609" s="233" t="s">
        <v>1597</v>
      </c>
      <c r="D609" s="217" t="s">
        <v>920</v>
      </c>
      <c r="E609" s="218">
        <v>15</v>
      </c>
      <c r="F609" s="219" t="s">
        <v>77</v>
      </c>
      <c r="G609" s="210">
        <f>250*1.4</f>
        <v>350</v>
      </c>
      <c r="H609" s="232">
        <f t="shared" si="66"/>
        <v>5250</v>
      </c>
      <c r="I609" s="221"/>
      <c r="J609" s="189"/>
      <c r="K609" s="213">
        <f t="shared" si="67"/>
        <v>15</v>
      </c>
      <c r="L609" s="189"/>
      <c r="M609" s="228"/>
      <c r="N609" s="189"/>
      <c r="O609" s="189"/>
      <c r="P609" s="213"/>
      <c r="Q609" s="189"/>
      <c r="R609" s="189"/>
      <c r="S609" s="189"/>
      <c r="T609" s="189"/>
      <c r="U609" s="189"/>
      <c r="V609" s="2"/>
      <c r="W609" s="2"/>
      <c r="X609" s="2"/>
      <c r="Y609" s="2"/>
      <c r="Z609" s="2"/>
      <c r="AA609" s="2"/>
      <c r="AB609" s="2"/>
    </row>
    <row r="610" spans="1:28" ht="15.75" customHeight="1" x14ac:dyDescent="0.25">
      <c r="A610" s="214"/>
      <c r="B610" s="214"/>
      <c r="C610" s="233" t="s">
        <v>1598</v>
      </c>
      <c r="D610" s="217"/>
      <c r="E610" s="218">
        <v>15</v>
      </c>
      <c r="F610" s="219" t="s">
        <v>88</v>
      </c>
      <c r="G610" s="210">
        <f>630</f>
        <v>630</v>
      </c>
      <c r="H610" s="232">
        <f t="shared" si="66"/>
        <v>9450</v>
      </c>
      <c r="I610" s="221"/>
      <c r="J610" s="189"/>
      <c r="K610" s="213">
        <f t="shared" si="67"/>
        <v>15</v>
      </c>
      <c r="L610" s="189"/>
      <c r="M610" s="228"/>
      <c r="N610" s="189"/>
      <c r="O610" s="189"/>
      <c r="P610" s="213"/>
      <c r="Q610" s="189"/>
      <c r="R610" s="189"/>
      <c r="S610" s="189"/>
      <c r="T610" s="189"/>
      <c r="U610" s="189"/>
      <c r="V610" s="2"/>
      <c r="W610" s="2"/>
      <c r="X610" s="2"/>
      <c r="Y610" s="2"/>
      <c r="Z610" s="2"/>
      <c r="AA610" s="2"/>
      <c r="AB610" s="2"/>
    </row>
    <row r="611" spans="1:28" ht="15" customHeight="1" x14ac:dyDescent="0.25">
      <c r="A611" s="214"/>
      <c r="B611" s="214"/>
      <c r="C611" s="233" t="s">
        <v>1599</v>
      </c>
      <c r="D611" s="217" t="s">
        <v>1600</v>
      </c>
      <c r="E611" s="218">
        <v>12</v>
      </c>
      <c r="F611" s="219" t="s">
        <v>77</v>
      </c>
      <c r="G611" s="210">
        <v>75</v>
      </c>
      <c r="H611" s="232">
        <f t="shared" si="66"/>
        <v>900</v>
      </c>
      <c r="I611" s="221"/>
      <c r="J611" s="189"/>
      <c r="K611" s="213">
        <f t="shared" si="67"/>
        <v>12</v>
      </c>
      <c r="L611" s="189"/>
      <c r="M611" s="228"/>
      <c r="N611" s="189"/>
      <c r="O611" s="189"/>
      <c r="P611" s="213"/>
      <c r="Q611" s="189"/>
      <c r="R611" s="189"/>
      <c r="S611" s="189"/>
      <c r="T611" s="189"/>
      <c r="U611" s="189"/>
      <c r="V611" s="2"/>
      <c r="W611" s="2"/>
      <c r="X611" s="2"/>
      <c r="Y611" s="2"/>
      <c r="Z611" s="2"/>
      <c r="AA611" s="2"/>
      <c r="AB611" s="2"/>
    </row>
    <row r="612" spans="1:28" ht="15.75" customHeight="1" x14ac:dyDescent="0.25">
      <c r="A612" s="214"/>
      <c r="B612" s="214"/>
      <c r="C612" s="233" t="s">
        <v>1601</v>
      </c>
      <c r="D612" s="217"/>
      <c r="E612" s="218">
        <v>200</v>
      </c>
      <c r="F612" s="219" t="s">
        <v>75</v>
      </c>
      <c r="G612" s="210">
        <v>800</v>
      </c>
      <c r="H612" s="232">
        <f t="shared" si="66"/>
        <v>160000</v>
      </c>
      <c r="I612" s="221"/>
      <c r="J612" s="189"/>
      <c r="K612" s="213">
        <f t="shared" si="67"/>
        <v>200</v>
      </c>
      <c r="L612" s="189"/>
      <c r="M612" s="228"/>
      <c r="N612" s="189"/>
      <c r="O612" s="189"/>
      <c r="P612" s="213"/>
      <c r="Q612" s="189"/>
      <c r="R612" s="189"/>
      <c r="S612" s="189"/>
      <c r="T612" s="189"/>
      <c r="U612" s="189"/>
      <c r="V612" s="2"/>
      <c r="W612" s="2"/>
      <c r="X612" s="2"/>
      <c r="Y612" s="2"/>
      <c r="Z612" s="2"/>
      <c r="AA612" s="2"/>
      <c r="AB612" s="2"/>
    </row>
    <row r="613" spans="1:28" ht="15.75" customHeight="1" x14ac:dyDescent="0.25">
      <c r="A613" s="214"/>
      <c r="B613" s="214"/>
      <c r="C613" s="263" t="s">
        <v>1602</v>
      </c>
      <c r="D613" s="217"/>
      <c r="E613" s="218"/>
      <c r="F613" s="219"/>
      <c r="G613" s="210"/>
      <c r="H613" s="232"/>
      <c r="I613" s="221"/>
      <c r="J613" s="189"/>
      <c r="K613" s="213"/>
      <c r="L613" s="189"/>
      <c r="M613" s="228"/>
      <c r="N613" s="189"/>
      <c r="O613" s="189"/>
      <c r="P613" s="213"/>
      <c r="Q613" s="189"/>
      <c r="R613" s="189"/>
      <c r="S613" s="189"/>
      <c r="T613" s="189"/>
      <c r="U613" s="189"/>
      <c r="V613" s="2"/>
      <c r="W613" s="2"/>
      <c r="X613" s="2"/>
      <c r="Y613" s="2"/>
      <c r="Z613" s="2"/>
      <c r="AA613" s="2"/>
      <c r="AB613" s="2"/>
    </row>
    <row r="614" spans="1:28" ht="15.75" customHeight="1" x14ac:dyDescent="0.25">
      <c r="A614" s="214"/>
      <c r="B614" s="214"/>
      <c r="C614" s="263" t="s">
        <v>1603</v>
      </c>
      <c r="D614" s="217"/>
      <c r="E614" s="218"/>
      <c r="F614" s="219"/>
      <c r="G614" s="210"/>
      <c r="H614" s="232"/>
      <c r="I614" s="221"/>
      <c r="J614" s="189"/>
      <c r="K614" s="213"/>
      <c r="L614" s="189"/>
      <c r="M614" s="228"/>
      <c r="N614" s="189"/>
      <c r="O614" s="189"/>
      <c r="P614" s="213"/>
      <c r="Q614" s="189"/>
      <c r="R614" s="189"/>
      <c r="S614" s="189"/>
      <c r="T614" s="189"/>
      <c r="U614" s="189"/>
      <c r="V614" s="2"/>
      <c r="W614" s="2"/>
      <c r="X614" s="2"/>
      <c r="Y614" s="2"/>
      <c r="Z614" s="2"/>
      <c r="AA614" s="2"/>
      <c r="AB614" s="2"/>
    </row>
    <row r="615" spans="1:28" ht="32.25" customHeight="1" x14ac:dyDescent="0.25">
      <c r="A615" s="214"/>
      <c r="B615" s="214"/>
      <c r="C615" s="337" t="s">
        <v>1604</v>
      </c>
      <c r="D615" s="302"/>
      <c r="E615" s="218"/>
      <c r="F615" s="219"/>
      <c r="G615" s="210"/>
      <c r="H615" s="232"/>
      <c r="I615" s="221"/>
      <c r="J615" s="189"/>
      <c r="K615" s="213"/>
      <c r="L615" s="189"/>
      <c r="M615" s="228"/>
      <c r="N615" s="189"/>
      <c r="O615" s="189"/>
      <c r="P615" s="213"/>
      <c r="Q615" s="189"/>
      <c r="R615" s="189"/>
      <c r="S615" s="189"/>
      <c r="T615" s="189"/>
      <c r="U615" s="189"/>
      <c r="V615" s="2"/>
      <c r="W615" s="2"/>
      <c r="X615" s="2"/>
      <c r="Y615" s="2"/>
      <c r="Z615" s="2"/>
      <c r="AA615" s="2"/>
      <c r="AB615" s="2"/>
    </row>
    <row r="616" spans="1:28" ht="15.75" customHeight="1" x14ac:dyDescent="0.25">
      <c r="A616" s="214"/>
      <c r="B616" s="214"/>
      <c r="C616" s="263" t="s">
        <v>582</v>
      </c>
      <c r="D616" s="217"/>
      <c r="E616" s="218"/>
      <c r="F616" s="219"/>
      <c r="G616" s="210"/>
      <c r="H616" s="232"/>
      <c r="I616" s="221"/>
      <c r="J616" s="189"/>
      <c r="K616" s="213"/>
      <c r="L616" s="189"/>
      <c r="M616" s="228"/>
      <c r="N616" s="189"/>
      <c r="O616" s="189"/>
      <c r="P616" s="213"/>
      <c r="Q616" s="189"/>
      <c r="R616" s="189"/>
      <c r="S616" s="189"/>
      <c r="T616" s="189"/>
      <c r="U616" s="189"/>
      <c r="V616" s="2"/>
      <c r="W616" s="2"/>
      <c r="X616" s="2"/>
      <c r="Y616" s="2"/>
      <c r="Z616" s="2"/>
      <c r="AA616" s="2"/>
      <c r="AB616" s="2"/>
    </row>
    <row r="617" spans="1:28" ht="15" customHeight="1" x14ac:dyDescent="0.25">
      <c r="A617" s="214"/>
      <c r="B617" s="214"/>
      <c r="C617" s="233"/>
      <c r="D617" s="217"/>
      <c r="E617" s="218"/>
      <c r="F617" s="219"/>
      <c r="G617" s="210"/>
      <c r="H617" s="232"/>
      <c r="I617" s="221"/>
      <c r="J617" s="189"/>
      <c r="K617" s="213"/>
      <c r="L617" s="189"/>
      <c r="M617" s="228"/>
      <c r="N617" s="189"/>
      <c r="O617" s="189"/>
      <c r="P617" s="213"/>
      <c r="Q617" s="189"/>
      <c r="R617" s="189"/>
      <c r="S617" s="189"/>
      <c r="T617" s="189"/>
      <c r="U617" s="189"/>
      <c r="V617" s="2"/>
      <c r="W617" s="2"/>
      <c r="X617" s="2"/>
      <c r="Y617" s="2"/>
      <c r="Z617" s="2"/>
      <c r="AA617" s="2"/>
      <c r="AB617" s="2"/>
    </row>
    <row r="618" spans="1:28" ht="15.75" customHeight="1" x14ac:dyDescent="0.25">
      <c r="A618" s="214"/>
      <c r="B618" s="214"/>
      <c r="C618" s="215" t="s">
        <v>1605</v>
      </c>
      <c r="D618" s="217"/>
      <c r="E618" s="218"/>
      <c r="F618" s="219"/>
      <c r="G618" s="210"/>
      <c r="H618" s="232"/>
      <c r="I618" s="220" t="s">
        <v>847</v>
      </c>
      <c r="J618" s="189"/>
      <c r="K618" s="213"/>
      <c r="L618" s="189"/>
      <c r="M618" s="228"/>
      <c r="N618" s="189"/>
      <c r="O618" s="189"/>
      <c r="P618" s="213"/>
      <c r="Q618" s="189"/>
      <c r="R618" s="189"/>
      <c r="S618" s="189"/>
      <c r="T618" s="189"/>
      <c r="U618" s="189"/>
      <c r="V618" s="2"/>
      <c r="W618" s="2"/>
      <c r="X618" s="2"/>
      <c r="Y618" s="2"/>
      <c r="Z618" s="2"/>
      <c r="AA618" s="2"/>
      <c r="AB618" s="2"/>
    </row>
    <row r="619" spans="1:28" ht="15.75" customHeight="1" x14ac:dyDescent="0.25">
      <c r="A619" s="214"/>
      <c r="B619" s="214"/>
      <c r="C619" s="233" t="s">
        <v>596</v>
      </c>
      <c r="D619" s="217"/>
      <c r="E619" s="218">
        <v>5</v>
      </c>
      <c r="F619" s="219" t="s">
        <v>586</v>
      </c>
      <c r="G619" s="210">
        <v>63300</v>
      </c>
      <c r="H619" s="232">
        <f t="shared" ref="H619:H661" si="68">E619*G619</f>
        <v>316500</v>
      </c>
      <c r="I619" s="221"/>
      <c r="J619" s="189"/>
      <c r="K619" s="213">
        <f t="shared" ref="K619:K661" si="69">E619</f>
        <v>5</v>
      </c>
      <c r="L619" s="189"/>
      <c r="M619" s="228"/>
      <c r="N619" s="189"/>
      <c r="O619" s="189"/>
      <c r="P619" s="213"/>
      <c r="Q619" s="189"/>
      <c r="R619" s="189"/>
      <c r="S619" s="189"/>
      <c r="T619" s="189"/>
      <c r="U619" s="189"/>
      <c r="V619" s="2"/>
      <c r="W619" s="2"/>
      <c r="X619" s="2"/>
      <c r="Y619" s="2"/>
      <c r="Z619" s="2"/>
      <c r="AA619" s="2"/>
      <c r="AB619" s="2"/>
    </row>
    <row r="620" spans="1:28" ht="15.75" customHeight="1" x14ac:dyDescent="0.25">
      <c r="A620" s="214"/>
      <c r="B620" s="214"/>
      <c r="C620" s="233" t="s">
        <v>597</v>
      </c>
      <c r="D620" s="217"/>
      <c r="E620" s="218">
        <v>5</v>
      </c>
      <c r="F620" s="219" t="s">
        <v>586</v>
      </c>
      <c r="G620" s="210">
        <v>71500</v>
      </c>
      <c r="H620" s="232">
        <f t="shared" si="68"/>
        <v>357500</v>
      </c>
      <c r="I620" s="221"/>
      <c r="J620" s="189"/>
      <c r="K620" s="213">
        <f t="shared" si="69"/>
        <v>5</v>
      </c>
      <c r="L620" s="189"/>
      <c r="M620" s="228"/>
      <c r="N620" s="189"/>
      <c r="O620" s="189"/>
      <c r="P620" s="213"/>
      <c r="Q620" s="189"/>
      <c r="R620" s="189"/>
      <c r="S620" s="189"/>
      <c r="T620" s="189"/>
      <c r="U620" s="189"/>
      <c r="V620" s="2"/>
      <c r="W620" s="2"/>
      <c r="X620" s="2"/>
      <c r="Y620" s="2"/>
      <c r="Z620" s="2"/>
      <c r="AA620" s="2"/>
      <c r="AB620" s="2"/>
    </row>
    <row r="621" spans="1:28" ht="15" customHeight="1" x14ac:dyDescent="0.25">
      <c r="A621" s="214"/>
      <c r="B621" s="214"/>
      <c r="C621" s="233" t="s">
        <v>1606</v>
      </c>
      <c r="D621" s="217"/>
      <c r="E621" s="218">
        <v>2</v>
      </c>
      <c r="F621" s="219" t="s">
        <v>586</v>
      </c>
      <c r="G621" s="210">
        <v>86300</v>
      </c>
      <c r="H621" s="232">
        <f t="shared" si="68"/>
        <v>172600</v>
      </c>
      <c r="I621" s="221"/>
      <c r="J621" s="189"/>
      <c r="K621" s="213">
        <f t="shared" si="69"/>
        <v>2</v>
      </c>
      <c r="L621" s="189"/>
      <c r="M621" s="228"/>
      <c r="N621" s="189"/>
      <c r="O621" s="189"/>
      <c r="P621" s="213"/>
      <c r="Q621" s="189"/>
      <c r="R621" s="189"/>
      <c r="S621" s="189"/>
      <c r="T621" s="189"/>
      <c r="U621" s="189"/>
      <c r="V621" s="2"/>
      <c r="W621" s="2"/>
      <c r="X621" s="2"/>
      <c r="Y621" s="2"/>
      <c r="Z621" s="2"/>
      <c r="AA621" s="2"/>
      <c r="AB621" s="2"/>
    </row>
    <row r="622" spans="1:28" ht="15.75" customHeight="1" x14ac:dyDescent="0.25">
      <c r="A622" s="214"/>
      <c r="B622" s="214"/>
      <c r="C622" s="233" t="s">
        <v>1607</v>
      </c>
      <c r="D622" s="217"/>
      <c r="E622" s="218">
        <v>9</v>
      </c>
      <c r="F622" s="219" t="s">
        <v>586</v>
      </c>
      <c r="G622" s="210">
        <v>20241.899999999998</v>
      </c>
      <c r="H622" s="232">
        <f t="shared" si="68"/>
        <v>182177.09999999998</v>
      </c>
      <c r="I622" s="221"/>
      <c r="J622" s="189"/>
      <c r="K622" s="213">
        <f t="shared" si="69"/>
        <v>9</v>
      </c>
      <c r="L622" s="189"/>
      <c r="M622" s="228"/>
      <c r="N622" s="189"/>
      <c r="O622" s="189"/>
      <c r="P622" s="213"/>
      <c r="Q622" s="189"/>
      <c r="R622" s="189"/>
      <c r="S622" s="189"/>
      <c r="T622" s="189"/>
      <c r="U622" s="189"/>
      <c r="V622" s="2"/>
      <c r="W622" s="2"/>
      <c r="X622" s="2"/>
      <c r="Y622" s="2"/>
      <c r="Z622" s="2"/>
      <c r="AA622" s="2"/>
      <c r="AB622" s="2"/>
    </row>
    <row r="623" spans="1:28" ht="15.75" customHeight="1" x14ac:dyDescent="0.25">
      <c r="A623" s="214"/>
      <c r="B623" s="214"/>
      <c r="C623" s="233" t="s">
        <v>1608</v>
      </c>
      <c r="D623" s="217"/>
      <c r="E623" s="218">
        <v>9</v>
      </c>
      <c r="F623" s="219" t="s">
        <v>586</v>
      </c>
      <c r="G623" s="210">
        <v>29529.034499999998</v>
      </c>
      <c r="H623" s="232">
        <f t="shared" si="68"/>
        <v>265761.31049999996</v>
      </c>
      <c r="I623" s="221"/>
      <c r="J623" s="189"/>
      <c r="K623" s="213">
        <f t="shared" si="69"/>
        <v>9</v>
      </c>
      <c r="L623" s="189"/>
      <c r="M623" s="228"/>
      <c r="N623" s="189"/>
      <c r="O623" s="189"/>
      <c r="P623" s="213"/>
      <c r="Q623" s="189"/>
      <c r="R623" s="189"/>
      <c r="S623" s="189"/>
      <c r="T623" s="189"/>
      <c r="U623" s="189"/>
      <c r="V623" s="2"/>
      <c r="W623" s="2"/>
      <c r="X623" s="2"/>
      <c r="Y623" s="2"/>
      <c r="Z623" s="2"/>
      <c r="AA623" s="2"/>
      <c r="AB623" s="2"/>
    </row>
    <row r="624" spans="1:28" ht="15.75" customHeight="1" x14ac:dyDescent="0.25">
      <c r="A624" s="214"/>
      <c r="B624" s="214"/>
      <c r="C624" s="233" t="s">
        <v>1609</v>
      </c>
      <c r="D624" s="217"/>
      <c r="E624" s="218">
        <v>9</v>
      </c>
      <c r="F624" s="219" t="s">
        <v>586</v>
      </c>
      <c r="G624" s="210">
        <v>22831.199999999997</v>
      </c>
      <c r="H624" s="232">
        <f t="shared" si="68"/>
        <v>205480.8</v>
      </c>
      <c r="I624" s="221"/>
      <c r="J624" s="189"/>
      <c r="K624" s="213">
        <f t="shared" si="69"/>
        <v>9</v>
      </c>
      <c r="L624" s="189"/>
      <c r="M624" s="228"/>
      <c r="N624" s="189"/>
      <c r="O624" s="189"/>
      <c r="P624" s="213"/>
      <c r="Q624" s="189"/>
      <c r="R624" s="189"/>
      <c r="S624" s="189"/>
      <c r="T624" s="189"/>
      <c r="U624" s="189"/>
      <c r="V624" s="2"/>
      <c r="W624" s="2"/>
      <c r="X624" s="2"/>
      <c r="Y624" s="2"/>
      <c r="Z624" s="2"/>
      <c r="AA624" s="2"/>
      <c r="AB624" s="2"/>
    </row>
    <row r="625" spans="1:28" ht="15.75" customHeight="1" x14ac:dyDescent="0.25">
      <c r="A625" s="214"/>
      <c r="B625" s="214"/>
      <c r="C625" s="233" t="s">
        <v>1610</v>
      </c>
      <c r="D625" s="217"/>
      <c r="E625" s="218">
        <v>9</v>
      </c>
      <c r="F625" s="219" t="s">
        <v>586</v>
      </c>
      <c r="G625" s="210">
        <v>31651.199999999997</v>
      </c>
      <c r="H625" s="232">
        <f t="shared" si="68"/>
        <v>284860.79999999999</v>
      </c>
      <c r="I625" s="221"/>
      <c r="J625" s="189"/>
      <c r="K625" s="213">
        <f t="shared" si="69"/>
        <v>9</v>
      </c>
      <c r="L625" s="189"/>
      <c r="M625" s="228"/>
      <c r="N625" s="189"/>
      <c r="O625" s="189"/>
      <c r="P625" s="213"/>
      <c r="Q625" s="189"/>
      <c r="R625" s="189"/>
      <c r="S625" s="189"/>
      <c r="T625" s="189"/>
      <c r="U625" s="189"/>
      <c r="V625" s="2"/>
      <c r="W625" s="2"/>
      <c r="X625" s="2"/>
      <c r="Y625" s="2"/>
      <c r="Z625" s="2"/>
      <c r="AA625" s="2"/>
      <c r="AB625" s="2"/>
    </row>
    <row r="626" spans="1:28" ht="15.75" customHeight="1" x14ac:dyDescent="0.25">
      <c r="A626" s="214"/>
      <c r="B626" s="214"/>
      <c r="C626" s="233" t="s">
        <v>1611</v>
      </c>
      <c r="D626" s="217"/>
      <c r="E626" s="218">
        <v>9</v>
      </c>
      <c r="F626" s="219" t="s">
        <v>586</v>
      </c>
      <c r="G626" s="210">
        <v>27049.634499999996</v>
      </c>
      <c r="H626" s="232">
        <f t="shared" si="68"/>
        <v>243446.71049999996</v>
      </c>
      <c r="I626" s="221"/>
      <c r="J626" s="189"/>
      <c r="K626" s="213">
        <f t="shared" si="69"/>
        <v>9</v>
      </c>
      <c r="L626" s="189"/>
      <c r="M626" s="228"/>
      <c r="N626" s="189"/>
      <c r="O626" s="189"/>
      <c r="P626" s="213"/>
      <c r="Q626" s="189"/>
      <c r="R626" s="189"/>
      <c r="S626" s="189"/>
      <c r="T626" s="189"/>
      <c r="U626" s="189"/>
      <c r="V626" s="2"/>
      <c r="W626" s="2"/>
      <c r="X626" s="2"/>
      <c r="Y626" s="2"/>
      <c r="Z626" s="2"/>
      <c r="AA626" s="2"/>
      <c r="AB626" s="2"/>
    </row>
    <row r="627" spans="1:28" ht="15" customHeight="1" x14ac:dyDescent="0.25">
      <c r="A627" s="214"/>
      <c r="B627" s="214"/>
      <c r="C627" s="233" t="s">
        <v>1612</v>
      </c>
      <c r="D627" s="217"/>
      <c r="E627" s="218">
        <v>7</v>
      </c>
      <c r="F627" s="219" t="s">
        <v>586</v>
      </c>
      <c r="G627" s="210">
        <v>37368.799999999996</v>
      </c>
      <c r="H627" s="232">
        <f t="shared" si="68"/>
        <v>261581.59999999998</v>
      </c>
      <c r="I627" s="221"/>
      <c r="J627" s="189"/>
      <c r="K627" s="213">
        <f t="shared" si="69"/>
        <v>7</v>
      </c>
      <c r="L627" s="189"/>
      <c r="M627" s="228"/>
      <c r="N627" s="189"/>
      <c r="O627" s="189"/>
      <c r="P627" s="213"/>
      <c r="Q627" s="189"/>
      <c r="R627" s="189"/>
      <c r="S627" s="189"/>
      <c r="T627" s="189"/>
      <c r="U627" s="189"/>
      <c r="V627" s="2"/>
      <c r="W627" s="2"/>
      <c r="X627" s="2"/>
      <c r="Y627" s="2"/>
      <c r="Z627" s="2"/>
      <c r="AA627" s="2"/>
      <c r="AB627" s="2"/>
    </row>
    <row r="628" spans="1:28" ht="15.75" customHeight="1" x14ac:dyDescent="0.25">
      <c r="A628" s="214"/>
      <c r="B628" s="214"/>
      <c r="C628" s="233" t="s">
        <v>1613</v>
      </c>
      <c r="D628" s="217"/>
      <c r="E628" s="218">
        <v>9</v>
      </c>
      <c r="F628" s="219" t="s">
        <v>586</v>
      </c>
      <c r="G628" s="210">
        <v>22771</v>
      </c>
      <c r="H628" s="232">
        <f t="shared" si="68"/>
        <v>204939</v>
      </c>
      <c r="I628" s="221"/>
      <c r="J628" s="189"/>
      <c r="K628" s="213">
        <f t="shared" si="69"/>
        <v>9</v>
      </c>
      <c r="L628" s="189"/>
      <c r="M628" s="228"/>
      <c r="N628" s="189"/>
      <c r="O628" s="189"/>
      <c r="P628" s="213"/>
      <c r="Q628" s="189"/>
      <c r="R628" s="189"/>
      <c r="S628" s="189"/>
      <c r="T628" s="189"/>
      <c r="U628" s="189"/>
      <c r="V628" s="2"/>
      <c r="W628" s="2"/>
      <c r="X628" s="2"/>
      <c r="Y628" s="2"/>
      <c r="Z628" s="2"/>
      <c r="AA628" s="2"/>
      <c r="AB628" s="2"/>
    </row>
    <row r="629" spans="1:28" ht="15" customHeight="1" x14ac:dyDescent="0.25">
      <c r="A629" s="214"/>
      <c r="B629" s="214"/>
      <c r="C629" s="233" t="s">
        <v>1614</v>
      </c>
      <c r="D629" s="217"/>
      <c r="E629" s="218">
        <v>6</v>
      </c>
      <c r="F629" s="219" t="s">
        <v>586</v>
      </c>
      <c r="G629" s="210">
        <v>19612.599999999999</v>
      </c>
      <c r="H629" s="232">
        <f t="shared" si="68"/>
        <v>117675.59999999999</v>
      </c>
      <c r="I629" s="221"/>
      <c r="J629" s="189"/>
      <c r="K629" s="213">
        <f t="shared" si="69"/>
        <v>6</v>
      </c>
      <c r="L629" s="189"/>
      <c r="M629" s="228"/>
      <c r="N629" s="189"/>
      <c r="O629" s="189"/>
      <c r="P629" s="213"/>
      <c r="Q629" s="189"/>
      <c r="R629" s="189"/>
      <c r="S629" s="189"/>
      <c r="T629" s="189"/>
      <c r="U629" s="189"/>
      <c r="V629" s="2"/>
      <c r="W629" s="2"/>
      <c r="X629" s="2"/>
      <c r="Y629" s="2"/>
      <c r="Z629" s="2"/>
      <c r="AA629" s="2"/>
      <c r="AB629" s="2"/>
    </row>
    <row r="630" spans="1:28" ht="15" customHeight="1" x14ac:dyDescent="0.25">
      <c r="A630" s="214"/>
      <c r="B630" s="214"/>
      <c r="C630" s="233" t="s">
        <v>1615</v>
      </c>
      <c r="D630" s="217"/>
      <c r="E630" s="218">
        <v>6</v>
      </c>
      <c r="F630" s="219" t="s">
        <v>586</v>
      </c>
      <c r="G630" s="210">
        <v>19187</v>
      </c>
      <c r="H630" s="232">
        <f t="shared" si="68"/>
        <v>115122</v>
      </c>
      <c r="I630" s="221"/>
      <c r="J630" s="189"/>
      <c r="K630" s="213">
        <f t="shared" si="69"/>
        <v>6</v>
      </c>
      <c r="L630" s="189"/>
      <c r="M630" s="228"/>
      <c r="N630" s="189"/>
      <c r="O630" s="189"/>
      <c r="P630" s="213"/>
      <c r="Q630" s="189"/>
      <c r="R630" s="189"/>
      <c r="S630" s="189"/>
      <c r="T630" s="189"/>
      <c r="U630" s="189"/>
      <c r="V630" s="2"/>
      <c r="W630" s="2"/>
      <c r="X630" s="2"/>
      <c r="Y630" s="2"/>
      <c r="Z630" s="2"/>
      <c r="AA630" s="2"/>
      <c r="AB630" s="2"/>
    </row>
    <row r="631" spans="1:28" ht="15" customHeight="1" x14ac:dyDescent="0.25">
      <c r="A631" s="214"/>
      <c r="B631" s="214"/>
      <c r="C631" s="233" t="s">
        <v>1616</v>
      </c>
      <c r="D631" s="217" t="s">
        <v>1617</v>
      </c>
      <c r="E631" s="218">
        <v>4</v>
      </c>
      <c r="F631" s="219" t="s">
        <v>75</v>
      </c>
      <c r="G631" s="210">
        <f>41587.5*1.3</f>
        <v>54063.75</v>
      </c>
      <c r="H631" s="232">
        <f t="shared" si="68"/>
        <v>216255</v>
      </c>
      <c r="I631" s="221"/>
      <c r="J631" s="189"/>
      <c r="K631" s="213">
        <f t="shared" si="69"/>
        <v>4</v>
      </c>
      <c r="L631" s="189"/>
      <c r="M631" s="228"/>
      <c r="N631" s="189"/>
      <c r="O631" s="189"/>
      <c r="P631" s="213"/>
      <c r="Q631" s="189"/>
      <c r="R631" s="189"/>
      <c r="S631" s="189"/>
      <c r="T631" s="189"/>
      <c r="U631" s="189"/>
      <c r="V631" s="2"/>
      <c r="W631" s="2"/>
      <c r="X631" s="2"/>
      <c r="Y631" s="2"/>
      <c r="Z631" s="2"/>
      <c r="AA631" s="2"/>
      <c r="AB631" s="2"/>
    </row>
    <row r="632" spans="1:28" ht="15" customHeight="1" x14ac:dyDescent="0.25">
      <c r="A632" s="214"/>
      <c r="B632" s="214"/>
      <c r="C632" s="233" t="s">
        <v>1618</v>
      </c>
      <c r="D632" s="217"/>
      <c r="E632" s="218">
        <v>3</v>
      </c>
      <c r="F632" s="219" t="s">
        <v>75</v>
      </c>
      <c r="G632" s="210">
        <f>29130*1.3</f>
        <v>37869</v>
      </c>
      <c r="H632" s="232">
        <f t="shared" si="68"/>
        <v>113607</v>
      </c>
      <c r="I632" s="221"/>
      <c r="J632" s="189"/>
      <c r="K632" s="213">
        <f t="shared" si="69"/>
        <v>3</v>
      </c>
      <c r="L632" s="189"/>
      <c r="M632" s="228"/>
      <c r="N632" s="189"/>
      <c r="O632" s="189"/>
      <c r="P632" s="213"/>
      <c r="Q632" s="189"/>
      <c r="R632" s="189"/>
      <c r="S632" s="189"/>
      <c r="T632" s="189"/>
      <c r="U632" s="189"/>
      <c r="V632" s="2"/>
      <c r="W632" s="2"/>
      <c r="X632" s="2"/>
      <c r="Y632" s="2"/>
      <c r="Z632" s="2"/>
      <c r="AA632" s="2"/>
      <c r="AB632" s="2"/>
    </row>
    <row r="633" spans="1:28" ht="15" customHeight="1" x14ac:dyDescent="0.25">
      <c r="A633" s="214"/>
      <c r="B633" s="214"/>
      <c r="C633" s="233" t="s">
        <v>1619</v>
      </c>
      <c r="D633" s="217"/>
      <c r="E633" s="218">
        <v>3</v>
      </c>
      <c r="F633" s="219" t="s">
        <v>75</v>
      </c>
      <c r="G633" s="210">
        <v>32614.399999999998</v>
      </c>
      <c r="H633" s="232">
        <f t="shared" si="68"/>
        <v>97843.199999999997</v>
      </c>
      <c r="I633" s="221"/>
      <c r="J633" s="189"/>
      <c r="K633" s="213">
        <f t="shared" si="69"/>
        <v>3</v>
      </c>
      <c r="L633" s="189"/>
      <c r="M633" s="228"/>
      <c r="N633" s="189"/>
      <c r="O633" s="189"/>
      <c r="P633" s="213"/>
      <c r="Q633" s="189"/>
      <c r="R633" s="189"/>
      <c r="S633" s="189"/>
      <c r="T633" s="189"/>
      <c r="U633" s="189"/>
      <c r="V633" s="2"/>
      <c r="W633" s="2"/>
      <c r="X633" s="2"/>
      <c r="Y633" s="2"/>
      <c r="Z633" s="2"/>
      <c r="AA633" s="2"/>
      <c r="AB633" s="2"/>
    </row>
    <row r="634" spans="1:28" ht="15.75" customHeight="1" x14ac:dyDescent="0.25">
      <c r="A634" s="214"/>
      <c r="B634" s="214"/>
      <c r="C634" s="233" t="s">
        <v>1567</v>
      </c>
      <c r="D634" s="217" t="s">
        <v>1620</v>
      </c>
      <c r="E634" s="218">
        <v>10</v>
      </c>
      <c r="F634" s="219" t="s">
        <v>75</v>
      </c>
      <c r="G634" s="210">
        <v>1400</v>
      </c>
      <c r="H634" s="232">
        <f t="shared" si="68"/>
        <v>14000</v>
      </c>
      <c r="I634" s="221"/>
      <c r="J634" s="189"/>
      <c r="K634" s="213">
        <f t="shared" si="69"/>
        <v>10</v>
      </c>
      <c r="L634" s="189"/>
      <c r="M634" s="228"/>
      <c r="N634" s="189"/>
      <c r="O634" s="189"/>
      <c r="P634" s="213"/>
      <c r="Q634" s="189"/>
      <c r="R634" s="189"/>
      <c r="S634" s="189"/>
      <c r="T634" s="189"/>
      <c r="U634" s="189"/>
      <c r="V634" s="2"/>
      <c r="W634" s="2"/>
      <c r="X634" s="2"/>
      <c r="Y634" s="2"/>
      <c r="Z634" s="2"/>
      <c r="AA634" s="2"/>
      <c r="AB634" s="2"/>
    </row>
    <row r="635" spans="1:28" ht="15.75" customHeight="1" x14ac:dyDescent="0.25">
      <c r="A635" s="214"/>
      <c r="B635" s="214"/>
      <c r="C635" s="233" t="s">
        <v>1621</v>
      </c>
      <c r="D635" s="217" t="s">
        <v>1622</v>
      </c>
      <c r="E635" s="218">
        <v>10</v>
      </c>
      <c r="F635" s="219" t="s">
        <v>88</v>
      </c>
      <c r="G635" s="210">
        <v>1050</v>
      </c>
      <c r="H635" s="232">
        <f t="shared" si="68"/>
        <v>10500</v>
      </c>
      <c r="I635" s="221"/>
      <c r="J635" s="189"/>
      <c r="K635" s="213">
        <f t="shared" si="69"/>
        <v>10</v>
      </c>
      <c r="L635" s="189"/>
      <c r="M635" s="228"/>
      <c r="N635" s="189"/>
      <c r="O635" s="189"/>
      <c r="P635" s="213"/>
      <c r="Q635" s="189"/>
      <c r="R635" s="189"/>
      <c r="S635" s="189"/>
      <c r="T635" s="189"/>
      <c r="U635" s="189"/>
      <c r="V635" s="2"/>
      <c r="W635" s="2"/>
      <c r="X635" s="2"/>
      <c r="Y635" s="2"/>
      <c r="Z635" s="2"/>
      <c r="AA635" s="2"/>
      <c r="AB635" s="2"/>
    </row>
    <row r="636" spans="1:28" ht="15.75" customHeight="1" x14ac:dyDescent="0.25">
      <c r="A636" s="214"/>
      <c r="B636" s="214"/>
      <c r="C636" s="233" t="s">
        <v>1623</v>
      </c>
      <c r="D636" s="217" t="s">
        <v>1624</v>
      </c>
      <c r="E636" s="218">
        <v>5</v>
      </c>
      <c r="F636" s="219" t="s">
        <v>88</v>
      </c>
      <c r="G636" s="210">
        <v>2100</v>
      </c>
      <c r="H636" s="232">
        <f t="shared" si="68"/>
        <v>10500</v>
      </c>
      <c r="I636" s="221"/>
      <c r="J636" s="189"/>
      <c r="K636" s="213">
        <f t="shared" si="69"/>
        <v>5</v>
      </c>
      <c r="L636" s="189"/>
      <c r="M636" s="228"/>
      <c r="N636" s="189"/>
      <c r="O636" s="189"/>
      <c r="P636" s="213"/>
      <c r="Q636" s="189"/>
      <c r="R636" s="189"/>
      <c r="S636" s="189"/>
      <c r="T636" s="189"/>
      <c r="U636" s="189"/>
      <c r="V636" s="2"/>
      <c r="W636" s="2"/>
      <c r="X636" s="2"/>
      <c r="Y636" s="2"/>
      <c r="Z636" s="2"/>
      <c r="AA636" s="2"/>
      <c r="AB636" s="2"/>
    </row>
    <row r="637" spans="1:28" ht="15.75" customHeight="1" x14ac:dyDescent="0.25">
      <c r="A637" s="214"/>
      <c r="B637" s="214"/>
      <c r="C637" s="233" t="s">
        <v>1623</v>
      </c>
      <c r="D637" s="217" t="s">
        <v>1625</v>
      </c>
      <c r="E637" s="218">
        <v>10</v>
      </c>
      <c r="F637" s="219" t="s">
        <v>88</v>
      </c>
      <c r="G637" s="210">
        <v>2100</v>
      </c>
      <c r="H637" s="232">
        <f t="shared" si="68"/>
        <v>21000</v>
      </c>
      <c r="I637" s="221"/>
      <c r="J637" s="189"/>
      <c r="K637" s="213">
        <f t="shared" si="69"/>
        <v>10</v>
      </c>
      <c r="L637" s="189"/>
      <c r="M637" s="228"/>
      <c r="N637" s="189"/>
      <c r="O637" s="189"/>
      <c r="P637" s="213"/>
      <c r="Q637" s="189"/>
      <c r="R637" s="189"/>
      <c r="S637" s="189"/>
      <c r="T637" s="189"/>
      <c r="U637" s="189"/>
      <c r="V637" s="2"/>
      <c r="W637" s="2"/>
      <c r="X637" s="2"/>
      <c r="Y637" s="2"/>
      <c r="Z637" s="2"/>
      <c r="AA637" s="2"/>
      <c r="AB637" s="2"/>
    </row>
    <row r="638" spans="1:28" ht="15.75" customHeight="1" x14ac:dyDescent="0.25">
      <c r="A638" s="214"/>
      <c r="B638" s="214"/>
      <c r="C638" s="233" t="s">
        <v>1623</v>
      </c>
      <c r="D638" s="217" t="s">
        <v>1626</v>
      </c>
      <c r="E638" s="218">
        <v>2</v>
      </c>
      <c r="F638" s="219" t="s">
        <v>88</v>
      </c>
      <c r="G638" s="210">
        <v>1750</v>
      </c>
      <c r="H638" s="232">
        <f t="shared" si="68"/>
        <v>3500</v>
      </c>
      <c r="I638" s="221"/>
      <c r="J638" s="189"/>
      <c r="K638" s="213">
        <f t="shared" si="69"/>
        <v>2</v>
      </c>
      <c r="L638" s="189"/>
      <c r="M638" s="228"/>
      <c r="N638" s="189"/>
      <c r="O638" s="189"/>
      <c r="P638" s="213"/>
      <c r="Q638" s="189"/>
      <c r="R638" s="189"/>
      <c r="S638" s="189"/>
      <c r="T638" s="189"/>
      <c r="U638" s="189"/>
      <c r="V638" s="2"/>
      <c r="W638" s="2"/>
      <c r="X638" s="2"/>
      <c r="Y638" s="2"/>
      <c r="Z638" s="2"/>
      <c r="AA638" s="2"/>
      <c r="AB638" s="2"/>
    </row>
    <row r="639" spans="1:28" ht="15.75" customHeight="1" x14ac:dyDescent="0.25">
      <c r="A639" s="214"/>
      <c r="B639" s="214"/>
      <c r="C639" s="276" t="s">
        <v>1627</v>
      </c>
      <c r="D639" s="217" t="s">
        <v>1628</v>
      </c>
      <c r="E639" s="218">
        <v>5</v>
      </c>
      <c r="F639" s="219" t="s">
        <v>607</v>
      </c>
      <c r="G639" s="210">
        <v>909.99999999999989</v>
      </c>
      <c r="H639" s="232">
        <f t="shared" si="68"/>
        <v>4549.9999999999991</v>
      </c>
      <c r="I639" s="221"/>
      <c r="J639" s="189"/>
      <c r="K639" s="213">
        <f t="shared" si="69"/>
        <v>5</v>
      </c>
      <c r="L639" s="189"/>
      <c r="M639" s="228"/>
      <c r="N639" s="189"/>
      <c r="O639" s="189"/>
      <c r="P639" s="213"/>
      <c r="Q639" s="189"/>
      <c r="R639" s="189"/>
      <c r="S639" s="189"/>
      <c r="T639" s="189"/>
      <c r="U639" s="189"/>
      <c r="V639" s="2"/>
      <c r="W639" s="2"/>
      <c r="X639" s="2"/>
      <c r="Y639" s="2"/>
      <c r="Z639" s="2"/>
      <c r="AA639" s="2"/>
      <c r="AB639" s="2"/>
    </row>
    <row r="640" spans="1:28" ht="15.75" customHeight="1" x14ac:dyDescent="0.25">
      <c r="A640" s="214"/>
      <c r="B640" s="214"/>
      <c r="C640" s="233" t="s">
        <v>1629</v>
      </c>
      <c r="D640" s="217" t="s">
        <v>1630</v>
      </c>
      <c r="E640" s="218">
        <v>15</v>
      </c>
      <c r="F640" s="219" t="s">
        <v>607</v>
      </c>
      <c r="G640" s="210">
        <v>1204</v>
      </c>
      <c r="H640" s="232">
        <f t="shared" si="68"/>
        <v>18060</v>
      </c>
      <c r="I640" s="221"/>
      <c r="J640" s="189"/>
      <c r="K640" s="213">
        <f t="shared" si="69"/>
        <v>15</v>
      </c>
      <c r="L640" s="189"/>
      <c r="M640" s="228"/>
      <c r="N640" s="189"/>
      <c r="O640" s="189"/>
      <c r="P640" s="213"/>
      <c r="Q640" s="189"/>
      <c r="R640" s="189"/>
      <c r="S640" s="189"/>
      <c r="T640" s="189"/>
      <c r="U640" s="189"/>
      <c r="V640" s="2"/>
      <c r="W640" s="2"/>
      <c r="X640" s="2"/>
      <c r="Y640" s="2"/>
      <c r="Z640" s="2"/>
      <c r="AA640" s="2"/>
      <c r="AB640" s="2"/>
    </row>
    <row r="641" spans="1:28" ht="15.75" customHeight="1" x14ac:dyDescent="0.25">
      <c r="A641" s="214"/>
      <c r="B641" s="214"/>
      <c r="C641" s="233" t="s">
        <v>1631</v>
      </c>
      <c r="D641" s="217" t="s">
        <v>1632</v>
      </c>
      <c r="E641" s="218">
        <v>10</v>
      </c>
      <c r="F641" s="219" t="s">
        <v>88</v>
      </c>
      <c r="G641" s="210">
        <f>700*1.4</f>
        <v>979.99999999999989</v>
      </c>
      <c r="H641" s="232">
        <f t="shared" si="68"/>
        <v>9799.9999999999982</v>
      </c>
      <c r="I641" s="221"/>
      <c r="J641" s="189"/>
      <c r="K641" s="213">
        <f t="shared" si="69"/>
        <v>10</v>
      </c>
      <c r="L641" s="189"/>
      <c r="M641" s="228"/>
      <c r="N641" s="189"/>
      <c r="O641" s="189"/>
      <c r="P641" s="213"/>
      <c r="Q641" s="189"/>
      <c r="R641" s="189"/>
      <c r="S641" s="189"/>
      <c r="T641" s="189"/>
      <c r="U641" s="189"/>
      <c r="V641" s="2"/>
      <c r="W641" s="2"/>
      <c r="X641" s="2"/>
      <c r="Y641" s="2"/>
      <c r="Z641" s="2"/>
      <c r="AA641" s="2"/>
      <c r="AB641" s="2"/>
    </row>
    <row r="642" spans="1:28" ht="15" customHeight="1" x14ac:dyDescent="0.25">
      <c r="A642" s="214"/>
      <c r="B642" s="214"/>
      <c r="C642" s="233" t="s">
        <v>1633</v>
      </c>
      <c r="D642" s="217" t="s">
        <v>1634</v>
      </c>
      <c r="E642" s="218">
        <v>1</v>
      </c>
      <c r="F642" s="219" t="s">
        <v>77</v>
      </c>
      <c r="G642" s="210">
        <v>2000</v>
      </c>
      <c r="H642" s="232">
        <f t="shared" si="68"/>
        <v>2000</v>
      </c>
      <c r="I642" s="221"/>
      <c r="J642" s="189"/>
      <c r="K642" s="213">
        <f t="shared" si="69"/>
        <v>1</v>
      </c>
      <c r="L642" s="189"/>
      <c r="M642" s="228"/>
      <c r="N642" s="189"/>
      <c r="O642" s="189"/>
      <c r="P642" s="213"/>
      <c r="Q642" s="189"/>
      <c r="R642" s="189"/>
      <c r="S642" s="189"/>
      <c r="T642" s="189"/>
      <c r="U642" s="189"/>
      <c r="V642" s="2"/>
      <c r="W642" s="2"/>
      <c r="X642" s="2"/>
      <c r="Y642" s="2"/>
      <c r="Z642" s="2"/>
      <c r="AA642" s="2"/>
      <c r="AB642" s="2"/>
    </row>
    <row r="643" spans="1:28" ht="15" customHeight="1" x14ac:dyDescent="0.25">
      <c r="A643" s="214"/>
      <c r="B643" s="214"/>
      <c r="C643" s="233" t="s">
        <v>1635</v>
      </c>
      <c r="D643" s="217" t="s">
        <v>1636</v>
      </c>
      <c r="E643" s="218">
        <v>3</v>
      </c>
      <c r="F643" s="219" t="s">
        <v>75</v>
      </c>
      <c r="G643" s="210">
        <v>1500</v>
      </c>
      <c r="H643" s="232">
        <f t="shared" si="68"/>
        <v>4500</v>
      </c>
      <c r="I643" s="221"/>
      <c r="J643" s="189"/>
      <c r="K643" s="213">
        <f t="shared" si="69"/>
        <v>3</v>
      </c>
      <c r="L643" s="189"/>
      <c r="M643" s="228"/>
      <c r="N643" s="189"/>
      <c r="O643" s="189"/>
      <c r="P643" s="213"/>
      <c r="Q643" s="189"/>
      <c r="R643" s="189"/>
      <c r="S643" s="189"/>
      <c r="T643" s="189"/>
      <c r="U643" s="189"/>
      <c r="V643" s="2"/>
      <c r="W643" s="2"/>
      <c r="X643" s="2"/>
      <c r="Y643" s="2"/>
      <c r="Z643" s="2"/>
      <c r="AA643" s="2"/>
      <c r="AB643" s="2"/>
    </row>
    <row r="644" spans="1:28" ht="15" customHeight="1" x14ac:dyDescent="0.25">
      <c r="A644" s="214"/>
      <c r="B644" s="214"/>
      <c r="C644" s="233" t="s">
        <v>1637</v>
      </c>
      <c r="D644" s="217" t="s">
        <v>1638</v>
      </c>
      <c r="E644" s="218">
        <v>6</v>
      </c>
      <c r="F644" s="219" t="s">
        <v>75</v>
      </c>
      <c r="G644" s="210">
        <v>1500</v>
      </c>
      <c r="H644" s="232">
        <f t="shared" si="68"/>
        <v>9000</v>
      </c>
      <c r="I644" s="221"/>
      <c r="J644" s="189"/>
      <c r="K644" s="213">
        <f t="shared" si="69"/>
        <v>6</v>
      </c>
      <c r="L644" s="189"/>
      <c r="M644" s="228"/>
      <c r="N644" s="189"/>
      <c r="O644" s="189"/>
      <c r="P644" s="213"/>
      <c r="Q644" s="189"/>
      <c r="R644" s="189"/>
      <c r="S644" s="189"/>
      <c r="T644" s="189"/>
      <c r="U644" s="189"/>
      <c r="V644" s="2"/>
      <c r="W644" s="2"/>
      <c r="X644" s="2"/>
      <c r="Y644" s="2"/>
      <c r="Z644" s="2"/>
      <c r="AA644" s="2"/>
      <c r="AB644" s="2"/>
    </row>
    <row r="645" spans="1:28" ht="15.75" customHeight="1" x14ac:dyDescent="0.25">
      <c r="A645" s="214"/>
      <c r="B645" s="214"/>
      <c r="C645" s="249" t="s">
        <v>1550</v>
      </c>
      <c r="D645" s="217" t="s">
        <v>1551</v>
      </c>
      <c r="E645" s="218">
        <v>50</v>
      </c>
      <c r="F645" s="219" t="s">
        <v>178</v>
      </c>
      <c r="G645" s="210">
        <v>214.5</v>
      </c>
      <c r="H645" s="232">
        <f t="shared" si="68"/>
        <v>10725</v>
      </c>
      <c r="I645" s="221"/>
      <c r="J645" s="189"/>
      <c r="K645" s="213">
        <f t="shared" si="69"/>
        <v>50</v>
      </c>
      <c r="L645" s="189"/>
      <c r="M645" s="228"/>
      <c r="N645" s="189"/>
      <c r="O645" s="189"/>
      <c r="P645" s="213"/>
      <c r="Q645" s="189"/>
      <c r="R645" s="189"/>
      <c r="S645" s="189"/>
      <c r="T645" s="189"/>
      <c r="U645" s="189"/>
      <c r="V645" s="2"/>
      <c r="W645" s="2"/>
      <c r="X645" s="2"/>
      <c r="Y645" s="2"/>
      <c r="Z645" s="2"/>
      <c r="AA645" s="2"/>
      <c r="AB645" s="2"/>
    </row>
    <row r="646" spans="1:28" ht="15.75" customHeight="1" x14ac:dyDescent="0.25">
      <c r="A646" s="214"/>
      <c r="B646" s="214"/>
      <c r="C646" s="233" t="s">
        <v>1023</v>
      </c>
      <c r="D646" s="217" t="s">
        <v>1024</v>
      </c>
      <c r="E646" s="218">
        <v>10</v>
      </c>
      <c r="F646" s="219" t="s">
        <v>75</v>
      </c>
      <c r="G646" s="210">
        <v>300</v>
      </c>
      <c r="H646" s="232">
        <f t="shared" si="68"/>
        <v>3000</v>
      </c>
      <c r="I646" s="221"/>
      <c r="J646" s="189"/>
      <c r="K646" s="213">
        <f t="shared" si="69"/>
        <v>10</v>
      </c>
      <c r="L646" s="189"/>
      <c r="M646" s="228"/>
      <c r="N646" s="189"/>
      <c r="O646" s="189"/>
      <c r="P646" s="213"/>
      <c r="Q646" s="189"/>
      <c r="R646" s="189"/>
      <c r="S646" s="189"/>
      <c r="T646" s="189"/>
      <c r="U646" s="189"/>
      <c r="V646" s="2"/>
      <c r="W646" s="2"/>
      <c r="X646" s="2"/>
      <c r="Y646" s="2"/>
      <c r="Z646" s="2"/>
      <c r="AA646" s="2"/>
      <c r="AB646" s="2"/>
    </row>
    <row r="647" spans="1:28" ht="15" customHeight="1" x14ac:dyDescent="0.25">
      <c r="A647" s="214"/>
      <c r="B647" s="214"/>
      <c r="C647" s="233" t="s">
        <v>1552</v>
      </c>
      <c r="D647" s="217" t="s">
        <v>1553</v>
      </c>
      <c r="E647" s="218">
        <v>20</v>
      </c>
      <c r="F647" s="219" t="s">
        <v>88</v>
      </c>
      <c r="G647" s="210">
        <f>150</f>
        <v>150</v>
      </c>
      <c r="H647" s="232">
        <f t="shared" si="68"/>
        <v>3000</v>
      </c>
      <c r="I647" s="221"/>
      <c r="J647" s="189"/>
      <c r="K647" s="213">
        <f t="shared" si="69"/>
        <v>20</v>
      </c>
      <c r="L647" s="189"/>
      <c r="M647" s="228"/>
      <c r="N647" s="189"/>
      <c r="O647" s="189"/>
      <c r="P647" s="213"/>
      <c r="Q647" s="189"/>
      <c r="R647" s="189"/>
      <c r="S647" s="189"/>
      <c r="T647" s="189"/>
      <c r="U647" s="189"/>
      <c r="V647" s="2"/>
      <c r="W647" s="2"/>
      <c r="X647" s="2"/>
      <c r="Y647" s="2"/>
      <c r="Z647" s="2"/>
      <c r="AA647" s="2"/>
      <c r="AB647" s="2"/>
    </row>
    <row r="648" spans="1:28" ht="15" customHeight="1" x14ac:dyDescent="0.25">
      <c r="A648" s="214"/>
      <c r="B648" s="214"/>
      <c r="C648" s="233" t="s">
        <v>1562</v>
      </c>
      <c r="D648" s="217" t="s">
        <v>1017</v>
      </c>
      <c r="E648" s="218">
        <v>20</v>
      </c>
      <c r="F648" s="219" t="s">
        <v>88</v>
      </c>
      <c r="G648" s="210">
        <v>565</v>
      </c>
      <c r="H648" s="232">
        <f t="shared" si="68"/>
        <v>11300</v>
      </c>
      <c r="I648" s="221"/>
      <c r="J648" s="189"/>
      <c r="K648" s="213">
        <f t="shared" si="69"/>
        <v>20</v>
      </c>
      <c r="L648" s="189"/>
      <c r="M648" s="228"/>
      <c r="N648" s="189"/>
      <c r="O648" s="189"/>
      <c r="P648" s="213"/>
      <c r="Q648" s="189"/>
      <c r="R648" s="189"/>
      <c r="S648" s="189"/>
      <c r="T648" s="189"/>
      <c r="U648" s="189"/>
      <c r="V648" s="2"/>
      <c r="W648" s="2"/>
      <c r="X648" s="2"/>
      <c r="Y648" s="2"/>
      <c r="Z648" s="2"/>
      <c r="AA648" s="2"/>
      <c r="AB648" s="2"/>
    </row>
    <row r="649" spans="1:28" ht="15" customHeight="1" x14ac:dyDescent="0.25">
      <c r="A649" s="214"/>
      <c r="B649" s="214"/>
      <c r="C649" s="233" t="s">
        <v>1019</v>
      </c>
      <c r="D649" s="217" t="s">
        <v>1020</v>
      </c>
      <c r="E649" s="218">
        <v>100</v>
      </c>
      <c r="F649" s="219" t="s">
        <v>88</v>
      </c>
      <c r="G649" s="210">
        <f>118*12</f>
        <v>1416</v>
      </c>
      <c r="H649" s="232">
        <f t="shared" si="68"/>
        <v>141600</v>
      </c>
      <c r="I649" s="221"/>
      <c r="J649" s="189"/>
      <c r="K649" s="213">
        <f t="shared" si="69"/>
        <v>100</v>
      </c>
      <c r="L649" s="189"/>
      <c r="M649" s="228"/>
      <c r="N649" s="189"/>
      <c r="O649" s="189"/>
      <c r="P649" s="213"/>
      <c r="Q649" s="189"/>
      <c r="R649" s="189"/>
      <c r="S649" s="189"/>
      <c r="T649" s="189"/>
      <c r="U649" s="189"/>
      <c r="V649" s="2"/>
      <c r="W649" s="2"/>
      <c r="X649" s="2"/>
      <c r="Y649" s="2"/>
      <c r="Z649" s="2"/>
      <c r="AA649" s="2"/>
      <c r="AB649" s="2"/>
    </row>
    <row r="650" spans="1:28" ht="15" customHeight="1" x14ac:dyDescent="0.25">
      <c r="A650" s="214"/>
      <c r="B650" s="214"/>
      <c r="C650" s="233" t="s">
        <v>1563</v>
      </c>
      <c r="D650" s="217" t="s">
        <v>1564</v>
      </c>
      <c r="E650" s="218">
        <v>5</v>
      </c>
      <c r="F650" s="219" t="s">
        <v>88</v>
      </c>
      <c r="G650" s="210">
        <v>250</v>
      </c>
      <c r="H650" s="232">
        <f t="shared" si="68"/>
        <v>1250</v>
      </c>
      <c r="I650" s="221"/>
      <c r="J650" s="189"/>
      <c r="K650" s="213">
        <f t="shared" si="69"/>
        <v>5</v>
      </c>
      <c r="L650" s="189"/>
      <c r="M650" s="228"/>
      <c r="N650" s="189"/>
      <c r="O650" s="189"/>
      <c r="P650" s="213"/>
      <c r="Q650" s="189"/>
      <c r="R650" s="189"/>
      <c r="S650" s="189"/>
      <c r="T650" s="189"/>
      <c r="U650" s="189"/>
      <c r="V650" s="2"/>
      <c r="W650" s="2"/>
      <c r="X650" s="2"/>
      <c r="Y650" s="2"/>
      <c r="Z650" s="2"/>
      <c r="AA650" s="2"/>
      <c r="AB650" s="2"/>
    </row>
    <row r="651" spans="1:28" ht="15" customHeight="1" x14ac:dyDescent="0.25">
      <c r="A651" s="214"/>
      <c r="B651" s="214"/>
      <c r="C651" s="233" t="s">
        <v>1639</v>
      </c>
      <c r="D651" s="217"/>
      <c r="E651" s="218">
        <v>3</v>
      </c>
      <c r="F651" s="219" t="s">
        <v>77</v>
      </c>
      <c r="G651" s="210">
        <v>466.66666666666663</v>
      </c>
      <c r="H651" s="232">
        <f t="shared" si="68"/>
        <v>1400</v>
      </c>
      <c r="I651" s="221"/>
      <c r="J651" s="189"/>
      <c r="K651" s="213">
        <f t="shared" si="69"/>
        <v>3</v>
      </c>
      <c r="L651" s="189"/>
      <c r="M651" s="228"/>
      <c r="N651" s="189"/>
      <c r="O651" s="189"/>
      <c r="P651" s="213"/>
      <c r="Q651" s="189"/>
      <c r="R651" s="189"/>
      <c r="S651" s="189"/>
      <c r="T651" s="189"/>
      <c r="U651" s="189"/>
      <c r="V651" s="2"/>
      <c r="W651" s="2"/>
      <c r="X651" s="2"/>
      <c r="Y651" s="2"/>
      <c r="Z651" s="2"/>
      <c r="AA651" s="2"/>
      <c r="AB651" s="2"/>
    </row>
    <row r="652" spans="1:28" ht="15" customHeight="1" x14ac:dyDescent="0.25">
      <c r="A652" s="214"/>
      <c r="B652" s="214"/>
      <c r="C652" s="233" t="s">
        <v>1640</v>
      </c>
      <c r="D652" s="217"/>
      <c r="E652" s="218">
        <v>1</v>
      </c>
      <c r="F652" s="219" t="s">
        <v>88</v>
      </c>
      <c r="G652" s="210">
        <v>1498</v>
      </c>
      <c r="H652" s="232">
        <f t="shared" si="68"/>
        <v>1498</v>
      </c>
      <c r="I652" s="221"/>
      <c r="J652" s="189"/>
      <c r="K652" s="213">
        <f t="shared" si="69"/>
        <v>1</v>
      </c>
      <c r="L652" s="189"/>
      <c r="M652" s="228"/>
      <c r="N652" s="189"/>
      <c r="O652" s="189"/>
      <c r="P652" s="213"/>
      <c r="Q652" s="189"/>
      <c r="R652" s="189"/>
      <c r="S652" s="189"/>
      <c r="T652" s="189"/>
      <c r="U652" s="189"/>
      <c r="V652" s="2"/>
      <c r="W652" s="2"/>
      <c r="X652" s="2"/>
      <c r="Y652" s="2"/>
      <c r="Z652" s="2"/>
      <c r="AA652" s="2"/>
      <c r="AB652" s="2"/>
    </row>
    <row r="653" spans="1:28" ht="15" customHeight="1" x14ac:dyDescent="0.25">
      <c r="A653" s="214"/>
      <c r="B653" s="214"/>
      <c r="C653" s="233" t="s">
        <v>1641</v>
      </c>
      <c r="D653" s="217"/>
      <c r="E653" s="218">
        <v>1</v>
      </c>
      <c r="F653" s="219" t="s">
        <v>88</v>
      </c>
      <c r="G653" s="210">
        <f>2500*1.4</f>
        <v>3500</v>
      </c>
      <c r="H653" s="232">
        <f t="shared" si="68"/>
        <v>3500</v>
      </c>
      <c r="I653" s="221"/>
      <c r="J653" s="189"/>
      <c r="K653" s="213">
        <f t="shared" si="69"/>
        <v>1</v>
      </c>
      <c r="L653" s="189"/>
      <c r="M653" s="228"/>
      <c r="N653" s="189"/>
      <c r="O653" s="189"/>
      <c r="P653" s="213"/>
      <c r="Q653" s="189"/>
      <c r="R653" s="189"/>
      <c r="S653" s="189"/>
      <c r="T653" s="189"/>
      <c r="U653" s="189"/>
      <c r="V653" s="2"/>
      <c r="W653" s="2"/>
      <c r="X653" s="2"/>
      <c r="Y653" s="2"/>
      <c r="Z653" s="2"/>
      <c r="AA653" s="2"/>
      <c r="AB653" s="2"/>
    </row>
    <row r="654" spans="1:28" ht="15" customHeight="1" x14ac:dyDescent="0.25">
      <c r="A654" s="214"/>
      <c r="B654" s="214"/>
      <c r="C654" s="233" t="s">
        <v>1642</v>
      </c>
      <c r="D654" s="217" t="s">
        <v>1643</v>
      </c>
      <c r="E654" s="218">
        <v>2</v>
      </c>
      <c r="F654" s="219" t="s">
        <v>77</v>
      </c>
      <c r="G654" s="210">
        <f>2000*1.4</f>
        <v>2800</v>
      </c>
      <c r="H654" s="232">
        <f t="shared" si="68"/>
        <v>5600</v>
      </c>
      <c r="I654" s="221"/>
      <c r="J654" s="189"/>
      <c r="K654" s="213">
        <f t="shared" si="69"/>
        <v>2</v>
      </c>
      <c r="L654" s="189"/>
      <c r="M654" s="228"/>
      <c r="N654" s="189"/>
      <c r="O654" s="189"/>
      <c r="P654" s="213"/>
      <c r="Q654" s="189"/>
      <c r="R654" s="189"/>
      <c r="S654" s="189"/>
      <c r="T654" s="189"/>
      <c r="U654" s="189"/>
      <c r="V654" s="2"/>
      <c r="W654" s="2"/>
      <c r="X654" s="2"/>
      <c r="Y654" s="2"/>
      <c r="Z654" s="2"/>
      <c r="AA654" s="2"/>
      <c r="AB654" s="2"/>
    </row>
    <row r="655" spans="1:28" ht="15" customHeight="1" x14ac:dyDescent="0.25">
      <c r="A655" s="214"/>
      <c r="B655" s="214"/>
      <c r="C655" s="233" t="s">
        <v>1644</v>
      </c>
      <c r="D655" s="217" t="s">
        <v>1645</v>
      </c>
      <c r="E655" s="218">
        <v>50</v>
      </c>
      <c r="F655" s="219" t="s">
        <v>77</v>
      </c>
      <c r="G655" s="210">
        <v>62.999999999999993</v>
      </c>
      <c r="H655" s="232">
        <f t="shared" si="68"/>
        <v>3149.9999999999995</v>
      </c>
      <c r="I655" s="221"/>
      <c r="J655" s="189"/>
      <c r="K655" s="213">
        <f t="shared" si="69"/>
        <v>50</v>
      </c>
      <c r="L655" s="189"/>
      <c r="M655" s="228"/>
      <c r="N655" s="189"/>
      <c r="O655" s="189"/>
      <c r="P655" s="213"/>
      <c r="Q655" s="189"/>
      <c r="R655" s="189"/>
      <c r="S655" s="189"/>
      <c r="T655" s="189"/>
      <c r="U655" s="189"/>
      <c r="V655" s="2"/>
      <c r="W655" s="2"/>
      <c r="X655" s="2"/>
      <c r="Y655" s="2"/>
      <c r="Z655" s="2"/>
      <c r="AA655" s="2"/>
      <c r="AB655" s="2"/>
    </row>
    <row r="656" spans="1:28" ht="15" customHeight="1" x14ac:dyDescent="0.25">
      <c r="A656" s="214"/>
      <c r="B656" s="214"/>
      <c r="C656" s="233" t="s">
        <v>1644</v>
      </c>
      <c r="D656" s="217" t="s">
        <v>1646</v>
      </c>
      <c r="E656" s="218">
        <v>50</v>
      </c>
      <c r="F656" s="219" t="s">
        <v>77</v>
      </c>
      <c r="G656" s="210">
        <v>56</v>
      </c>
      <c r="H656" s="232">
        <f t="shared" si="68"/>
        <v>2800</v>
      </c>
      <c r="I656" s="221"/>
      <c r="J656" s="189"/>
      <c r="K656" s="213">
        <f t="shared" si="69"/>
        <v>50</v>
      </c>
      <c r="L656" s="189"/>
      <c r="M656" s="228"/>
      <c r="N656" s="189"/>
      <c r="O656" s="189"/>
      <c r="P656" s="213"/>
      <c r="Q656" s="189"/>
      <c r="R656" s="189"/>
      <c r="S656" s="189"/>
      <c r="T656" s="189"/>
      <c r="U656" s="189"/>
      <c r="V656" s="2"/>
      <c r="W656" s="2"/>
      <c r="X656" s="2"/>
      <c r="Y656" s="2"/>
      <c r="Z656" s="2"/>
      <c r="AA656" s="2"/>
      <c r="AB656" s="2"/>
    </row>
    <row r="657" spans="1:28" ht="15" customHeight="1" x14ac:dyDescent="0.25">
      <c r="A657" s="214"/>
      <c r="B657" s="214"/>
      <c r="C657" s="233" t="s">
        <v>1030</v>
      </c>
      <c r="D657" s="217" t="s">
        <v>1647</v>
      </c>
      <c r="E657" s="218">
        <v>5</v>
      </c>
      <c r="F657" s="219" t="s">
        <v>77</v>
      </c>
      <c r="G657" s="210">
        <v>62.999999999999993</v>
      </c>
      <c r="H657" s="232">
        <f t="shared" si="68"/>
        <v>314.99999999999994</v>
      </c>
      <c r="I657" s="221"/>
      <c r="J657" s="189"/>
      <c r="K657" s="213">
        <f t="shared" si="69"/>
        <v>5</v>
      </c>
      <c r="L657" s="189"/>
      <c r="M657" s="228"/>
      <c r="N657" s="189"/>
      <c r="O657" s="189"/>
      <c r="P657" s="213"/>
      <c r="Q657" s="189"/>
      <c r="R657" s="189"/>
      <c r="S657" s="189"/>
      <c r="T657" s="189"/>
      <c r="U657" s="189"/>
      <c r="V657" s="2"/>
      <c r="W657" s="2"/>
      <c r="X657" s="2"/>
      <c r="Y657" s="2"/>
      <c r="Z657" s="2"/>
      <c r="AA657" s="2"/>
      <c r="AB657" s="2"/>
    </row>
    <row r="658" spans="1:28" ht="15" customHeight="1" x14ac:dyDescent="0.25">
      <c r="A658" s="214"/>
      <c r="B658" s="214"/>
      <c r="C658" s="233" t="s">
        <v>1648</v>
      </c>
      <c r="D658" s="217"/>
      <c r="E658" s="218">
        <v>2</v>
      </c>
      <c r="F658" s="219" t="s">
        <v>77</v>
      </c>
      <c r="G658" s="210">
        <f>500*1.4</f>
        <v>700</v>
      </c>
      <c r="H658" s="232">
        <f t="shared" si="68"/>
        <v>1400</v>
      </c>
      <c r="I658" s="221"/>
      <c r="J658" s="189"/>
      <c r="K658" s="213">
        <f t="shared" si="69"/>
        <v>2</v>
      </c>
      <c r="L658" s="189"/>
      <c r="M658" s="228"/>
      <c r="N658" s="189"/>
      <c r="O658" s="189"/>
      <c r="P658" s="213"/>
      <c r="Q658" s="189"/>
      <c r="R658" s="189"/>
      <c r="S658" s="189"/>
      <c r="T658" s="189"/>
      <c r="U658" s="189"/>
      <c r="V658" s="2"/>
      <c r="W658" s="2"/>
      <c r="X658" s="2"/>
      <c r="Y658" s="2"/>
      <c r="Z658" s="2"/>
      <c r="AA658" s="2"/>
      <c r="AB658" s="2"/>
    </row>
    <row r="659" spans="1:28" ht="15" customHeight="1" x14ac:dyDescent="0.25">
      <c r="A659" s="214"/>
      <c r="B659" s="214"/>
      <c r="C659" s="233" t="s">
        <v>1649</v>
      </c>
      <c r="D659" s="217" t="s">
        <v>1650</v>
      </c>
      <c r="E659" s="218">
        <v>10</v>
      </c>
      <c r="F659" s="219" t="s">
        <v>75</v>
      </c>
      <c r="G659" s="210">
        <v>150</v>
      </c>
      <c r="H659" s="232">
        <f t="shared" si="68"/>
        <v>1500</v>
      </c>
      <c r="I659" s="221"/>
      <c r="J659" s="189"/>
      <c r="K659" s="213">
        <f t="shared" si="69"/>
        <v>10</v>
      </c>
      <c r="L659" s="189"/>
      <c r="M659" s="228"/>
      <c r="N659" s="189"/>
      <c r="O659" s="189"/>
      <c r="P659" s="213"/>
      <c r="Q659" s="189"/>
      <c r="R659" s="189"/>
      <c r="S659" s="189"/>
      <c r="T659" s="189"/>
      <c r="U659" s="189"/>
      <c r="V659" s="2"/>
      <c r="W659" s="2"/>
      <c r="X659" s="2"/>
      <c r="Y659" s="2"/>
      <c r="Z659" s="2"/>
      <c r="AA659" s="2"/>
      <c r="AB659" s="2"/>
    </row>
    <row r="660" spans="1:28" ht="15" customHeight="1" x14ac:dyDescent="0.25">
      <c r="A660" s="214"/>
      <c r="B660" s="214"/>
      <c r="C660" s="233" t="s">
        <v>1651</v>
      </c>
      <c r="D660" s="217" t="s">
        <v>1652</v>
      </c>
      <c r="E660" s="218">
        <v>2</v>
      </c>
      <c r="F660" s="219"/>
      <c r="G660" s="210">
        <f>1360*1.4</f>
        <v>1903.9999999999998</v>
      </c>
      <c r="H660" s="232">
        <f t="shared" si="68"/>
        <v>3807.9999999999995</v>
      </c>
      <c r="I660" s="221"/>
      <c r="J660" s="189"/>
      <c r="K660" s="213">
        <f t="shared" si="69"/>
        <v>2</v>
      </c>
      <c r="L660" s="189"/>
      <c r="M660" s="228"/>
      <c r="N660" s="189"/>
      <c r="O660" s="189"/>
      <c r="P660" s="213"/>
      <c r="Q660" s="189"/>
      <c r="R660" s="189"/>
      <c r="S660" s="189"/>
      <c r="T660" s="189"/>
      <c r="U660" s="189"/>
      <c r="V660" s="2"/>
      <c r="W660" s="2"/>
      <c r="X660" s="2"/>
      <c r="Y660" s="2"/>
      <c r="Z660" s="2"/>
      <c r="AA660" s="2"/>
      <c r="AB660" s="2"/>
    </row>
    <row r="661" spans="1:28" ht="15" customHeight="1" x14ac:dyDescent="0.25">
      <c r="A661" s="214"/>
      <c r="B661" s="214"/>
      <c r="C661" s="233" t="s">
        <v>1653</v>
      </c>
      <c r="D661" s="217" t="s">
        <v>1652</v>
      </c>
      <c r="E661" s="218">
        <v>10</v>
      </c>
      <c r="F661" s="219"/>
      <c r="G661" s="210">
        <v>140</v>
      </c>
      <c r="H661" s="232">
        <f t="shared" si="68"/>
        <v>1400</v>
      </c>
      <c r="I661" s="221"/>
      <c r="J661" s="189"/>
      <c r="K661" s="213">
        <f t="shared" si="69"/>
        <v>10</v>
      </c>
      <c r="L661" s="189"/>
      <c r="M661" s="228"/>
      <c r="N661" s="189"/>
      <c r="O661" s="189"/>
      <c r="P661" s="213"/>
      <c r="Q661" s="189"/>
      <c r="R661" s="189"/>
      <c r="S661" s="189"/>
      <c r="T661" s="189"/>
      <c r="U661" s="189"/>
      <c r="V661" s="2"/>
      <c r="W661" s="2"/>
      <c r="X661" s="2"/>
      <c r="Y661" s="2"/>
      <c r="Z661" s="2"/>
      <c r="AA661" s="2"/>
      <c r="AB661" s="2"/>
    </row>
    <row r="662" spans="1:28" ht="15.75" customHeight="1" x14ac:dyDescent="0.25">
      <c r="A662" s="214"/>
      <c r="B662" s="214"/>
      <c r="C662" s="233"/>
      <c r="D662" s="217"/>
      <c r="E662" s="218"/>
      <c r="F662" s="219"/>
      <c r="G662" s="210"/>
      <c r="H662" s="232"/>
      <c r="I662" s="221"/>
      <c r="J662" s="189"/>
      <c r="K662" s="213"/>
      <c r="L662" s="189"/>
      <c r="M662" s="228"/>
      <c r="N662" s="189"/>
      <c r="O662" s="189"/>
      <c r="P662" s="213"/>
      <c r="Q662" s="189"/>
      <c r="R662" s="189"/>
      <c r="S662" s="189"/>
      <c r="T662" s="189"/>
      <c r="U662" s="189"/>
      <c r="V662" s="2"/>
      <c r="W662" s="2"/>
      <c r="X662" s="2"/>
      <c r="Y662" s="2"/>
      <c r="Z662" s="2"/>
      <c r="AA662" s="2"/>
      <c r="AB662" s="2"/>
    </row>
    <row r="663" spans="1:28" ht="15.75" customHeight="1" x14ac:dyDescent="0.25">
      <c r="A663" s="214"/>
      <c r="B663" s="214"/>
      <c r="C663" s="215" t="s">
        <v>1027</v>
      </c>
      <c r="D663" s="217"/>
      <c r="E663" s="218"/>
      <c r="F663" s="219"/>
      <c r="G663" s="210"/>
      <c r="H663" s="232"/>
      <c r="I663" s="220" t="s">
        <v>847</v>
      </c>
      <c r="J663" s="189"/>
      <c r="K663" s="213"/>
      <c r="L663" s="189"/>
      <c r="M663" s="228"/>
      <c r="N663" s="189"/>
      <c r="O663" s="189"/>
      <c r="P663" s="213"/>
      <c r="Q663" s="189"/>
      <c r="R663" s="189"/>
      <c r="S663" s="189"/>
      <c r="T663" s="189"/>
      <c r="U663" s="189"/>
      <c r="V663" s="2"/>
      <c r="W663" s="2"/>
      <c r="X663" s="2"/>
      <c r="Y663" s="2"/>
      <c r="Z663" s="2"/>
      <c r="AA663" s="2"/>
      <c r="AB663" s="2"/>
    </row>
    <row r="664" spans="1:28" ht="15.75" customHeight="1" x14ac:dyDescent="0.25">
      <c r="A664" s="214"/>
      <c r="B664" s="214"/>
      <c r="C664" s="249" t="s">
        <v>1654</v>
      </c>
      <c r="D664" s="217" t="s">
        <v>1655</v>
      </c>
      <c r="E664" s="218">
        <v>7</v>
      </c>
      <c r="F664" s="277" t="s">
        <v>88</v>
      </c>
      <c r="G664" s="210">
        <v>35000</v>
      </c>
      <c r="H664" s="232">
        <f t="shared" ref="H664:H692" si="70">E664*G664</f>
        <v>245000</v>
      </c>
      <c r="I664" s="278"/>
      <c r="J664" s="189"/>
      <c r="K664" s="213">
        <f t="shared" ref="K664:K692" si="71">E664/2</f>
        <v>3.5</v>
      </c>
      <c r="L664" s="189"/>
      <c r="M664" s="228"/>
      <c r="N664" s="189"/>
      <c r="O664" s="189"/>
      <c r="P664" s="213">
        <f>3</f>
        <v>3</v>
      </c>
      <c r="Q664" s="189"/>
      <c r="R664" s="189"/>
      <c r="S664" s="189"/>
      <c r="T664" s="189"/>
      <c r="U664" s="189"/>
      <c r="V664" s="2"/>
      <c r="W664" s="2"/>
      <c r="X664" s="2"/>
      <c r="Y664" s="2"/>
      <c r="Z664" s="2"/>
      <c r="AA664" s="2"/>
      <c r="AB664" s="2"/>
    </row>
    <row r="665" spans="1:28" ht="15.75" customHeight="1" x14ac:dyDescent="0.25">
      <c r="A665" s="214"/>
      <c r="B665" s="214"/>
      <c r="C665" s="233" t="s">
        <v>1550</v>
      </c>
      <c r="D665" s="217" t="s">
        <v>1551</v>
      </c>
      <c r="E665" s="218">
        <v>10</v>
      </c>
      <c r="F665" s="279" t="s">
        <v>178</v>
      </c>
      <c r="G665" s="210">
        <v>140</v>
      </c>
      <c r="H665" s="232">
        <f t="shared" si="70"/>
        <v>1400</v>
      </c>
      <c r="I665" s="280"/>
      <c r="J665" s="189"/>
      <c r="K665" s="213">
        <f t="shared" si="71"/>
        <v>5</v>
      </c>
      <c r="L665" s="189"/>
      <c r="M665" s="228"/>
      <c r="N665" s="189"/>
      <c r="O665" s="189"/>
      <c r="P665" s="213">
        <f t="shared" ref="P665:P670" si="72">E665/2</f>
        <v>5</v>
      </c>
      <c r="Q665" s="189"/>
      <c r="R665" s="189"/>
      <c r="S665" s="189"/>
      <c r="T665" s="189"/>
      <c r="U665" s="189"/>
      <c r="V665" s="2"/>
      <c r="W665" s="2"/>
      <c r="X665" s="2"/>
      <c r="Y665" s="2"/>
      <c r="Z665" s="2"/>
      <c r="AA665" s="2"/>
      <c r="AB665" s="2"/>
    </row>
    <row r="666" spans="1:28" ht="15.75" customHeight="1" x14ac:dyDescent="0.25">
      <c r="A666" s="214"/>
      <c r="B666" s="214"/>
      <c r="C666" s="233" t="s">
        <v>1656</v>
      </c>
      <c r="D666" s="217" t="s">
        <v>1657</v>
      </c>
      <c r="E666" s="218">
        <v>5</v>
      </c>
      <c r="F666" s="281" t="s">
        <v>77</v>
      </c>
      <c r="G666" s="210">
        <v>1064</v>
      </c>
      <c r="H666" s="232">
        <f t="shared" si="70"/>
        <v>5320</v>
      </c>
      <c r="I666" s="282"/>
      <c r="J666" s="189"/>
      <c r="K666" s="213">
        <f t="shared" si="71"/>
        <v>2.5</v>
      </c>
      <c r="L666" s="189"/>
      <c r="M666" s="228"/>
      <c r="N666" s="189"/>
      <c r="O666" s="189"/>
      <c r="P666" s="213">
        <f t="shared" si="72"/>
        <v>2.5</v>
      </c>
      <c r="Q666" s="189"/>
      <c r="R666" s="189"/>
      <c r="S666" s="189"/>
      <c r="T666" s="189"/>
      <c r="U666" s="189"/>
      <c r="V666" s="2"/>
      <c r="W666" s="2"/>
      <c r="X666" s="2"/>
      <c r="Y666" s="2"/>
      <c r="Z666" s="2"/>
      <c r="AA666" s="2"/>
      <c r="AB666" s="2"/>
    </row>
    <row r="667" spans="1:28" ht="15.75" customHeight="1" x14ac:dyDescent="0.25">
      <c r="A667" s="214"/>
      <c r="B667" s="214"/>
      <c r="C667" s="233" t="s">
        <v>1658</v>
      </c>
      <c r="D667" s="217" t="s">
        <v>1659</v>
      </c>
      <c r="E667" s="218">
        <v>1</v>
      </c>
      <c r="F667" s="277" t="s">
        <v>110</v>
      </c>
      <c r="G667" s="210">
        <v>25900</v>
      </c>
      <c r="H667" s="232">
        <f t="shared" si="70"/>
        <v>25900</v>
      </c>
      <c r="I667" s="280"/>
      <c r="J667" s="189"/>
      <c r="K667" s="213">
        <f t="shared" si="71"/>
        <v>0.5</v>
      </c>
      <c r="L667" s="189"/>
      <c r="M667" s="228"/>
      <c r="N667" s="189"/>
      <c r="O667" s="189"/>
      <c r="P667" s="213">
        <f t="shared" si="72"/>
        <v>0.5</v>
      </c>
      <c r="Q667" s="189"/>
      <c r="R667" s="189"/>
      <c r="S667" s="189"/>
      <c r="T667" s="189"/>
      <c r="U667" s="189"/>
      <c r="V667" s="2"/>
      <c r="W667" s="2"/>
      <c r="X667" s="2"/>
      <c r="Y667" s="2"/>
      <c r="Z667" s="2"/>
      <c r="AA667" s="2"/>
      <c r="AB667" s="2"/>
    </row>
    <row r="668" spans="1:28" ht="15.75" customHeight="1" x14ac:dyDescent="0.25">
      <c r="A668" s="214"/>
      <c r="B668" s="214"/>
      <c r="C668" s="233" t="s">
        <v>1637</v>
      </c>
      <c r="D668" s="217" t="s">
        <v>1638</v>
      </c>
      <c r="E668" s="218">
        <v>4</v>
      </c>
      <c r="F668" s="283" t="s">
        <v>75</v>
      </c>
      <c r="G668" s="210">
        <v>1190</v>
      </c>
      <c r="H668" s="232">
        <f t="shared" si="70"/>
        <v>4760</v>
      </c>
      <c r="I668" s="280"/>
      <c r="J668" s="189"/>
      <c r="K668" s="213">
        <f t="shared" si="71"/>
        <v>2</v>
      </c>
      <c r="L668" s="189"/>
      <c r="M668" s="228"/>
      <c r="N668" s="189"/>
      <c r="O668" s="189"/>
      <c r="P668" s="213">
        <f t="shared" si="72"/>
        <v>2</v>
      </c>
      <c r="Q668" s="189"/>
      <c r="R668" s="189"/>
      <c r="S668" s="189"/>
      <c r="T668" s="189"/>
      <c r="U668" s="189"/>
      <c r="V668" s="2"/>
      <c r="W668" s="2"/>
      <c r="X668" s="2"/>
      <c r="Y668" s="2"/>
      <c r="Z668" s="2"/>
      <c r="AA668" s="2"/>
      <c r="AB668" s="2"/>
    </row>
    <row r="669" spans="1:28" ht="15.75" customHeight="1" x14ac:dyDescent="0.25">
      <c r="A669" s="214"/>
      <c r="B669" s="214"/>
      <c r="C669" s="249" t="s">
        <v>1660</v>
      </c>
      <c r="D669" s="217" t="s">
        <v>1661</v>
      </c>
      <c r="E669" s="218">
        <v>1</v>
      </c>
      <c r="F669" s="277" t="s">
        <v>77</v>
      </c>
      <c r="G669" s="210">
        <v>11200</v>
      </c>
      <c r="H669" s="232">
        <f t="shared" si="70"/>
        <v>11200</v>
      </c>
      <c r="I669" s="280"/>
      <c r="J669" s="189"/>
      <c r="K669" s="213">
        <f t="shared" si="71"/>
        <v>0.5</v>
      </c>
      <c r="L669" s="189"/>
      <c r="M669" s="228"/>
      <c r="N669" s="189"/>
      <c r="O669" s="189"/>
      <c r="P669" s="213">
        <f t="shared" si="72"/>
        <v>0.5</v>
      </c>
      <c r="Q669" s="189"/>
      <c r="R669" s="189"/>
      <c r="S669" s="189"/>
      <c r="T669" s="189"/>
      <c r="U669" s="189"/>
      <c r="V669" s="2"/>
      <c r="W669" s="2"/>
      <c r="X669" s="2"/>
      <c r="Y669" s="2"/>
      <c r="Z669" s="2"/>
      <c r="AA669" s="2"/>
      <c r="AB669" s="2"/>
    </row>
    <row r="670" spans="1:28" ht="15.75" customHeight="1" x14ac:dyDescent="0.25">
      <c r="A670" s="214"/>
      <c r="B670" s="214"/>
      <c r="C670" s="233" t="s">
        <v>1662</v>
      </c>
      <c r="D670" s="217" t="s">
        <v>1663</v>
      </c>
      <c r="E670" s="218">
        <v>2</v>
      </c>
      <c r="F670" s="277" t="s">
        <v>77</v>
      </c>
      <c r="G670" s="210">
        <v>840</v>
      </c>
      <c r="H670" s="232">
        <f t="shared" si="70"/>
        <v>1680</v>
      </c>
      <c r="I670" s="278"/>
      <c r="J670" s="189"/>
      <c r="K670" s="213">
        <f t="shared" si="71"/>
        <v>1</v>
      </c>
      <c r="L670" s="189"/>
      <c r="M670" s="228"/>
      <c r="N670" s="189"/>
      <c r="O670" s="189"/>
      <c r="P670" s="213">
        <f t="shared" si="72"/>
        <v>1</v>
      </c>
      <c r="Q670" s="189"/>
      <c r="R670" s="189"/>
      <c r="S670" s="189"/>
      <c r="T670" s="189"/>
      <c r="U670" s="189"/>
      <c r="V670" s="2"/>
      <c r="W670" s="2"/>
      <c r="X670" s="2"/>
      <c r="Y670" s="2"/>
      <c r="Z670" s="2"/>
      <c r="AA670" s="2"/>
      <c r="AB670" s="2"/>
    </row>
    <row r="671" spans="1:28" ht="15.75" customHeight="1" x14ac:dyDescent="0.25">
      <c r="A671" s="214"/>
      <c r="B671" s="214"/>
      <c r="C671" s="233" t="s">
        <v>1664</v>
      </c>
      <c r="D671" s="217" t="s">
        <v>1665</v>
      </c>
      <c r="E671" s="218">
        <v>3</v>
      </c>
      <c r="F671" s="277" t="s">
        <v>178</v>
      </c>
      <c r="G671" s="210">
        <v>21000</v>
      </c>
      <c r="H671" s="232">
        <f t="shared" si="70"/>
        <v>63000</v>
      </c>
      <c r="I671" s="278"/>
      <c r="J671" s="189"/>
      <c r="K671" s="213">
        <f t="shared" si="71"/>
        <v>1.5</v>
      </c>
      <c r="L671" s="189"/>
      <c r="M671" s="228"/>
      <c r="N671" s="189"/>
      <c r="O671" s="189"/>
      <c r="P671" s="213">
        <v>1</v>
      </c>
      <c r="Q671" s="189"/>
      <c r="R671" s="189"/>
      <c r="S671" s="189"/>
      <c r="T671" s="189"/>
      <c r="U671" s="189"/>
      <c r="V671" s="2"/>
      <c r="W671" s="2"/>
      <c r="X671" s="2"/>
      <c r="Y671" s="2"/>
      <c r="Z671" s="2"/>
      <c r="AA671" s="2"/>
      <c r="AB671" s="2"/>
    </row>
    <row r="672" spans="1:28" ht="15.75" customHeight="1" x14ac:dyDescent="0.25">
      <c r="A672" s="214"/>
      <c r="B672" s="214"/>
      <c r="C672" s="233" t="s">
        <v>1651</v>
      </c>
      <c r="D672" s="217" t="s">
        <v>1652</v>
      </c>
      <c r="E672" s="218">
        <v>5</v>
      </c>
      <c r="F672" s="279" t="s">
        <v>178</v>
      </c>
      <c r="G672" s="210">
        <v>2100</v>
      </c>
      <c r="H672" s="232">
        <f t="shared" si="70"/>
        <v>10500</v>
      </c>
      <c r="I672" s="280"/>
      <c r="J672" s="189"/>
      <c r="K672" s="213">
        <f t="shared" si="71"/>
        <v>2.5</v>
      </c>
      <c r="L672" s="189"/>
      <c r="M672" s="228"/>
      <c r="N672" s="189"/>
      <c r="O672" s="189"/>
      <c r="P672" s="213">
        <v>2</v>
      </c>
      <c r="Q672" s="189"/>
      <c r="R672" s="189"/>
      <c r="S672" s="189"/>
      <c r="T672" s="189"/>
      <c r="U672" s="189"/>
      <c r="V672" s="2"/>
      <c r="W672" s="2"/>
      <c r="X672" s="2"/>
      <c r="Y672" s="2"/>
      <c r="Z672" s="2"/>
      <c r="AA672" s="2"/>
      <c r="AB672" s="2"/>
    </row>
    <row r="673" spans="1:28" ht="15.75" customHeight="1" x14ac:dyDescent="0.25">
      <c r="A673" s="214"/>
      <c r="B673" s="214"/>
      <c r="C673" s="233" t="s">
        <v>1666</v>
      </c>
      <c r="D673" s="217"/>
      <c r="E673" s="218">
        <v>15</v>
      </c>
      <c r="F673" s="279" t="s">
        <v>178</v>
      </c>
      <c r="G673" s="210">
        <v>280</v>
      </c>
      <c r="H673" s="232">
        <f t="shared" si="70"/>
        <v>4200</v>
      </c>
      <c r="I673" s="280"/>
      <c r="J673" s="189"/>
      <c r="K673" s="213">
        <f t="shared" si="71"/>
        <v>7.5</v>
      </c>
      <c r="L673" s="189"/>
      <c r="M673" s="228"/>
      <c r="N673" s="189"/>
      <c r="O673" s="189"/>
      <c r="P673" s="213">
        <v>7</v>
      </c>
      <c r="Q673" s="189"/>
      <c r="R673" s="189"/>
      <c r="S673" s="189"/>
      <c r="T673" s="189"/>
      <c r="U673" s="189"/>
      <c r="V673" s="2"/>
      <c r="W673" s="2"/>
      <c r="X673" s="2"/>
      <c r="Y673" s="2"/>
      <c r="Z673" s="2"/>
      <c r="AA673" s="2"/>
      <c r="AB673" s="2"/>
    </row>
    <row r="674" spans="1:28" ht="15.75" customHeight="1" x14ac:dyDescent="0.25">
      <c r="A674" s="214"/>
      <c r="B674" s="214"/>
      <c r="C674" s="233" t="s">
        <v>1667</v>
      </c>
      <c r="D674" s="217"/>
      <c r="E674" s="218">
        <v>10</v>
      </c>
      <c r="F674" s="279" t="s">
        <v>178</v>
      </c>
      <c r="G674" s="210">
        <v>700</v>
      </c>
      <c r="H674" s="232">
        <f t="shared" si="70"/>
        <v>7000</v>
      </c>
      <c r="I674" s="280"/>
      <c r="J674" s="189"/>
      <c r="K674" s="213">
        <f t="shared" si="71"/>
        <v>5</v>
      </c>
      <c r="L674" s="189"/>
      <c r="M674" s="228"/>
      <c r="N674" s="189"/>
      <c r="O674" s="189"/>
      <c r="P674" s="213">
        <f t="shared" ref="P674:P676" si="73">E674/2</f>
        <v>5</v>
      </c>
      <c r="Q674" s="189"/>
      <c r="R674" s="189"/>
      <c r="S674" s="189"/>
      <c r="T674" s="189"/>
      <c r="U674" s="189"/>
      <c r="V674" s="2"/>
      <c r="W674" s="2"/>
      <c r="X674" s="2"/>
      <c r="Y674" s="2"/>
      <c r="Z674" s="2"/>
      <c r="AA674" s="2"/>
      <c r="AB674" s="2"/>
    </row>
    <row r="675" spans="1:28" ht="15.75" customHeight="1" x14ac:dyDescent="0.25">
      <c r="A675" s="214"/>
      <c r="B675" s="214"/>
      <c r="C675" s="233" t="s">
        <v>1668</v>
      </c>
      <c r="D675" s="217"/>
      <c r="E675" s="218">
        <v>60</v>
      </c>
      <c r="F675" s="279" t="s">
        <v>178</v>
      </c>
      <c r="G675" s="210">
        <v>350</v>
      </c>
      <c r="H675" s="232">
        <f t="shared" si="70"/>
        <v>21000</v>
      </c>
      <c r="I675" s="278"/>
      <c r="J675" s="189"/>
      <c r="K675" s="213">
        <f t="shared" si="71"/>
        <v>30</v>
      </c>
      <c r="L675" s="189"/>
      <c r="M675" s="228"/>
      <c r="N675" s="189"/>
      <c r="O675" s="189"/>
      <c r="P675" s="213">
        <f t="shared" si="73"/>
        <v>30</v>
      </c>
      <c r="Q675" s="189"/>
      <c r="R675" s="189"/>
      <c r="S675" s="189"/>
      <c r="T675" s="189"/>
      <c r="U675" s="189"/>
      <c r="V675" s="2"/>
      <c r="W675" s="2"/>
      <c r="X675" s="2"/>
      <c r="Y675" s="2"/>
      <c r="Z675" s="2"/>
      <c r="AA675" s="2"/>
      <c r="AB675" s="2"/>
    </row>
    <row r="676" spans="1:28" ht="15.75" customHeight="1" x14ac:dyDescent="0.25">
      <c r="A676" s="214"/>
      <c r="B676" s="214"/>
      <c r="C676" s="233" t="s">
        <v>1028</v>
      </c>
      <c r="D676" s="217"/>
      <c r="E676" s="218">
        <v>6</v>
      </c>
      <c r="F676" s="281" t="s">
        <v>77</v>
      </c>
      <c r="G676" s="210">
        <v>140</v>
      </c>
      <c r="H676" s="232">
        <f t="shared" si="70"/>
        <v>840</v>
      </c>
      <c r="I676" s="280"/>
      <c r="J676" s="189"/>
      <c r="K676" s="213">
        <f t="shared" si="71"/>
        <v>3</v>
      </c>
      <c r="L676" s="189"/>
      <c r="M676" s="228"/>
      <c r="N676" s="189"/>
      <c r="O676" s="189"/>
      <c r="P676" s="213">
        <f t="shared" si="73"/>
        <v>3</v>
      </c>
      <c r="Q676" s="189"/>
      <c r="R676" s="189"/>
      <c r="S676" s="189"/>
      <c r="T676" s="189"/>
      <c r="U676" s="189"/>
      <c r="V676" s="2"/>
      <c r="W676" s="2"/>
      <c r="X676" s="2"/>
      <c r="Y676" s="2"/>
      <c r="Z676" s="2"/>
      <c r="AA676" s="2"/>
      <c r="AB676" s="2"/>
    </row>
    <row r="677" spans="1:28" ht="15.75" customHeight="1" x14ac:dyDescent="0.25">
      <c r="A677" s="214"/>
      <c r="B677" s="214"/>
      <c r="C677" s="233" t="s">
        <v>1669</v>
      </c>
      <c r="D677" s="217"/>
      <c r="E677" s="218">
        <v>3</v>
      </c>
      <c r="F677" s="277" t="s">
        <v>178</v>
      </c>
      <c r="G677" s="210">
        <v>14000</v>
      </c>
      <c r="H677" s="232">
        <f t="shared" si="70"/>
        <v>42000</v>
      </c>
      <c r="I677" s="278"/>
      <c r="J677" s="189"/>
      <c r="K677" s="213">
        <f t="shared" si="71"/>
        <v>1.5</v>
      </c>
      <c r="L677" s="189"/>
      <c r="M677" s="228"/>
      <c r="N677" s="189"/>
      <c r="O677" s="189"/>
      <c r="P677" s="213">
        <v>1</v>
      </c>
      <c r="Q677" s="189"/>
      <c r="R677" s="189"/>
      <c r="S677" s="189"/>
      <c r="T677" s="189"/>
      <c r="U677" s="189"/>
      <c r="V677" s="2"/>
      <c r="W677" s="2"/>
      <c r="X677" s="2"/>
      <c r="Y677" s="2"/>
      <c r="Z677" s="2"/>
      <c r="AA677" s="2"/>
      <c r="AB677" s="2"/>
    </row>
    <row r="678" spans="1:28" ht="15.75" customHeight="1" x14ac:dyDescent="0.25">
      <c r="A678" s="214"/>
      <c r="B678" s="214"/>
      <c r="C678" s="233" t="s">
        <v>1670</v>
      </c>
      <c r="D678" s="217"/>
      <c r="E678" s="218">
        <v>5</v>
      </c>
      <c r="F678" s="279" t="s">
        <v>88</v>
      </c>
      <c r="G678" s="210">
        <v>565</v>
      </c>
      <c r="H678" s="232">
        <f t="shared" si="70"/>
        <v>2825</v>
      </c>
      <c r="I678" s="280"/>
      <c r="J678" s="189"/>
      <c r="K678" s="213">
        <f t="shared" si="71"/>
        <v>2.5</v>
      </c>
      <c r="L678" s="189"/>
      <c r="M678" s="228"/>
      <c r="N678" s="189"/>
      <c r="O678" s="189"/>
      <c r="P678" s="213">
        <v>2</v>
      </c>
      <c r="Q678" s="189"/>
      <c r="R678" s="189"/>
      <c r="S678" s="189"/>
      <c r="T678" s="189"/>
      <c r="U678" s="189"/>
      <c r="V678" s="2"/>
      <c r="W678" s="2"/>
      <c r="X678" s="2"/>
      <c r="Y678" s="2"/>
      <c r="Z678" s="2"/>
      <c r="AA678" s="2"/>
      <c r="AB678" s="2"/>
    </row>
    <row r="679" spans="1:28" ht="15.75" customHeight="1" x14ac:dyDescent="0.25">
      <c r="A679" s="214"/>
      <c r="B679" s="214"/>
      <c r="C679" s="233" t="s">
        <v>1671</v>
      </c>
      <c r="D679" s="217"/>
      <c r="E679" s="218">
        <v>10</v>
      </c>
      <c r="F679" s="279" t="s">
        <v>88</v>
      </c>
      <c r="G679" s="210">
        <v>565</v>
      </c>
      <c r="H679" s="232">
        <f t="shared" si="70"/>
        <v>5650</v>
      </c>
      <c r="I679" s="280"/>
      <c r="J679" s="189"/>
      <c r="K679" s="213">
        <f t="shared" si="71"/>
        <v>5</v>
      </c>
      <c r="L679" s="189"/>
      <c r="M679" s="228"/>
      <c r="N679" s="189"/>
      <c r="O679" s="189"/>
      <c r="P679" s="213">
        <f>E679/2</f>
        <v>5</v>
      </c>
      <c r="Q679" s="189"/>
      <c r="R679" s="189"/>
      <c r="S679" s="189"/>
      <c r="T679" s="189"/>
      <c r="U679" s="189"/>
      <c r="V679" s="2"/>
      <c r="W679" s="2"/>
      <c r="X679" s="2"/>
      <c r="Y679" s="2"/>
      <c r="Z679" s="2"/>
      <c r="AA679" s="2"/>
      <c r="AB679" s="2"/>
    </row>
    <row r="680" spans="1:28" ht="15.75" customHeight="1" x14ac:dyDescent="0.25">
      <c r="A680" s="214"/>
      <c r="B680" s="214"/>
      <c r="C680" s="233" t="s">
        <v>1672</v>
      </c>
      <c r="D680" s="217"/>
      <c r="E680" s="218">
        <v>1</v>
      </c>
      <c r="F680" s="279" t="s">
        <v>88</v>
      </c>
      <c r="G680" s="210">
        <v>11200</v>
      </c>
      <c r="H680" s="232">
        <f t="shared" si="70"/>
        <v>11200</v>
      </c>
      <c r="I680" s="280"/>
      <c r="J680" s="189"/>
      <c r="K680" s="213">
        <f t="shared" si="71"/>
        <v>0.5</v>
      </c>
      <c r="L680" s="189"/>
      <c r="M680" s="228"/>
      <c r="N680" s="189"/>
      <c r="O680" s="189"/>
      <c r="P680" s="213">
        <v>0</v>
      </c>
      <c r="Q680" s="189"/>
      <c r="R680" s="189"/>
      <c r="S680" s="189"/>
      <c r="T680" s="189"/>
      <c r="U680" s="189"/>
      <c r="V680" s="2"/>
      <c r="W680" s="2"/>
      <c r="X680" s="2"/>
      <c r="Y680" s="2"/>
      <c r="Z680" s="2"/>
      <c r="AA680" s="2"/>
      <c r="AB680" s="2"/>
    </row>
    <row r="681" spans="1:28" ht="15.75" customHeight="1" x14ac:dyDescent="0.25">
      <c r="A681" s="214"/>
      <c r="B681" s="214"/>
      <c r="C681" s="233" t="s">
        <v>1673</v>
      </c>
      <c r="D681" s="217"/>
      <c r="E681" s="218">
        <v>2</v>
      </c>
      <c r="F681" s="277" t="s">
        <v>178</v>
      </c>
      <c r="G681" s="210">
        <v>14000</v>
      </c>
      <c r="H681" s="232">
        <f t="shared" si="70"/>
        <v>28000</v>
      </c>
      <c r="I681" s="278"/>
      <c r="J681" s="189"/>
      <c r="K681" s="213">
        <f t="shared" si="71"/>
        <v>1</v>
      </c>
      <c r="L681" s="189"/>
      <c r="M681" s="228"/>
      <c r="N681" s="189"/>
      <c r="O681" s="189"/>
      <c r="P681" s="213">
        <f t="shared" ref="P681:P683" si="74">E681/2</f>
        <v>1</v>
      </c>
      <c r="Q681" s="189"/>
      <c r="R681" s="189"/>
      <c r="S681" s="189"/>
      <c r="T681" s="189"/>
      <c r="U681" s="189"/>
      <c r="V681" s="2"/>
      <c r="W681" s="2"/>
      <c r="X681" s="2"/>
      <c r="Y681" s="2"/>
      <c r="Z681" s="2"/>
      <c r="AA681" s="2"/>
      <c r="AB681" s="2"/>
    </row>
    <row r="682" spans="1:28" ht="15.75" customHeight="1" x14ac:dyDescent="0.25">
      <c r="A682" s="214"/>
      <c r="B682" s="214"/>
      <c r="C682" s="233" t="s">
        <v>1674</v>
      </c>
      <c r="D682" s="217"/>
      <c r="E682" s="218">
        <v>6</v>
      </c>
      <c r="F682" s="281" t="s">
        <v>77</v>
      </c>
      <c r="G682" s="210">
        <v>210</v>
      </c>
      <c r="H682" s="232">
        <f t="shared" si="70"/>
        <v>1260</v>
      </c>
      <c r="I682" s="280"/>
      <c r="J682" s="189"/>
      <c r="K682" s="213">
        <f t="shared" si="71"/>
        <v>3</v>
      </c>
      <c r="L682" s="189"/>
      <c r="M682" s="228"/>
      <c r="N682" s="189"/>
      <c r="O682" s="189"/>
      <c r="P682" s="213">
        <f t="shared" si="74"/>
        <v>3</v>
      </c>
      <c r="Q682" s="189"/>
      <c r="R682" s="189"/>
      <c r="S682" s="189"/>
      <c r="T682" s="189"/>
      <c r="U682" s="189"/>
      <c r="V682" s="2"/>
      <c r="W682" s="2"/>
      <c r="X682" s="2"/>
      <c r="Y682" s="2"/>
      <c r="Z682" s="2"/>
      <c r="AA682" s="2"/>
      <c r="AB682" s="2"/>
    </row>
    <row r="683" spans="1:28" ht="15.75" customHeight="1" x14ac:dyDescent="0.25">
      <c r="A683" s="214"/>
      <c r="B683" s="214"/>
      <c r="C683" s="233" t="s">
        <v>1675</v>
      </c>
      <c r="D683" s="217"/>
      <c r="E683" s="218">
        <v>2</v>
      </c>
      <c r="F683" s="284" t="s">
        <v>75</v>
      </c>
      <c r="G683" s="210">
        <v>70</v>
      </c>
      <c r="H683" s="232">
        <f t="shared" si="70"/>
        <v>140</v>
      </c>
      <c r="I683" s="278"/>
      <c r="J683" s="189"/>
      <c r="K683" s="213">
        <f t="shared" si="71"/>
        <v>1</v>
      </c>
      <c r="L683" s="189"/>
      <c r="M683" s="228"/>
      <c r="N683" s="189"/>
      <c r="O683" s="189"/>
      <c r="P683" s="213">
        <f t="shared" si="74"/>
        <v>1</v>
      </c>
      <c r="Q683" s="189"/>
      <c r="R683" s="189"/>
      <c r="S683" s="189"/>
      <c r="T683" s="189"/>
      <c r="U683" s="189"/>
      <c r="V683" s="2"/>
      <c r="W683" s="2"/>
      <c r="X683" s="2"/>
      <c r="Y683" s="2"/>
      <c r="Z683" s="2"/>
      <c r="AA683" s="2"/>
      <c r="AB683" s="2"/>
    </row>
    <row r="684" spans="1:28" ht="15.75" customHeight="1" x14ac:dyDescent="0.25">
      <c r="A684" s="214"/>
      <c r="B684" s="214"/>
      <c r="C684" s="233" t="s">
        <v>1019</v>
      </c>
      <c r="D684" s="217" t="s">
        <v>1020</v>
      </c>
      <c r="E684" s="218">
        <v>1</v>
      </c>
      <c r="F684" s="219" t="s">
        <v>88</v>
      </c>
      <c r="G684" s="210">
        <f>118*12</f>
        <v>1416</v>
      </c>
      <c r="H684" s="232">
        <f t="shared" si="70"/>
        <v>1416</v>
      </c>
      <c r="I684" s="280"/>
      <c r="J684" s="189"/>
      <c r="K684" s="213">
        <f t="shared" si="71"/>
        <v>0.5</v>
      </c>
      <c r="L684" s="189"/>
      <c r="M684" s="228"/>
      <c r="N684" s="189"/>
      <c r="O684" s="189"/>
      <c r="P684" s="213">
        <v>0</v>
      </c>
      <c r="Q684" s="189"/>
      <c r="R684" s="189"/>
      <c r="S684" s="189"/>
      <c r="T684" s="189"/>
      <c r="U684" s="189"/>
      <c r="V684" s="2"/>
      <c r="W684" s="2"/>
      <c r="X684" s="2"/>
      <c r="Y684" s="2"/>
      <c r="Z684" s="2"/>
      <c r="AA684" s="2"/>
      <c r="AB684" s="2"/>
    </row>
    <row r="685" spans="1:28" ht="15.75" customHeight="1" x14ac:dyDescent="0.25">
      <c r="A685" s="214"/>
      <c r="B685" s="214"/>
      <c r="C685" s="233" t="s">
        <v>1676</v>
      </c>
      <c r="D685" s="217"/>
      <c r="E685" s="218">
        <v>1</v>
      </c>
      <c r="F685" s="277" t="s">
        <v>77</v>
      </c>
      <c r="G685" s="210">
        <v>1540</v>
      </c>
      <c r="H685" s="232">
        <f t="shared" si="70"/>
        <v>1540</v>
      </c>
      <c r="I685" s="280"/>
      <c r="J685" s="189"/>
      <c r="K685" s="213">
        <f t="shared" si="71"/>
        <v>0.5</v>
      </c>
      <c r="L685" s="189"/>
      <c r="M685" s="228"/>
      <c r="N685" s="189"/>
      <c r="O685" s="189"/>
      <c r="P685" s="213">
        <v>0</v>
      </c>
      <c r="Q685" s="189"/>
      <c r="R685" s="189"/>
      <c r="S685" s="189"/>
      <c r="T685" s="189"/>
      <c r="U685" s="189"/>
      <c r="V685" s="2"/>
      <c r="W685" s="2"/>
      <c r="X685" s="2"/>
      <c r="Y685" s="2"/>
      <c r="Z685" s="2"/>
      <c r="AA685" s="2"/>
      <c r="AB685" s="2"/>
    </row>
    <row r="686" spans="1:28" ht="15.75" customHeight="1" x14ac:dyDescent="0.25">
      <c r="A686" s="214"/>
      <c r="B686" s="214"/>
      <c r="C686" s="233" t="s">
        <v>1029</v>
      </c>
      <c r="D686" s="217"/>
      <c r="E686" s="218">
        <v>1</v>
      </c>
      <c r="F686" s="281" t="s">
        <v>77</v>
      </c>
      <c r="G686" s="210">
        <v>7000</v>
      </c>
      <c r="H686" s="232">
        <f t="shared" si="70"/>
        <v>7000</v>
      </c>
      <c r="I686" s="280"/>
      <c r="J686" s="189"/>
      <c r="K686" s="213">
        <f t="shared" si="71"/>
        <v>0.5</v>
      </c>
      <c r="L686" s="189"/>
      <c r="M686" s="228"/>
      <c r="N686" s="189"/>
      <c r="O686" s="189"/>
      <c r="P686" s="213">
        <f t="shared" ref="P686:P687" si="75">E686/2</f>
        <v>0.5</v>
      </c>
      <c r="Q686" s="189"/>
      <c r="R686" s="189"/>
      <c r="S686" s="189"/>
      <c r="T686" s="189"/>
      <c r="U686" s="189"/>
      <c r="V686" s="2"/>
      <c r="W686" s="2"/>
      <c r="X686" s="2"/>
      <c r="Y686" s="2"/>
      <c r="Z686" s="2"/>
      <c r="AA686" s="2"/>
      <c r="AB686" s="2"/>
    </row>
    <row r="687" spans="1:28" ht="15.75" customHeight="1" x14ac:dyDescent="0.25">
      <c r="A687" s="214"/>
      <c r="B687" s="214"/>
      <c r="C687" s="249" t="s">
        <v>1677</v>
      </c>
      <c r="D687" s="217" t="s">
        <v>1678</v>
      </c>
      <c r="E687" s="218">
        <v>6</v>
      </c>
      <c r="F687" s="277" t="s">
        <v>75</v>
      </c>
      <c r="G687" s="210">
        <v>112000</v>
      </c>
      <c r="H687" s="232">
        <f t="shared" si="70"/>
        <v>672000</v>
      </c>
      <c r="I687" s="278"/>
      <c r="J687" s="189"/>
      <c r="K687" s="213">
        <f t="shared" si="71"/>
        <v>3</v>
      </c>
      <c r="L687" s="189"/>
      <c r="M687" s="228"/>
      <c r="N687" s="189"/>
      <c r="O687" s="189"/>
      <c r="P687" s="213">
        <f t="shared" si="75"/>
        <v>3</v>
      </c>
      <c r="Q687" s="189"/>
      <c r="R687" s="189"/>
      <c r="S687" s="189"/>
      <c r="T687" s="189"/>
      <c r="U687" s="189"/>
      <c r="V687" s="2"/>
      <c r="W687" s="2"/>
      <c r="X687" s="2"/>
      <c r="Y687" s="2"/>
      <c r="Z687" s="2"/>
      <c r="AA687" s="2"/>
      <c r="AB687" s="2"/>
    </row>
    <row r="688" spans="1:28" ht="15.75" customHeight="1" x14ac:dyDescent="0.25">
      <c r="A688" s="214"/>
      <c r="B688" s="214"/>
      <c r="C688" s="233" t="s">
        <v>1679</v>
      </c>
      <c r="D688" s="217" t="s">
        <v>1680</v>
      </c>
      <c r="E688" s="218">
        <v>3</v>
      </c>
      <c r="F688" s="283" t="s">
        <v>75</v>
      </c>
      <c r="G688" s="210">
        <v>560</v>
      </c>
      <c r="H688" s="232">
        <f t="shared" si="70"/>
        <v>1680</v>
      </c>
      <c r="I688" s="280"/>
      <c r="J688" s="189"/>
      <c r="K688" s="213">
        <f t="shared" si="71"/>
        <v>1.5</v>
      </c>
      <c r="L688" s="189"/>
      <c r="M688" s="228"/>
      <c r="N688" s="189"/>
      <c r="O688" s="189"/>
      <c r="P688" s="213">
        <v>1</v>
      </c>
      <c r="Q688" s="189"/>
      <c r="R688" s="189"/>
      <c r="S688" s="189"/>
      <c r="T688" s="189"/>
      <c r="U688" s="189"/>
      <c r="V688" s="2"/>
      <c r="W688" s="2"/>
      <c r="X688" s="2"/>
      <c r="Y688" s="2"/>
      <c r="Z688" s="2"/>
      <c r="AA688" s="2"/>
      <c r="AB688" s="2"/>
    </row>
    <row r="689" spans="1:28" ht="15.75" customHeight="1" x14ac:dyDescent="0.25">
      <c r="A689" s="214"/>
      <c r="B689" s="214"/>
      <c r="C689" s="233" t="s">
        <v>1681</v>
      </c>
      <c r="D689" s="217" t="s">
        <v>1682</v>
      </c>
      <c r="E689" s="218">
        <v>6</v>
      </c>
      <c r="F689" s="285" t="s">
        <v>114</v>
      </c>
      <c r="G689" s="210">
        <v>280</v>
      </c>
      <c r="H689" s="232">
        <f t="shared" si="70"/>
        <v>1680</v>
      </c>
      <c r="I689" s="280"/>
      <c r="J689" s="189"/>
      <c r="K689" s="213">
        <f t="shared" si="71"/>
        <v>3</v>
      </c>
      <c r="L689" s="189"/>
      <c r="M689" s="228"/>
      <c r="N689" s="189"/>
      <c r="O689" s="189"/>
      <c r="P689" s="213">
        <f t="shared" ref="P689:P692" si="76">E689/2</f>
        <v>3</v>
      </c>
      <c r="Q689" s="189"/>
      <c r="R689" s="189"/>
      <c r="S689" s="189"/>
      <c r="T689" s="189"/>
      <c r="U689" s="189"/>
      <c r="V689" s="2"/>
      <c r="W689" s="2"/>
      <c r="X689" s="2"/>
      <c r="Y689" s="2"/>
      <c r="Z689" s="2"/>
      <c r="AA689" s="2"/>
      <c r="AB689" s="2"/>
    </row>
    <row r="690" spans="1:28" ht="15.75" customHeight="1" x14ac:dyDescent="0.25">
      <c r="A690" s="214"/>
      <c r="B690" s="214"/>
      <c r="C690" s="233" t="s">
        <v>1681</v>
      </c>
      <c r="D690" s="217" t="s">
        <v>1683</v>
      </c>
      <c r="E690" s="218">
        <v>6</v>
      </c>
      <c r="F690" s="285" t="s">
        <v>114</v>
      </c>
      <c r="G690" s="210">
        <v>280</v>
      </c>
      <c r="H690" s="232">
        <f t="shared" si="70"/>
        <v>1680</v>
      </c>
      <c r="I690" s="280"/>
      <c r="J690" s="189"/>
      <c r="K690" s="213">
        <f t="shared" si="71"/>
        <v>3</v>
      </c>
      <c r="L690" s="189"/>
      <c r="M690" s="228"/>
      <c r="N690" s="189"/>
      <c r="O690" s="189"/>
      <c r="P690" s="213">
        <f t="shared" si="76"/>
        <v>3</v>
      </c>
      <c r="Q690" s="189"/>
      <c r="R690" s="189"/>
      <c r="S690" s="189"/>
      <c r="T690" s="189"/>
      <c r="U690" s="189"/>
      <c r="V690" s="2"/>
      <c r="W690" s="2"/>
      <c r="X690" s="2"/>
      <c r="Y690" s="2"/>
      <c r="Z690" s="2"/>
      <c r="AA690" s="2"/>
      <c r="AB690" s="2"/>
    </row>
    <row r="691" spans="1:28" ht="15.75" customHeight="1" x14ac:dyDescent="0.25">
      <c r="A691" s="214"/>
      <c r="B691" s="214"/>
      <c r="C691" s="233" t="s">
        <v>1684</v>
      </c>
      <c r="D691" s="217" t="s">
        <v>1685</v>
      </c>
      <c r="E691" s="218">
        <v>6</v>
      </c>
      <c r="F691" s="283" t="s">
        <v>75</v>
      </c>
      <c r="G691" s="210">
        <v>112</v>
      </c>
      <c r="H691" s="232">
        <f t="shared" si="70"/>
        <v>672</v>
      </c>
      <c r="I691" s="278"/>
      <c r="J691" s="189"/>
      <c r="K691" s="213">
        <f t="shared" si="71"/>
        <v>3</v>
      </c>
      <c r="L691" s="189"/>
      <c r="M691" s="228"/>
      <c r="N691" s="189"/>
      <c r="O691" s="189"/>
      <c r="P691" s="213">
        <f t="shared" si="76"/>
        <v>3</v>
      </c>
      <c r="Q691" s="189"/>
      <c r="R691" s="189"/>
      <c r="S691" s="189"/>
      <c r="T691" s="189"/>
      <c r="U691" s="189"/>
      <c r="V691" s="2"/>
      <c r="W691" s="2"/>
      <c r="X691" s="2"/>
      <c r="Y691" s="2"/>
      <c r="Z691" s="2"/>
      <c r="AA691" s="2"/>
      <c r="AB691" s="2"/>
    </row>
    <row r="692" spans="1:28" ht="15.75" customHeight="1" x14ac:dyDescent="0.25">
      <c r="A692" s="214"/>
      <c r="B692" s="214"/>
      <c r="C692" s="233" t="s">
        <v>1635</v>
      </c>
      <c r="D692" s="217" t="s">
        <v>1636</v>
      </c>
      <c r="E692" s="218">
        <v>12</v>
      </c>
      <c r="F692" s="283" t="s">
        <v>75</v>
      </c>
      <c r="G692" s="210">
        <v>1190</v>
      </c>
      <c r="H692" s="232">
        <f t="shared" si="70"/>
        <v>14280</v>
      </c>
      <c r="I692" s="280"/>
      <c r="J692" s="189"/>
      <c r="K692" s="213">
        <f t="shared" si="71"/>
        <v>6</v>
      </c>
      <c r="L692" s="189"/>
      <c r="M692" s="228"/>
      <c r="N692" s="189"/>
      <c r="O692" s="189"/>
      <c r="P692" s="213">
        <f t="shared" si="76"/>
        <v>6</v>
      </c>
      <c r="Q692" s="189"/>
      <c r="R692" s="189"/>
      <c r="S692" s="189"/>
      <c r="T692" s="189"/>
      <c r="U692" s="189"/>
      <c r="V692" s="2"/>
      <c r="W692" s="2"/>
      <c r="X692" s="2"/>
      <c r="Y692" s="2"/>
      <c r="Z692" s="2"/>
      <c r="AA692" s="2"/>
      <c r="AB692" s="2"/>
    </row>
    <row r="693" spans="1:28" ht="15.75" customHeight="1" x14ac:dyDescent="0.25">
      <c r="A693" s="214"/>
      <c r="B693" s="214"/>
      <c r="C693" s="233"/>
      <c r="D693" s="217"/>
      <c r="E693" s="218"/>
      <c r="F693" s="286"/>
      <c r="G693" s="210"/>
      <c r="H693" s="232"/>
      <c r="I693" s="287"/>
      <c r="J693" s="189"/>
      <c r="K693" s="213"/>
      <c r="L693" s="189"/>
      <c r="M693" s="228"/>
      <c r="N693" s="189"/>
      <c r="O693" s="189"/>
      <c r="P693" s="213"/>
      <c r="Q693" s="189"/>
      <c r="R693" s="189"/>
      <c r="S693" s="189"/>
      <c r="T693" s="189"/>
      <c r="U693" s="189"/>
      <c r="V693" s="2"/>
      <c r="W693" s="2"/>
      <c r="X693" s="2"/>
      <c r="Y693" s="2"/>
      <c r="Z693" s="2"/>
      <c r="AA693" s="2"/>
      <c r="AB693" s="2"/>
    </row>
    <row r="694" spans="1:28" ht="15" customHeight="1" x14ac:dyDescent="0.25">
      <c r="A694" s="214"/>
      <c r="B694" s="214"/>
      <c r="C694" s="215" t="s">
        <v>1295</v>
      </c>
      <c r="D694" s="217"/>
      <c r="E694" s="218"/>
      <c r="F694" s="219"/>
      <c r="G694" s="210"/>
      <c r="H694" s="232"/>
      <c r="I694" s="221"/>
      <c r="J694" s="189"/>
      <c r="K694" s="213"/>
      <c r="L694" s="189"/>
      <c r="M694" s="228"/>
      <c r="N694" s="189"/>
      <c r="O694" s="189"/>
      <c r="P694" s="213"/>
      <c r="Q694" s="189"/>
      <c r="R694" s="189"/>
      <c r="S694" s="189"/>
      <c r="T694" s="189"/>
      <c r="U694" s="189"/>
      <c r="V694" s="2"/>
      <c r="W694" s="2"/>
      <c r="X694" s="2"/>
      <c r="Y694" s="2"/>
      <c r="Z694" s="2"/>
      <c r="AA694" s="2"/>
      <c r="AB694" s="2"/>
    </row>
    <row r="695" spans="1:28" ht="15" customHeight="1" x14ac:dyDescent="0.25">
      <c r="A695" s="214"/>
      <c r="B695" s="214"/>
      <c r="C695" s="215"/>
      <c r="D695" s="217"/>
      <c r="E695" s="218"/>
      <c r="F695" s="219"/>
      <c r="G695" s="210"/>
      <c r="H695" s="232"/>
      <c r="I695" s="250"/>
      <c r="J695" s="189"/>
      <c r="K695" s="213"/>
      <c r="L695" s="189"/>
      <c r="M695" s="228"/>
      <c r="N695" s="189"/>
      <c r="O695" s="189"/>
      <c r="P695" s="213"/>
      <c r="Q695" s="189"/>
      <c r="R695" s="189"/>
      <c r="S695" s="189"/>
      <c r="T695" s="189"/>
      <c r="U695" s="189"/>
      <c r="V695" s="2"/>
      <c r="W695" s="2"/>
      <c r="X695" s="2"/>
      <c r="Y695" s="2"/>
      <c r="Z695" s="2"/>
      <c r="AA695" s="2"/>
      <c r="AB695" s="2"/>
    </row>
    <row r="696" spans="1:28" ht="15.75" customHeight="1" x14ac:dyDescent="0.25">
      <c r="A696" s="214"/>
      <c r="B696" s="214"/>
      <c r="C696" s="215" t="s">
        <v>976</v>
      </c>
      <c r="D696" s="217"/>
      <c r="E696" s="218"/>
      <c r="F696" s="219"/>
      <c r="G696" s="210"/>
      <c r="H696" s="232"/>
      <c r="I696" s="220" t="s">
        <v>847</v>
      </c>
      <c r="J696" s="189"/>
      <c r="K696" s="213"/>
      <c r="L696" s="189"/>
      <c r="M696" s="228"/>
      <c r="N696" s="189"/>
      <c r="O696" s="189"/>
      <c r="P696" s="213"/>
      <c r="Q696" s="189"/>
      <c r="R696" s="189"/>
      <c r="S696" s="189"/>
      <c r="T696" s="189"/>
      <c r="U696" s="189"/>
      <c r="V696" s="2"/>
      <c r="W696" s="2"/>
      <c r="X696" s="2"/>
      <c r="Y696" s="2"/>
      <c r="Z696" s="2"/>
      <c r="AA696" s="2"/>
      <c r="AB696" s="2"/>
    </row>
    <row r="697" spans="1:28" ht="15" customHeight="1" x14ac:dyDescent="0.25">
      <c r="A697" s="214"/>
      <c r="B697" s="214"/>
      <c r="C697" s="233" t="s">
        <v>977</v>
      </c>
      <c r="D697" s="217"/>
      <c r="E697" s="218">
        <v>10</v>
      </c>
      <c r="F697" s="219" t="s">
        <v>88</v>
      </c>
      <c r="G697" s="210">
        <f>12500*1.4</f>
        <v>17500</v>
      </c>
      <c r="H697" s="232">
        <f t="shared" ref="H697:H702" si="77">E697*G697</f>
        <v>175000</v>
      </c>
      <c r="I697" s="221"/>
      <c r="J697" s="189"/>
      <c r="K697" s="213">
        <f t="shared" ref="K697:K702" si="78">E697</f>
        <v>10</v>
      </c>
      <c r="L697" s="189"/>
      <c r="M697" s="228"/>
      <c r="N697" s="189"/>
      <c r="O697" s="189"/>
      <c r="P697" s="213"/>
      <c r="Q697" s="189"/>
      <c r="R697" s="189"/>
      <c r="S697" s="189"/>
      <c r="T697" s="189"/>
      <c r="U697" s="189"/>
      <c r="V697" s="2"/>
      <c r="W697" s="2"/>
      <c r="X697" s="2"/>
      <c r="Y697" s="2"/>
      <c r="Z697" s="2"/>
      <c r="AA697" s="2"/>
      <c r="AB697" s="2"/>
    </row>
    <row r="698" spans="1:28" ht="15" customHeight="1" x14ac:dyDescent="0.25">
      <c r="A698" s="214"/>
      <c r="B698" s="214"/>
      <c r="C698" s="233" t="s">
        <v>797</v>
      </c>
      <c r="D698" s="217"/>
      <c r="E698" s="218">
        <v>5</v>
      </c>
      <c r="F698" s="219" t="s">
        <v>77</v>
      </c>
      <c r="G698" s="210">
        <f>2000*1.4</f>
        <v>2800</v>
      </c>
      <c r="H698" s="232">
        <f t="shared" si="77"/>
        <v>14000</v>
      </c>
      <c r="I698" s="221"/>
      <c r="J698" s="189"/>
      <c r="K698" s="213">
        <f t="shared" si="78"/>
        <v>5</v>
      </c>
      <c r="L698" s="189"/>
      <c r="M698" s="228"/>
      <c r="N698" s="189"/>
      <c r="O698" s="189"/>
      <c r="P698" s="213"/>
      <c r="Q698" s="189"/>
      <c r="R698" s="189"/>
      <c r="S698" s="189"/>
      <c r="T698" s="189"/>
      <c r="U698" s="189"/>
      <c r="V698" s="2"/>
      <c r="W698" s="2"/>
      <c r="X698" s="2"/>
      <c r="Y698" s="2"/>
      <c r="Z698" s="2"/>
      <c r="AA698" s="2"/>
      <c r="AB698" s="2"/>
    </row>
    <row r="699" spans="1:28" ht="15" customHeight="1" x14ac:dyDescent="0.25">
      <c r="A699" s="214"/>
      <c r="B699" s="214"/>
      <c r="C699" s="233" t="s">
        <v>798</v>
      </c>
      <c r="D699" s="217"/>
      <c r="E699" s="218">
        <v>2</v>
      </c>
      <c r="F699" s="219" t="s">
        <v>77</v>
      </c>
      <c r="G699" s="210">
        <f>1500*1.4</f>
        <v>2100</v>
      </c>
      <c r="H699" s="232">
        <f t="shared" si="77"/>
        <v>4200</v>
      </c>
      <c r="I699" s="221"/>
      <c r="J699" s="189"/>
      <c r="K699" s="213">
        <f t="shared" si="78"/>
        <v>2</v>
      </c>
      <c r="L699" s="189"/>
      <c r="M699" s="228"/>
      <c r="N699" s="189"/>
      <c r="O699" s="189"/>
      <c r="P699" s="213"/>
      <c r="Q699" s="189"/>
      <c r="R699" s="189"/>
      <c r="S699" s="189"/>
      <c r="T699" s="189"/>
      <c r="U699" s="189"/>
      <c r="V699" s="2"/>
      <c r="W699" s="2"/>
      <c r="X699" s="2"/>
      <c r="Y699" s="2"/>
      <c r="Z699" s="2"/>
      <c r="AA699" s="2"/>
      <c r="AB699" s="2"/>
    </row>
    <row r="700" spans="1:28" ht="15" customHeight="1" x14ac:dyDescent="0.25">
      <c r="A700" s="214"/>
      <c r="B700" s="214"/>
      <c r="C700" s="233" t="s">
        <v>1686</v>
      </c>
      <c r="D700" s="217" t="s">
        <v>1687</v>
      </c>
      <c r="E700" s="218">
        <v>2</v>
      </c>
      <c r="F700" s="219" t="s">
        <v>77</v>
      </c>
      <c r="G700" s="210">
        <f>6000*1.4</f>
        <v>8400</v>
      </c>
      <c r="H700" s="232">
        <f t="shared" si="77"/>
        <v>16800</v>
      </c>
      <c r="I700" s="221"/>
      <c r="J700" s="189"/>
      <c r="K700" s="213">
        <f t="shared" si="78"/>
        <v>2</v>
      </c>
      <c r="L700" s="189"/>
      <c r="M700" s="228"/>
      <c r="N700" s="189"/>
      <c r="O700" s="189"/>
      <c r="P700" s="213"/>
      <c r="Q700" s="189"/>
      <c r="R700" s="189"/>
      <c r="S700" s="189"/>
      <c r="T700" s="189"/>
      <c r="U700" s="189"/>
      <c r="V700" s="2"/>
      <c r="W700" s="2"/>
      <c r="X700" s="2"/>
      <c r="Y700" s="2"/>
      <c r="Z700" s="2"/>
      <c r="AA700" s="2"/>
      <c r="AB700" s="2"/>
    </row>
    <row r="701" spans="1:28" ht="15" customHeight="1" x14ac:dyDescent="0.25">
      <c r="A701" s="214"/>
      <c r="B701" s="214"/>
      <c r="C701" s="233" t="s">
        <v>1642</v>
      </c>
      <c r="D701" s="217" t="s">
        <v>1643</v>
      </c>
      <c r="E701" s="218">
        <v>2</v>
      </c>
      <c r="F701" s="219" t="s">
        <v>77</v>
      </c>
      <c r="G701" s="210">
        <f>2000*1.4</f>
        <v>2800</v>
      </c>
      <c r="H701" s="232">
        <f t="shared" si="77"/>
        <v>5600</v>
      </c>
      <c r="I701" s="221"/>
      <c r="J701" s="189"/>
      <c r="K701" s="213">
        <f t="shared" si="78"/>
        <v>2</v>
      </c>
      <c r="L701" s="189"/>
      <c r="M701" s="228"/>
      <c r="N701" s="189"/>
      <c r="O701" s="189"/>
      <c r="P701" s="213"/>
      <c r="Q701" s="189"/>
      <c r="R701" s="189"/>
      <c r="S701" s="189"/>
      <c r="T701" s="189"/>
      <c r="U701" s="189"/>
      <c r="V701" s="2"/>
      <c r="W701" s="2"/>
      <c r="X701" s="2"/>
      <c r="Y701" s="2"/>
      <c r="Z701" s="2"/>
      <c r="AA701" s="2"/>
      <c r="AB701" s="2"/>
    </row>
    <row r="702" spans="1:28" ht="15" customHeight="1" x14ac:dyDescent="0.25">
      <c r="A702" s="214"/>
      <c r="B702" s="214"/>
      <c r="C702" s="233" t="s">
        <v>978</v>
      </c>
      <c r="D702" s="217" t="s">
        <v>979</v>
      </c>
      <c r="E702" s="218">
        <v>20</v>
      </c>
      <c r="F702" s="219" t="s">
        <v>602</v>
      </c>
      <c r="G702" s="210">
        <f>(30000/20)*1.4</f>
        <v>2100</v>
      </c>
      <c r="H702" s="232">
        <f t="shared" si="77"/>
        <v>42000</v>
      </c>
      <c r="I702" s="221"/>
      <c r="J702" s="189"/>
      <c r="K702" s="213">
        <f t="shared" si="78"/>
        <v>20</v>
      </c>
      <c r="L702" s="189"/>
      <c r="M702" s="228"/>
      <c r="N702" s="189"/>
      <c r="O702" s="189"/>
      <c r="P702" s="213"/>
      <c r="Q702" s="189"/>
      <c r="R702" s="189"/>
      <c r="S702" s="189"/>
      <c r="T702" s="189"/>
      <c r="U702" s="189"/>
      <c r="V702" s="2"/>
      <c r="W702" s="2"/>
      <c r="X702" s="2"/>
      <c r="Y702" s="2"/>
      <c r="Z702" s="2"/>
      <c r="AA702" s="2"/>
      <c r="AB702" s="2"/>
    </row>
    <row r="703" spans="1:28" ht="15" customHeight="1" x14ac:dyDescent="0.25">
      <c r="A703" s="214"/>
      <c r="B703" s="214"/>
      <c r="C703" s="233"/>
      <c r="D703" s="217"/>
      <c r="E703" s="218"/>
      <c r="F703" s="219"/>
      <c r="G703" s="210"/>
      <c r="H703" s="232"/>
      <c r="I703" s="221"/>
      <c r="J703" s="189"/>
      <c r="K703" s="213"/>
      <c r="L703" s="189"/>
      <c r="M703" s="228"/>
      <c r="N703" s="189"/>
      <c r="O703" s="189"/>
      <c r="P703" s="213"/>
      <c r="Q703" s="189"/>
      <c r="R703" s="189"/>
      <c r="S703" s="189"/>
      <c r="T703" s="189"/>
      <c r="U703" s="189"/>
      <c r="V703" s="2"/>
      <c r="W703" s="2"/>
      <c r="X703" s="2"/>
      <c r="Y703" s="2"/>
      <c r="Z703" s="2"/>
      <c r="AA703" s="2"/>
      <c r="AB703" s="2"/>
    </row>
    <row r="704" spans="1:28" ht="15.75" customHeight="1" x14ac:dyDescent="0.25">
      <c r="A704" s="214"/>
      <c r="B704" s="214"/>
      <c r="C704" s="215" t="s">
        <v>980</v>
      </c>
      <c r="D704" s="217"/>
      <c r="E704" s="218"/>
      <c r="F704" s="219"/>
      <c r="G704" s="210"/>
      <c r="H704" s="232"/>
      <c r="I704" s="220" t="s">
        <v>847</v>
      </c>
      <c r="J704" s="189"/>
      <c r="K704" s="213"/>
      <c r="L704" s="189"/>
      <c r="M704" s="228"/>
      <c r="N704" s="189"/>
      <c r="O704" s="189"/>
      <c r="P704" s="213"/>
      <c r="Q704" s="189"/>
      <c r="R704" s="189"/>
      <c r="S704" s="189"/>
      <c r="T704" s="189"/>
      <c r="U704" s="189"/>
      <c r="V704" s="2"/>
      <c r="W704" s="2"/>
      <c r="X704" s="2"/>
      <c r="Y704" s="2"/>
      <c r="Z704" s="2"/>
      <c r="AA704" s="2"/>
      <c r="AB704" s="2"/>
    </row>
    <row r="705" spans="1:28" ht="15" customHeight="1" x14ac:dyDescent="0.25">
      <c r="A705" s="214"/>
      <c r="B705" s="214"/>
      <c r="C705" s="233" t="s">
        <v>981</v>
      </c>
      <c r="D705" s="217" t="s">
        <v>982</v>
      </c>
      <c r="E705" s="218">
        <v>200</v>
      </c>
      <c r="F705" s="219" t="s">
        <v>114</v>
      </c>
      <c r="G705" s="210">
        <v>560</v>
      </c>
      <c r="H705" s="232">
        <f t="shared" ref="H705:H711" si="79">E705*G705</f>
        <v>112000</v>
      </c>
      <c r="I705" s="221"/>
      <c r="J705" s="189"/>
      <c r="K705" s="213">
        <f t="shared" ref="K705:K711" si="80">E705</f>
        <v>200</v>
      </c>
      <c r="L705" s="189"/>
      <c r="M705" s="228"/>
      <c r="N705" s="189"/>
      <c r="O705" s="189"/>
      <c r="P705" s="213"/>
      <c r="Q705" s="189"/>
      <c r="R705" s="189"/>
      <c r="S705" s="189"/>
      <c r="T705" s="189"/>
      <c r="U705" s="189"/>
      <c r="V705" s="2"/>
      <c r="W705" s="2"/>
      <c r="X705" s="2"/>
      <c r="Y705" s="2"/>
      <c r="Z705" s="2"/>
      <c r="AA705" s="2"/>
      <c r="AB705" s="2"/>
    </row>
    <row r="706" spans="1:28" ht="15" customHeight="1" x14ac:dyDescent="0.25">
      <c r="A706" s="214"/>
      <c r="B706" s="214"/>
      <c r="C706" s="233" t="s">
        <v>983</v>
      </c>
      <c r="D706" s="217">
        <v>72</v>
      </c>
      <c r="E706" s="218">
        <v>15</v>
      </c>
      <c r="F706" s="219" t="s">
        <v>88</v>
      </c>
      <c r="G706" s="210">
        <v>150</v>
      </c>
      <c r="H706" s="232">
        <f t="shared" si="79"/>
        <v>2250</v>
      </c>
      <c r="I706" s="221"/>
      <c r="J706" s="189"/>
      <c r="K706" s="213">
        <f t="shared" si="80"/>
        <v>15</v>
      </c>
      <c r="L706" s="189"/>
      <c r="M706" s="228"/>
      <c r="N706" s="189"/>
      <c r="O706" s="189"/>
      <c r="P706" s="213"/>
      <c r="Q706" s="189"/>
      <c r="R706" s="189"/>
      <c r="S706" s="189"/>
      <c r="T706" s="189"/>
      <c r="U706" s="189"/>
      <c r="V706" s="2"/>
      <c r="W706" s="2"/>
      <c r="X706" s="2"/>
      <c r="Y706" s="2"/>
      <c r="Z706" s="2"/>
      <c r="AA706" s="2"/>
      <c r="AB706" s="2"/>
    </row>
    <row r="707" spans="1:28" ht="15" customHeight="1" x14ac:dyDescent="0.25">
      <c r="A707" s="214"/>
      <c r="B707" s="214"/>
      <c r="C707" s="233" t="s">
        <v>984</v>
      </c>
      <c r="D707" s="217" t="s">
        <v>985</v>
      </c>
      <c r="E707" s="218">
        <v>10</v>
      </c>
      <c r="F707" s="219" t="s">
        <v>88</v>
      </c>
      <c r="G707" s="210">
        <v>250</v>
      </c>
      <c r="H707" s="232">
        <f t="shared" si="79"/>
        <v>2500</v>
      </c>
      <c r="I707" s="221"/>
      <c r="J707" s="189"/>
      <c r="K707" s="213">
        <f t="shared" si="80"/>
        <v>10</v>
      </c>
      <c r="L707" s="189"/>
      <c r="M707" s="228"/>
      <c r="N707" s="189"/>
      <c r="O707" s="189"/>
      <c r="P707" s="213"/>
      <c r="Q707" s="189"/>
      <c r="R707" s="189"/>
      <c r="S707" s="189"/>
      <c r="T707" s="189"/>
      <c r="U707" s="189"/>
      <c r="V707" s="2"/>
      <c r="W707" s="2"/>
      <c r="X707" s="2"/>
      <c r="Y707" s="2"/>
      <c r="Z707" s="2"/>
      <c r="AA707" s="2"/>
      <c r="AB707" s="2"/>
    </row>
    <row r="708" spans="1:28" ht="15" customHeight="1" x14ac:dyDescent="0.25">
      <c r="A708" s="214"/>
      <c r="B708" s="214"/>
      <c r="C708" s="233" t="s">
        <v>986</v>
      </c>
      <c r="D708" s="217" t="s">
        <v>987</v>
      </c>
      <c r="E708" s="218">
        <v>2</v>
      </c>
      <c r="F708" s="219" t="s">
        <v>517</v>
      </c>
      <c r="G708" s="210">
        <v>200</v>
      </c>
      <c r="H708" s="232">
        <f t="shared" si="79"/>
        <v>400</v>
      </c>
      <c r="I708" s="221"/>
      <c r="J708" s="189"/>
      <c r="K708" s="213">
        <f t="shared" si="80"/>
        <v>2</v>
      </c>
      <c r="L708" s="189"/>
      <c r="M708" s="228"/>
      <c r="N708" s="189"/>
      <c r="O708" s="189"/>
      <c r="P708" s="213"/>
      <c r="Q708" s="189"/>
      <c r="R708" s="189"/>
      <c r="S708" s="189"/>
      <c r="T708" s="189"/>
      <c r="U708" s="189"/>
      <c r="V708" s="2"/>
      <c r="W708" s="2"/>
      <c r="X708" s="2"/>
      <c r="Y708" s="2"/>
      <c r="Z708" s="2"/>
      <c r="AA708" s="2"/>
      <c r="AB708" s="2"/>
    </row>
    <row r="709" spans="1:28" ht="15" customHeight="1" x14ac:dyDescent="0.25">
      <c r="A709" s="214"/>
      <c r="B709" s="214"/>
      <c r="C709" s="233" t="s">
        <v>988</v>
      </c>
      <c r="D709" s="217" t="s">
        <v>989</v>
      </c>
      <c r="E709" s="218">
        <v>2</v>
      </c>
      <c r="F709" s="219" t="s">
        <v>88</v>
      </c>
      <c r="G709" s="210">
        <v>100</v>
      </c>
      <c r="H709" s="232">
        <f t="shared" si="79"/>
        <v>200</v>
      </c>
      <c r="I709" s="221"/>
      <c r="J709" s="189"/>
      <c r="K709" s="213">
        <f t="shared" si="80"/>
        <v>2</v>
      </c>
      <c r="L709" s="189"/>
      <c r="M709" s="228"/>
      <c r="N709" s="189"/>
      <c r="O709" s="189"/>
      <c r="P709" s="213"/>
      <c r="Q709" s="189"/>
      <c r="R709" s="189"/>
      <c r="S709" s="189"/>
      <c r="T709" s="189"/>
      <c r="U709" s="189"/>
      <c r="V709" s="2"/>
      <c r="W709" s="2"/>
      <c r="X709" s="2"/>
      <c r="Y709" s="2"/>
      <c r="Z709" s="2"/>
      <c r="AA709" s="2"/>
      <c r="AB709" s="2"/>
    </row>
    <row r="710" spans="1:28" ht="15" customHeight="1" x14ac:dyDescent="0.25">
      <c r="A710" s="214"/>
      <c r="B710" s="214"/>
      <c r="C710" s="233" t="s">
        <v>988</v>
      </c>
      <c r="D710" s="217" t="s">
        <v>990</v>
      </c>
      <c r="E710" s="218">
        <v>2</v>
      </c>
      <c r="F710" s="219" t="s">
        <v>88</v>
      </c>
      <c r="G710" s="210">
        <v>100</v>
      </c>
      <c r="H710" s="232">
        <f t="shared" si="79"/>
        <v>200</v>
      </c>
      <c r="I710" s="221"/>
      <c r="J710" s="189"/>
      <c r="K710" s="213">
        <f t="shared" si="80"/>
        <v>2</v>
      </c>
      <c r="L710" s="189"/>
      <c r="M710" s="228"/>
      <c r="N710" s="189"/>
      <c r="O710" s="189"/>
      <c r="P710" s="213"/>
      <c r="Q710" s="189"/>
      <c r="R710" s="189"/>
      <c r="S710" s="189"/>
      <c r="T710" s="189"/>
      <c r="U710" s="189"/>
      <c r="V710" s="2"/>
      <c r="W710" s="2"/>
      <c r="X710" s="2"/>
      <c r="Y710" s="2"/>
      <c r="Z710" s="2"/>
      <c r="AA710" s="2"/>
      <c r="AB710" s="2"/>
    </row>
    <row r="711" spans="1:28" ht="15" customHeight="1" x14ac:dyDescent="0.25">
      <c r="A711" s="214"/>
      <c r="B711" s="214"/>
      <c r="C711" s="233" t="s">
        <v>988</v>
      </c>
      <c r="D711" s="217" t="s">
        <v>991</v>
      </c>
      <c r="E711" s="218">
        <v>2</v>
      </c>
      <c r="F711" s="219" t="s">
        <v>88</v>
      </c>
      <c r="G711" s="210">
        <v>100</v>
      </c>
      <c r="H711" s="232">
        <f t="shared" si="79"/>
        <v>200</v>
      </c>
      <c r="I711" s="221"/>
      <c r="J711" s="189"/>
      <c r="K711" s="213">
        <f t="shared" si="80"/>
        <v>2</v>
      </c>
      <c r="L711" s="189"/>
      <c r="M711" s="228"/>
      <c r="N711" s="189"/>
      <c r="O711" s="189"/>
      <c r="P711" s="213"/>
      <c r="Q711" s="189"/>
      <c r="R711" s="189"/>
      <c r="S711" s="189"/>
      <c r="T711" s="189"/>
      <c r="U711" s="189"/>
      <c r="V711" s="2"/>
      <c r="W711" s="2"/>
      <c r="X711" s="2"/>
      <c r="Y711" s="2"/>
      <c r="Z711" s="2"/>
      <c r="AA711" s="2"/>
      <c r="AB711" s="2"/>
    </row>
    <row r="712" spans="1:28" ht="15" customHeight="1" x14ac:dyDescent="0.25">
      <c r="A712" s="214"/>
      <c r="B712" s="214"/>
      <c r="C712" s="233"/>
      <c r="D712" s="217"/>
      <c r="E712" s="218"/>
      <c r="F712" s="219"/>
      <c r="G712" s="210"/>
      <c r="H712" s="232"/>
      <c r="I712" s="221"/>
      <c r="J712" s="189"/>
      <c r="K712" s="213"/>
      <c r="L712" s="189"/>
      <c r="M712" s="228"/>
      <c r="N712" s="189"/>
      <c r="O712" s="189"/>
      <c r="P712" s="213"/>
      <c r="Q712" s="189"/>
      <c r="R712" s="189"/>
      <c r="S712" s="189"/>
      <c r="T712" s="189"/>
      <c r="U712" s="189"/>
      <c r="V712" s="2"/>
      <c r="W712" s="2"/>
      <c r="X712" s="2"/>
      <c r="Y712" s="2"/>
      <c r="Z712" s="2"/>
      <c r="AA712" s="2"/>
      <c r="AB712" s="2"/>
    </row>
    <row r="713" spans="1:28" ht="15.75" customHeight="1" x14ac:dyDescent="0.25">
      <c r="A713" s="214"/>
      <c r="B713" s="214"/>
      <c r="C713" s="215" t="s">
        <v>975</v>
      </c>
      <c r="D713" s="256"/>
      <c r="E713" s="218"/>
      <c r="F713" s="219"/>
      <c r="G713" s="210"/>
      <c r="H713" s="232"/>
      <c r="I713" s="220" t="s">
        <v>847</v>
      </c>
      <c r="J713" s="189"/>
      <c r="K713" s="213"/>
      <c r="L713" s="189"/>
      <c r="M713" s="189"/>
      <c r="N713" s="189"/>
      <c r="O713" s="189"/>
      <c r="P713" s="213"/>
      <c r="Q713" s="189"/>
      <c r="R713" s="189"/>
      <c r="S713" s="189"/>
      <c r="T713" s="189"/>
      <c r="U713" s="189"/>
      <c r="V713" s="2"/>
      <c r="W713" s="2"/>
      <c r="X713" s="2"/>
      <c r="Y713" s="2"/>
      <c r="Z713" s="2"/>
      <c r="AA713" s="2"/>
      <c r="AB713" s="2"/>
    </row>
    <row r="714" spans="1:28" ht="15" customHeight="1" x14ac:dyDescent="0.25">
      <c r="A714" s="214"/>
      <c r="B714" s="214"/>
      <c r="C714" s="233" t="s">
        <v>992</v>
      </c>
      <c r="D714" s="217" t="s">
        <v>993</v>
      </c>
      <c r="E714" s="218">
        <v>34</v>
      </c>
      <c r="F714" s="219" t="s">
        <v>77</v>
      </c>
      <c r="G714" s="210">
        <v>6000</v>
      </c>
      <c r="H714" s="232">
        <f t="shared" ref="H714:H718" si="81">E714*G714</f>
        <v>204000</v>
      </c>
      <c r="I714" s="221"/>
      <c r="J714" s="189"/>
      <c r="K714" s="213"/>
      <c r="L714" s="189"/>
      <c r="M714" s="228">
        <f t="shared" ref="M714:M718" si="82">E714</f>
        <v>34</v>
      </c>
      <c r="N714" s="189"/>
      <c r="O714" s="189"/>
      <c r="P714" s="213"/>
      <c r="Q714" s="189"/>
      <c r="R714" s="189"/>
      <c r="S714" s="189"/>
      <c r="T714" s="189"/>
      <c r="U714" s="189"/>
      <c r="V714" s="2"/>
      <c r="W714" s="2"/>
      <c r="X714" s="2"/>
      <c r="Y714" s="2"/>
      <c r="Z714" s="2"/>
      <c r="AA714" s="2"/>
      <c r="AB714" s="2"/>
    </row>
    <row r="715" spans="1:28" ht="15" customHeight="1" x14ac:dyDescent="0.25">
      <c r="A715" s="214"/>
      <c r="B715" s="214"/>
      <c r="C715" s="233" t="s">
        <v>994</v>
      </c>
      <c r="D715" s="217" t="s">
        <v>995</v>
      </c>
      <c r="E715" s="218">
        <v>34</v>
      </c>
      <c r="F715" s="219" t="s">
        <v>77</v>
      </c>
      <c r="G715" s="210">
        <v>6000</v>
      </c>
      <c r="H715" s="232">
        <f t="shared" si="81"/>
        <v>204000</v>
      </c>
      <c r="I715" s="221"/>
      <c r="J715" s="189"/>
      <c r="K715" s="213"/>
      <c r="L715" s="189"/>
      <c r="M715" s="228">
        <f t="shared" si="82"/>
        <v>34</v>
      </c>
      <c r="N715" s="189"/>
      <c r="O715" s="189"/>
      <c r="P715" s="213"/>
      <c r="Q715" s="189"/>
      <c r="R715" s="189"/>
      <c r="S715" s="189"/>
      <c r="T715" s="189"/>
      <c r="U715" s="189"/>
      <c r="V715" s="2"/>
      <c r="W715" s="2"/>
      <c r="X715" s="2"/>
      <c r="Y715" s="2"/>
      <c r="Z715" s="2"/>
      <c r="AA715" s="2"/>
      <c r="AB715" s="2"/>
    </row>
    <row r="716" spans="1:28" ht="15" customHeight="1" x14ac:dyDescent="0.25">
      <c r="A716" s="214"/>
      <c r="B716" s="214"/>
      <c r="C716" s="233" t="s">
        <v>996</v>
      </c>
      <c r="D716" s="217" t="s">
        <v>997</v>
      </c>
      <c r="E716" s="218">
        <v>70</v>
      </c>
      <c r="F716" s="219" t="s">
        <v>77</v>
      </c>
      <c r="G716" s="210">
        <v>1500</v>
      </c>
      <c r="H716" s="232">
        <f t="shared" si="81"/>
        <v>105000</v>
      </c>
      <c r="I716" s="221"/>
      <c r="J716" s="189"/>
      <c r="K716" s="213"/>
      <c r="L716" s="189"/>
      <c r="M716" s="228">
        <f t="shared" si="82"/>
        <v>70</v>
      </c>
      <c r="N716" s="189"/>
      <c r="O716" s="189"/>
      <c r="P716" s="213"/>
      <c r="Q716" s="189"/>
      <c r="R716" s="189"/>
      <c r="S716" s="189"/>
      <c r="T716" s="189"/>
      <c r="U716" s="189"/>
      <c r="V716" s="2"/>
      <c r="W716" s="2"/>
      <c r="X716" s="2"/>
      <c r="Y716" s="2"/>
      <c r="Z716" s="2"/>
      <c r="AA716" s="2"/>
      <c r="AB716" s="2"/>
    </row>
    <row r="717" spans="1:28" ht="15" customHeight="1" x14ac:dyDescent="0.25">
      <c r="A717" s="214"/>
      <c r="B717" s="214"/>
      <c r="C717" s="233" t="s">
        <v>998</v>
      </c>
      <c r="D717" s="217" t="s">
        <v>999</v>
      </c>
      <c r="E717" s="218">
        <v>34</v>
      </c>
      <c r="F717" s="219" t="s">
        <v>77</v>
      </c>
      <c r="G717" s="210">
        <v>2500</v>
      </c>
      <c r="H717" s="232">
        <f t="shared" si="81"/>
        <v>85000</v>
      </c>
      <c r="I717" s="221"/>
      <c r="J717" s="189"/>
      <c r="K717" s="213"/>
      <c r="L717" s="189"/>
      <c r="M717" s="228">
        <f t="shared" si="82"/>
        <v>34</v>
      </c>
      <c r="N717" s="189"/>
      <c r="O717" s="189"/>
      <c r="P717" s="213"/>
      <c r="Q717" s="189"/>
      <c r="R717" s="189"/>
      <c r="S717" s="189"/>
      <c r="T717" s="189"/>
      <c r="U717" s="189"/>
      <c r="V717" s="2"/>
      <c r="W717" s="2"/>
      <c r="X717" s="2"/>
      <c r="Y717" s="2"/>
      <c r="Z717" s="2"/>
      <c r="AA717" s="2"/>
      <c r="AB717" s="2"/>
    </row>
    <row r="718" spans="1:28" ht="15" customHeight="1" x14ac:dyDescent="0.25">
      <c r="A718" s="214"/>
      <c r="B718" s="214"/>
      <c r="C718" s="233" t="s">
        <v>1000</v>
      </c>
      <c r="D718" s="217" t="s">
        <v>1001</v>
      </c>
      <c r="E718" s="218">
        <v>100</v>
      </c>
      <c r="F718" s="219" t="s">
        <v>586</v>
      </c>
      <c r="G718" s="210">
        <v>3500</v>
      </c>
      <c r="H718" s="232">
        <f t="shared" si="81"/>
        <v>350000</v>
      </c>
      <c r="I718" s="221"/>
      <c r="J718" s="189"/>
      <c r="K718" s="213"/>
      <c r="L718" s="189"/>
      <c r="M718" s="228">
        <f t="shared" si="82"/>
        <v>100</v>
      </c>
      <c r="N718" s="189"/>
      <c r="O718" s="189"/>
      <c r="P718" s="213"/>
      <c r="Q718" s="189"/>
      <c r="R718" s="189"/>
      <c r="S718" s="189"/>
      <c r="T718" s="189"/>
      <c r="U718" s="189"/>
      <c r="V718" s="2"/>
      <c r="W718" s="2"/>
      <c r="X718" s="2"/>
      <c r="Y718" s="2"/>
      <c r="Z718" s="2"/>
      <c r="AA718" s="2"/>
      <c r="AB718" s="2"/>
    </row>
    <row r="719" spans="1:28" ht="15" customHeight="1" x14ac:dyDescent="0.25">
      <c r="A719" s="214"/>
      <c r="B719" s="214"/>
      <c r="C719" s="263" t="s">
        <v>1002</v>
      </c>
      <c r="D719" s="288"/>
      <c r="E719" s="218"/>
      <c r="F719" s="219"/>
      <c r="G719" s="210"/>
      <c r="H719" s="232"/>
      <c r="I719" s="221"/>
      <c r="J719" s="189"/>
      <c r="K719" s="213"/>
      <c r="L719" s="189"/>
      <c r="M719" s="228"/>
      <c r="N719" s="189"/>
      <c r="O719" s="189"/>
      <c r="P719" s="213"/>
      <c r="Q719" s="189"/>
      <c r="R719" s="189"/>
      <c r="S719" s="189"/>
      <c r="T719" s="189"/>
      <c r="U719" s="189"/>
      <c r="V719" s="2"/>
      <c r="W719" s="2"/>
      <c r="X719" s="2"/>
      <c r="Y719" s="2"/>
      <c r="Z719" s="2"/>
      <c r="AA719" s="2"/>
      <c r="AB719" s="2"/>
    </row>
    <row r="720" spans="1:28" ht="15" customHeight="1" x14ac:dyDescent="0.25">
      <c r="A720" s="214"/>
      <c r="B720" s="214"/>
      <c r="C720" s="263" t="s">
        <v>1688</v>
      </c>
      <c r="D720" s="288"/>
      <c r="E720" s="218"/>
      <c r="F720" s="219"/>
      <c r="G720" s="210"/>
      <c r="H720" s="232"/>
      <c r="I720" s="221"/>
      <c r="J720" s="189"/>
      <c r="K720" s="213"/>
      <c r="L720" s="189"/>
      <c r="M720" s="228"/>
      <c r="N720" s="189"/>
      <c r="O720" s="189"/>
      <c r="P720" s="213"/>
      <c r="Q720" s="189"/>
      <c r="R720" s="189"/>
      <c r="S720" s="189"/>
      <c r="T720" s="189"/>
      <c r="U720" s="189"/>
      <c r="V720" s="2"/>
      <c r="W720" s="2"/>
      <c r="X720" s="2"/>
      <c r="Y720" s="2"/>
      <c r="Z720" s="2"/>
      <c r="AA720" s="2"/>
      <c r="AB720" s="2"/>
    </row>
    <row r="721" spans="1:28" ht="63" customHeight="1" x14ac:dyDescent="0.25">
      <c r="A721" s="214"/>
      <c r="B721" s="214"/>
      <c r="C721" s="337" t="s">
        <v>1689</v>
      </c>
      <c r="D721" s="302"/>
      <c r="E721" s="218"/>
      <c r="F721" s="219"/>
      <c r="G721" s="210"/>
      <c r="H721" s="232"/>
      <c r="I721" s="221"/>
      <c r="J721" s="189"/>
      <c r="K721" s="213"/>
      <c r="L721" s="189"/>
      <c r="M721" s="228"/>
      <c r="N721" s="189"/>
      <c r="O721" s="189"/>
      <c r="P721" s="213"/>
      <c r="Q721" s="189"/>
      <c r="R721" s="189"/>
      <c r="S721" s="189"/>
      <c r="T721" s="189"/>
      <c r="U721" s="189"/>
      <c r="V721" s="2"/>
      <c r="W721" s="2"/>
      <c r="X721" s="2"/>
      <c r="Y721" s="2"/>
      <c r="Z721" s="2"/>
      <c r="AA721" s="2"/>
      <c r="AB721" s="2"/>
    </row>
    <row r="722" spans="1:28" ht="33" customHeight="1" x14ac:dyDescent="0.25">
      <c r="A722" s="214"/>
      <c r="B722" s="214"/>
      <c r="C722" s="337" t="s">
        <v>1690</v>
      </c>
      <c r="D722" s="302"/>
      <c r="E722" s="218"/>
      <c r="F722" s="219"/>
      <c r="G722" s="210"/>
      <c r="H722" s="232"/>
      <c r="I722" s="221"/>
      <c r="J722" s="189"/>
      <c r="K722" s="213"/>
      <c r="L722" s="189"/>
      <c r="M722" s="228"/>
      <c r="N722" s="189"/>
      <c r="O722" s="189"/>
      <c r="P722" s="213"/>
      <c r="Q722" s="189"/>
      <c r="R722" s="189"/>
      <c r="S722" s="189"/>
      <c r="T722" s="189"/>
      <c r="U722" s="189"/>
      <c r="V722" s="2"/>
      <c r="W722" s="2"/>
      <c r="X722" s="2"/>
      <c r="Y722" s="2"/>
      <c r="Z722" s="2"/>
      <c r="AA722" s="2"/>
      <c r="AB722" s="2"/>
    </row>
    <row r="723" spans="1:28" ht="31.5" customHeight="1" x14ac:dyDescent="0.25">
      <c r="A723" s="214"/>
      <c r="B723" s="214"/>
      <c r="C723" s="337" t="s">
        <v>1691</v>
      </c>
      <c r="D723" s="302"/>
      <c r="E723" s="218"/>
      <c r="F723" s="219"/>
      <c r="G723" s="210"/>
      <c r="H723" s="232"/>
      <c r="I723" s="221"/>
      <c r="J723" s="189"/>
      <c r="K723" s="213"/>
      <c r="L723" s="189"/>
      <c r="M723" s="228"/>
      <c r="N723" s="189"/>
      <c r="O723" s="189"/>
      <c r="P723" s="213"/>
      <c r="Q723" s="189"/>
      <c r="R723" s="189"/>
      <c r="S723" s="189"/>
      <c r="T723" s="189"/>
      <c r="U723" s="189"/>
      <c r="V723" s="2"/>
      <c r="W723" s="2"/>
      <c r="X723" s="2"/>
      <c r="Y723" s="2"/>
      <c r="Z723" s="2"/>
      <c r="AA723" s="2"/>
      <c r="AB723" s="2"/>
    </row>
    <row r="724" spans="1:28" ht="31.5" customHeight="1" x14ac:dyDescent="0.25">
      <c r="A724" s="214"/>
      <c r="B724" s="214"/>
      <c r="C724" s="337" t="s">
        <v>1692</v>
      </c>
      <c r="D724" s="302"/>
      <c r="E724" s="218"/>
      <c r="F724" s="219"/>
      <c r="G724" s="210"/>
      <c r="H724" s="232"/>
      <c r="I724" s="221"/>
      <c r="J724" s="189"/>
      <c r="K724" s="213"/>
      <c r="L724" s="189"/>
      <c r="M724" s="228"/>
      <c r="N724" s="189"/>
      <c r="O724" s="189"/>
      <c r="P724" s="213"/>
      <c r="Q724" s="189"/>
      <c r="R724" s="189"/>
      <c r="S724" s="189"/>
      <c r="T724" s="189"/>
      <c r="U724" s="189"/>
      <c r="V724" s="2"/>
      <c r="W724" s="2"/>
      <c r="X724" s="2"/>
      <c r="Y724" s="2"/>
      <c r="Z724" s="2"/>
      <c r="AA724" s="2"/>
      <c r="AB724" s="2"/>
    </row>
    <row r="725" spans="1:28" ht="32.25" customHeight="1" x14ac:dyDescent="0.25">
      <c r="A725" s="214"/>
      <c r="B725" s="214"/>
      <c r="C725" s="337" t="s">
        <v>1693</v>
      </c>
      <c r="D725" s="302"/>
      <c r="E725" s="218"/>
      <c r="F725" s="219"/>
      <c r="G725" s="210"/>
      <c r="H725" s="232"/>
      <c r="I725" s="221"/>
      <c r="J725" s="189"/>
      <c r="K725" s="213"/>
      <c r="L725" s="189"/>
      <c r="M725" s="228"/>
      <c r="N725" s="189"/>
      <c r="O725" s="189"/>
      <c r="P725" s="213"/>
      <c r="Q725" s="189"/>
      <c r="R725" s="189"/>
      <c r="S725" s="189"/>
      <c r="T725" s="189"/>
      <c r="U725" s="189"/>
      <c r="V725" s="2"/>
      <c r="W725" s="2"/>
      <c r="X725" s="2"/>
      <c r="Y725" s="2"/>
      <c r="Z725" s="2"/>
      <c r="AA725" s="2"/>
      <c r="AB725" s="2"/>
    </row>
    <row r="726" spans="1:28" ht="48" customHeight="1" x14ac:dyDescent="0.25">
      <c r="A726" s="214"/>
      <c r="B726" s="214"/>
      <c r="C726" s="337" t="s">
        <v>1694</v>
      </c>
      <c r="D726" s="302"/>
      <c r="E726" s="218"/>
      <c r="F726" s="219"/>
      <c r="G726" s="210"/>
      <c r="H726" s="232"/>
      <c r="I726" s="221"/>
      <c r="J726" s="189"/>
      <c r="K726" s="213"/>
      <c r="L726" s="189"/>
      <c r="M726" s="228"/>
      <c r="N726" s="189"/>
      <c r="O726" s="189"/>
      <c r="P726" s="213"/>
      <c r="Q726" s="189"/>
      <c r="R726" s="189"/>
      <c r="S726" s="189"/>
      <c r="T726" s="189"/>
      <c r="U726" s="189"/>
      <c r="V726" s="2"/>
      <c r="W726" s="2"/>
      <c r="X726" s="2"/>
      <c r="Y726" s="2"/>
      <c r="Z726" s="2"/>
      <c r="AA726" s="2"/>
      <c r="AB726" s="2"/>
    </row>
    <row r="727" spans="1:28" ht="46.5" customHeight="1" x14ac:dyDescent="0.25">
      <c r="A727" s="214"/>
      <c r="B727" s="214"/>
      <c r="C727" s="337" t="s">
        <v>1695</v>
      </c>
      <c r="D727" s="302"/>
      <c r="E727" s="218"/>
      <c r="F727" s="219"/>
      <c r="G727" s="210"/>
      <c r="H727" s="232"/>
      <c r="I727" s="221"/>
      <c r="J727" s="189"/>
      <c r="K727" s="213"/>
      <c r="L727" s="189"/>
      <c r="M727" s="228"/>
      <c r="N727" s="189"/>
      <c r="O727" s="189"/>
      <c r="P727" s="213"/>
      <c r="Q727" s="189"/>
      <c r="R727" s="189"/>
      <c r="S727" s="189"/>
      <c r="T727" s="189"/>
      <c r="U727" s="189"/>
      <c r="V727" s="2"/>
      <c r="W727" s="2"/>
      <c r="X727" s="2"/>
      <c r="Y727" s="2"/>
      <c r="Z727" s="2"/>
      <c r="AA727" s="2"/>
      <c r="AB727" s="2"/>
    </row>
    <row r="728" spans="1:28" ht="15" customHeight="1" x14ac:dyDescent="0.25">
      <c r="A728" s="214"/>
      <c r="B728" s="214"/>
      <c r="C728" s="337" t="s">
        <v>1696</v>
      </c>
      <c r="D728" s="302"/>
      <c r="E728" s="218"/>
      <c r="F728" s="219"/>
      <c r="G728" s="210"/>
      <c r="H728" s="232"/>
      <c r="I728" s="221"/>
      <c r="J728" s="189"/>
      <c r="K728" s="213"/>
      <c r="L728" s="189"/>
      <c r="M728" s="228"/>
      <c r="N728" s="189"/>
      <c r="O728" s="189"/>
      <c r="P728" s="213"/>
      <c r="Q728" s="189"/>
      <c r="R728" s="189"/>
      <c r="S728" s="189"/>
      <c r="T728" s="189"/>
      <c r="U728" s="189"/>
      <c r="V728" s="2"/>
      <c r="W728" s="2"/>
      <c r="X728" s="2"/>
      <c r="Y728" s="2"/>
      <c r="Z728" s="2"/>
      <c r="AA728" s="2"/>
      <c r="AB728" s="2"/>
    </row>
    <row r="729" spans="1:28" ht="15" customHeight="1" x14ac:dyDescent="0.25">
      <c r="A729" s="214"/>
      <c r="B729" s="214"/>
      <c r="C729" s="337" t="s">
        <v>1697</v>
      </c>
      <c r="D729" s="302"/>
      <c r="E729" s="218"/>
      <c r="F729" s="219"/>
      <c r="G729" s="210"/>
      <c r="H729" s="232"/>
      <c r="I729" s="221"/>
      <c r="J729" s="189"/>
      <c r="K729" s="213"/>
      <c r="L729" s="189"/>
      <c r="M729" s="228"/>
      <c r="N729" s="189"/>
      <c r="O729" s="189"/>
      <c r="P729" s="213"/>
      <c r="Q729" s="189"/>
      <c r="R729" s="189"/>
      <c r="S729" s="189"/>
      <c r="T729" s="189"/>
      <c r="U729" s="189"/>
      <c r="V729" s="2"/>
      <c r="W729" s="2"/>
      <c r="X729" s="2"/>
      <c r="Y729" s="2"/>
      <c r="Z729" s="2"/>
      <c r="AA729" s="2"/>
      <c r="AB729" s="2"/>
    </row>
    <row r="730" spans="1:28" ht="15" customHeight="1" x14ac:dyDescent="0.25">
      <c r="A730" s="214"/>
      <c r="B730" s="214"/>
      <c r="C730" s="233"/>
      <c r="D730" s="217"/>
      <c r="E730" s="218"/>
      <c r="F730" s="219"/>
      <c r="G730" s="210"/>
      <c r="H730" s="232"/>
      <c r="I730" s="221"/>
      <c r="J730" s="189"/>
      <c r="K730" s="213"/>
      <c r="L730" s="189"/>
      <c r="M730" s="228"/>
      <c r="N730" s="189"/>
      <c r="O730" s="189"/>
      <c r="P730" s="213"/>
      <c r="Q730" s="189"/>
      <c r="R730" s="189"/>
      <c r="S730" s="189"/>
      <c r="T730" s="189"/>
      <c r="U730" s="189"/>
      <c r="V730" s="2"/>
      <c r="W730" s="2"/>
      <c r="X730" s="2"/>
      <c r="Y730" s="2"/>
      <c r="Z730" s="2"/>
      <c r="AA730" s="2"/>
      <c r="AB730" s="2"/>
    </row>
    <row r="731" spans="1:28" ht="15.75" customHeight="1" x14ac:dyDescent="0.25">
      <c r="A731" s="214"/>
      <c r="B731" s="214"/>
      <c r="C731" s="215" t="s">
        <v>1003</v>
      </c>
      <c r="D731" s="217"/>
      <c r="E731" s="218"/>
      <c r="F731" s="219"/>
      <c r="G731" s="210"/>
      <c r="H731" s="232"/>
      <c r="I731" s="220" t="s">
        <v>847</v>
      </c>
      <c r="J731" s="189"/>
      <c r="K731" s="213"/>
      <c r="L731" s="189"/>
      <c r="M731" s="189"/>
      <c r="N731" s="189"/>
      <c r="O731" s="228"/>
      <c r="P731" s="213"/>
      <c r="Q731" s="189"/>
      <c r="R731" s="189"/>
      <c r="S731" s="189"/>
      <c r="T731" s="189"/>
      <c r="U731" s="189"/>
      <c r="V731" s="2"/>
      <c r="W731" s="2"/>
      <c r="X731" s="2"/>
      <c r="Y731" s="2"/>
      <c r="Z731" s="2"/>
      <c r="AA731" s="2"/>
      <c r="AB731" s="2"/>
    </row>
    <row r="732" spans="1:28" ht="15" customHeight="1" x14ac:dyDescent="0.25">
      <c r="A732" s="214"/>
      <c r="B732" s="214"/>
      <c r="C732" s="233" t="s">
        <v>1004</v>
      </c>
      <c r="D732" s="217" t="s">
        <v>1698</v>
      </c>
      <c r="E732" s="218">
        <v>60</v>
      </c>
      <c r="F732" s="219" t="s">
        <v>586</v>
      </c>
      <c r="G732" s="210">
        <v>2500</v>
      </c>
      <c r="H732" s="232">
        <f t="shared" ref="H732:H734" si="83">E732*G732</f>
        <v>150000</v>
      </c>
      <c r="I732" s="221"/>
      <c r="J732" s="189"/>
      <c r="K732" s="213"/>
      <c r="L732" s="189"/>
      <c r="M732" s="228"/>
      <c r="N732" s="189"/>
      <c r="O732" s="189"/>
      <c r="P732" s="213"/>
      <c r="Q732" s="189"/>
      <c r="R732" s="189"/>
      <c r="S732" s="189"/>
      <c r="T732" s="189"/>
      <c r="U732" s="189"/>
      <c r="V732" s="2"/>
      <c r="W732" s="2"/>
      <c r="X732" s="2"/>
      <c r="Y732" s="2"/>
      <c r="Z732" s="2"/>
      <c r="AA732" s="2"/>
      <c r="AB732" s="2"/>
    </row>
    <row r="733" spans="1:28" ht="15.75" customHeight="1" x14ac:dyDescent="0.25">
      <c r="A733" s="214"/>
      <c r="B733" s="214"/>
      <c r="C733" s="233" t="s">
        <v>1005</v>
      </c>
      <c r="D733" s="217" t="s">
        <v>1699</v>
      </c>
      <c r="E733" s="218">
        <v>300</v>
      </c>
      <c r="F733" s="219" t="s">
        <v>586</v>
      </c>
      <c r="G733" s="210">
        <v>3000</v>
      </c>
      <c r="H733" s="232">
        <f t="shared" si="83"/>
        <v>900000</v>
      </c>
      <c r="I733" s="221"/>
      <c r="J733" s="189"/>
      <c r="K733" s="213"/>
      <c r="L733" s="189"/>
      <c r="M733" s="228"/>
      <c r="N733" s="189"/>
      <c r="O733" s="189"/>
      <c r="P733" s="213"/>
      <c r="Q733" s="189"/>
      <c r="R733" s="189"/>
      <c r="S733" s="189"/>
      <c r="T733" s="189"/>
      <c r="U733" s="189"/>
      <c r="V733" s="2"/>
      <c r="W733" s="2"/>
      <c r="X733" s="2"/>
      <c r="Y733" s="2"/>
      <c r="Z733" s="2"/>
      <c r="AA733" s="2"/>
      <c r="AB733" s="2"/>
    </row>
    <row r="734" spans="1:28" ht="15.75" customHeight="1" x14ac:dyDescent="0.25">
      <c r="A734" s="214"/>
      <c r="B734" s="214"/>
      <c r="C734" s="233" t="s">
        <v>1006</v>
      </c>
      <c r="D734" s="217" t="s">
        <v>1699</v>
      </c>
      <c r="E734" s="218">
        <v>200</v>
      </c>
      <c r="F734" s="219" t="s">
        <v>586</v>
      </c>
      <c r="G734" s="210">
        <v>3500</v>
      </c>
      <c r="H734" s="232">
        <f t="shared" si="83"/>
        <v>700000</v>
      </c>
      <c r="I734" s="221"/>
      <c r="J734" s="189"/>
      <c r="K734" s="213"/>
      <c r="L734" s="189"/>
      <c r="M734" s="228"/>
      <c r="N734" s="189"/>
      <c r="O734" s="189"/>
      <c r="P734" s="213"/>
      <c r="Q734" s="189"/>
      <c r="R734" s="189"/>
      <c r="S734" s="189"/>
      <c r="T734" s="189"/>
      <c r="U734" s="189"/>
      <c r="V734" s="2"/>
      <c r="W734" s="2"/>
      <c r="X734" s="2"/>
      <c r="Y734" s="2"/>
      <c r="Z734" s="2"/>
      <c r="AA734" s="2"/>
      <c r="AB734" s="2"/>
    </row>
    <row r="735" spans="1:28" ht="15.75" customHeight="1" x14ac:dyDescent="0.25">
      <c r="A735" s="214"/>
      <c r="B735" s="214"/>
      <c r="C735" s="215" t="s">
        <v>1007</v>
      </c>
      <c r="D735" s="217"/>
      <c r="E735" s="218"/>
      <c r="F735" s="219"/>
      <c r="G735" s="289"/>
      <c r="H735" s="232"/>
      <c r="I735" s="220" t="s">
        <v>847</v>
      </c>
      <c r="J735" s="189"/>
      <c r="K735" s="213"/>
      <c r="L735" s="189"/>
      <c r="M735" s="228"/>
      <c r="N735" s="189"/>
      <c r="O735" s="189"/>
      <c r="P735" s="213"/>
      <c r="Q735" s="189"/>
      <c r="R735" s="189"/>
      <c r="S735" s="189"/>
      <c r="T735" s="189"/>
      <c r="U735" s="189"/>
      <c r="V735" s="2"/>
      <c r="W735" s="2"/>
      <c r="X735" s="2"/>
      <c r="Y735" s="2"/>
      <c r="Z735" s="2"/>
      <c r="AA735" s="2"/>
      <c r="AB735" s="2"/>
    </row>
    <row r="736" spans="1:28" ht="15" customHeight="1" x14ac:dyDescent="0.25">
      <c r="A736" s="214"/>
      <c r="B736" s="214"/>
      <c r="C736" s="233" t="s">
        <v>1700</v>
      </c>
      <c r="D736" s="217" t="s">
        <v>1701</v>
      </c>
      <c r="E736" s="218">
        <v>3</v>
      </c>
      <c r="F736" s="219" t="s">
        <v>88</v>
      </c>
      <c r="G736" s="210">
        <v>3500</v>
      </c>
      <c r="H736" s="232">
        <f t="shared" ref="H736:H738" si="84">E736*G736</f>
        <v>10500</v>
      </c>
      <c r="I736" s="221"/>
      <c r="J736" s="189"/>
      <c r="K736" s="213"/>
      <c r="L736" s="189"/>
      <c r="M736" s="228"/>
      <c r="N736" s="189"/>
      <c r="O736" s="189"/>
      <c r="P736" s="213"/>
      <c r="Q736" s="189"/>
      <c r="R736" s="189"/>
      <c r="S736" s="189"/>
      <c r="T736" s="189"/>
      <c r="U736" s="189"/>
      <c r="V736" s="2"/>
      <c r="W736" s="2"/>
      <c r="X736" s="2"/>
      <c r="Y736" s="2"/>
      <c r="Z736" s="2"/>
      <c r="AA736" s="2"/>
      <c r="AB736" s="2"/>
    </row>
    <row r="737" spans="1:28" ht="15" customHeight="1" x14ac:dyDescent="0.25">
      <c r="A737" s="214"/>
      <c r="B737" s="214"/>
      <c r="C737" s="233" t="s">
        <v>1702</v>
      </c>
      <c r="D737" s="217" t="s">
        <v>1703</v>
      </c>
      <c r="E737" s="218">
        <v>3</v>
      </c>
      <c r="F737" s="219" t="s">
        <v>88</v>
      </c>
      <c r="G737" s="210">
        <v>3500</v>
      </c>
      <c r="H737" s="232">
        <f t="shared" si="84"/>
        <v>10500</v>
      </c>
      <c r="I737" s="221"/>
      <c r="J737" s="189"/>
      <c r="K737" s="213"/>
      <c r="L737" s="189"/>
      <c r="M737" s="228"/>
      <c r="N737" s="189"/>
      <c r="O737" s="189"/>
      <c r="P737" s="213"/>
      <c r="Q737" s="189"/>
      <c r="R737" s="189"/>
      <c r="S737" s="189"/>
      <c r="T737" s="189"/>
      <c r="U737" s="189"/>
      <c r="V737" s="2"/>
      <c r="W737" s="2"/>
      <c r="X737" s="2"/>
      <c r="Y737" s="2"/>
      <c r="Z737" s="2"/>
      <c r="AA737" s="2"/>
      <c r="AB737" s="2"/>
    </row>
    <row r="738" spans="1:28" ht="15" customHeight="1" x14ac:dyDescent="0.25">
      <c r="A738" s="214"/>
      <c r="B738" s="214"/>
      <c r="C738" s="233" t="s">
        <v>1704</v>
      </c>
      <c r="D738" s="217" t="s">
        <v>1701</v>
      </c>
      <c r="E738" s="218">
        <v>3</v>
      </c>
      <c r="F738" s="219" t="s">
        <v>88</v>
      </c>
      <c r="G738" s="210">
        <v>3500</v>
      </c>
      <c r="H738" s="232">
        <f t="shared" si="84"/>
        <v>10500</v>
      </c>
      <c r="I738" s="221"/>
      <c r="J738" s="189"/>
      <c r="K738" s="213"/>
      <c r="L738" s="189"/>
      <c r="M738" s="228"/>
      <c r="N738" s="189"/>
      <c r="O738" s="189"/>
      <c r="P738" s="213"/>
      <c r="Q738" s="189"/>
      <c r="R738" s="189"/>
      <c r="S738" s="189"/>
      <c r="T738" s="189"/>
      <c r="U738" s="189"/>
      <c r="V738" s="2"/>
      <c r="W738" s="2"/>
      <c r="X738" s="2"/>
      <c r="Y738" s="2"/>
      <c r="Z738" s="2"/>
      <c r="AA738" s="2"/>
      <c r="AB738" s="2"/>
    </row>
    <row r="739" spans="1:28" ht="15" customHeight="1" x14ac:dyDescent="0.25">
      <c r="A739" s="214"/>
      <c r="B739" s="214"/>
      <c r="C739" s="215"/>
      <c r="D739" s="217"/>
      <c r="E739" s="218"/>
      <c r="F739" s="219"/>
      <c r="G739" s="210"/>
      <c r="H739" s="232"/>
      <c r="I739" s="221"/>
      <c r="J739" s="189"/>
      <c r="K739" s="213"/>
      <c r="L739" s="189"/>
      <c r="M739" s="228"/>
      <c r="N739" s="189"/>
      <c r="O739" s="189"/>
      <c r="P739" s="213"/>
      <c r="Q739" s="189"/>
      <c r="R739" s="189"/>
      <c r="S739" s="189"/>
      <c r="T739" s="189"/>
      <c r="U739" s="189"/>
      <c r="V739" s="2"/>
      <c r="W739" s="2"/>
      <c r="X739" s="2"/>
      <c r="Y739" s="2"/>
      <c r="Z739" s="2"/>
      <c r="AA739" s="2"/>
      <c r="AB739" s="2"/>
    </row>
    <row r="740" spans="1:28" ht="15" customHeight="1" x14ac:dyDescent="0.25">
      <c r="A740" s="214"/>
      <c r="B740" s="214"/>
      <c r="C740" s="215" t="s">
        <v>1008</v>
      </c>
      <c r="D740" s="217"/>
      <c r="E740" s="218"/>
      <c r="F740" s="219"/>
      <c r="G740" s="210"/>
      <c r="H740" s="232"/>
      <c r="I740" s="221"/>
      <c r="J740" s="189"/>
      <c r="K740" s="213"/>
      <c r="L740" s="189"/>
      <c r="M740" s="228"/>
      <c r="N740" s="189"/>
      <c r="O740" s="189"/>
      <c r="P740" s="213"/>
      <c r="Q740" s="189"/>
      <c r="R740" s="189"/>
      <c r="S740" s="189"/>
      <c r="T740" s="189"/>
      <c r="U740" s="189"/>
      <c r="V740" s="2"/>
      <c r="W740" s="2"/>
      <c r="X740" s="2"/>
      <c r="Y740" s="2"/>
      <c r="Z740" s="2"/>
      <c r="AA740" s="2"/>
      <c r="AB740" s="2"/>
    </row>
    <row r="741" spans="1:28" ht="15" customHeight="1" x14ac:dyDescent="0.25">
      <c r="A741" s="214"/>
      <c r="B741" s="214"/>
      <c r="C741" s="233" t="s">
        <v>1009</v>
      </c>
      <c r="D741" s="217" t="s">
        <v>1010</v>
      </c>
      <c r="E741" s="218">
        <v>3</v>
      </c>
      <c r="F741" s="219" t="s">
        <v>517</v>
      </c>
      <c r="G741" s="210">
        <v>1500</v>
      </c>
      <c r="H741" s="232">
        <f t="shared" ref="H741:H753" si="85">E741*G741</f>
        <v>4500</v>
      </c>
      <c r="I741" s="221"/>
      <c r="J741" s="189"/>
      <c r="K741" s="213"/>
      <c r="L741" s="189"/>
      <c r="M741" s="228"/>
      <c r="N741" s="189"/>
      <c r="O741" s="189"/>
      <c r="P741" s="213"/>
      <c r="Q741" s="189"/>
      <c r="R741" s="189"/>
      <c r="S741" s="189"/>
      <c r="T741" s="189"/>
      <c r="U741" s="189"/>
      <c r="V741" s="2"/>
      <c r="W741" s="2"/>
      <c r="X741" s="2"/>
      <c r="Y741" s="2"/>
      <c r="Z741" s="2"/>
      <c r="AA741" s="2"/>
      <c r="AB741" s="2"/>
    </row>
    <row r="742" spans="1:28" ht="15.75" customHeight="1" x14ac:dyDescent="0.25">
      <c r="A742" s="214"/>
      <c r="B742" s="214"/>
      <c r="C742" s="233" t="s">
        <v>1011</v>
      </c>
      <c r="D742" s="217"/>
      <c r="E742" s="218">
        <v>3</v>
      </c>
      <c r="F742" s="219" t="s">
        <v>517</v>
      </c>
      <c r="G742" s="210">
        <v>700</v>
      </c>
      <c r="H742" s="232">
        <f t="shared" si="85"/>
        <v>2100</v>
      </c>
      <c r="I742" s="221"/>
      <c r="J742" s="189"/>
      <c r="K742" s="213"/>
      <c r="L742" s="189"/>
      <c r="M742" s="228"/>
      <c r="N742" s="189"/>
      <c r="O742" s="189"/>
      <c r="P742" s="213"/>
      <c r="Q742" s="189"/>
      <c r="R742" s="189"/>
      <c r="S742" s="189"/>
      <c r="T742" s="189"/>
      <c r="U742" s="189"/>
      <c r="V742" s="2"/>
      <c r="W742" s="2"/>
      <c r="X742" s="2"/>
      <c r="Y742" s="2"/>
      <c r="Z742" s="2"/>
      <c r="AA742" s="2"/>
      <c r="AB742" s="2"/>
    </row>
    <row r="743" spans="1:28" ht="15" customHeight="1" x14ac:dyDescent="0.25">
      <c r="A743" s="214"/>
      <c r="B743" s="214"/>
      <c r="C743" s="233" t="s">
        <v>988</v>
      </c>
      <c r="D743" s="217" t="s">
        <v>1012</v>
      </c>
      <c r="E743" s="218">
        <v>5</v>
      </c>
      <c r="F743" s="219" t="s">
        <v>88</v>
      </c>
      <c r="G743" s="210">
        <v>100</v>
      </c>
      <c r="H743" s="232">
        <f t="shared" si="85"/>
        <v>500</v>
      </c>
      <c r="I743" s="221"/>
      <c r="J743" s="189"/>
      <c r="K743" s="213"/>
      <c r="L743" s="189"/>
      <c r="M743" s="228"/>
      <c r="N743" s="189"/>
      <c r="O743" s="189"/>
      <c r="P743" s="213"/>
      <c r="Q743" s="189"/>
      <c r="R743" s="189"/>
      <c r="S743" s="189"/>
      <c r="T743" s="189"/>
      <c r="U743" s="189"/>
      <c r="V743" s="2"/>
      <c r="W743" s="2"/>
      <c r="X743" s="2"/>
      <c r="Y743" s="2"/>
      <c r="Z743" s="2"/>
      <c r="AA743" s="2"/>
      <c r="AB743" s="2"/>
    </row>
    <row r="744" spans="1:28" ht="15" customHeight="1" x14ac:dyDescent="0.25">
      <c r="A744" s="214"/>
      <c r="B744" s="214"/>
      <c r="C744" s="233" t="s">
        <v>988</v>
      </c>
      <c r="D744" s="217" t="s">
        <v>1013</v>
      </c>
      <c r="E744" s="218">
        <v>5</v>
      </c>
      <c r="F744" s="219" t="s">
        <v>88</v>
      </c>
      <c r="G744" s="210">
        <v>100</v>
      </c>
      <c r="H744" s="232">
        <f t="shared" si="85"/>
        <v>500</v>
      </c>
      <c r="I744" s="221"/>
      <c r="J744" s="189"/>
      <c r="K744" s="213"/>
      <c r="L744" s="189"/>
      <c r="M744" s="228"/>
      <c r="N744" s="189"/>
      <c r="O744" s="189"/>
      <c r="P744" s="213"/>
      <c r="Q744" s="189"/>
      <c r="R744" s="189"/>
      <c r="S744" s="189"/>
      <c r="T744" s="189"/>
      <c r="U744" s="189"/>
      <c r="V744" s="2"/>
      <c r="W744" s="2"/>
      <c r="X744" s="2"/>
      <c r="Y744" s="2"/>
      <c r="Z744" s="2"/>
      <c r="AA744" s="2"/>
      <c r="AB744" s="2"/>
    </row>
    <row r="745" spans="1:28" ht="15" customHeight="1" x14ac:dyDescent="0.25">
      <c r="A745" s="214"/>
      <c r="B745" s="214"/>
      <c r="C745" s="233" t="s">
        <v>988</v>
      </c>
      <c r="D745" s="217" t="s">
        <v>1014</v>
      </c>
      <c r="E745" s="218">
        <v>5</v>
      </c>
      <c r="F745" s="219" t="s">
        <v>88</v>
      </c>
      <c r="G745" s="210">
        <v>100</v>
      </c>
      <c r="H745" s="232">
        <f t="shared" si="85"/>
        <v>500</v>
      </c>
      <c r="I745" s="221"/>
      <c r="J745" s="189"/>
      <c r="K745" s="213"/>
      <c r="L745" s="189"/>
      <c r="M745" s="228"/>
      <c r="N745" s="189"/>
      <c r="O745" s="189"/>
      <c r="P745" s="213"/>
      <c r="Q745" s="189"/>
      <c r="R745" s="189"/>
      <c r="S745" s="189"/>
      <c r="T745" s="189"/>
      <c r="U745" s="189"/>
      <c r="V745" s="2"/>
      <c r="W745" s="2"/>
      <c r="X745" s="2"/>
      <c r="Y745" s="2"/>
      <c r="Z745" s="2"/>
      <c r="AA745" s="2"/>
      <c r="AB745" s="2"/>
    </row>
    <row r="746" spans="1:28" ht="15" customHeight="1" x14ac:dyDescent="0.25">
      <c r="A746" s="214"/>
      <c r="B746" s="214"/>
      <c r="C746" s="233" t="s">
        <v>1015</v>
      </c>
      <c r="D746" s="217" t="s">
        <v>1016</v>
      </c>
      <c r="E746" s="218">
        <v>5</v>
      </c>
      <c r="F746" s="219" t="s">
        <v>88</v>
      </c>
      <c r="G746" s="210">
        <v>565</v>
      </c>
      <c r="H746" s="232">
        <f t="shared" si="85"/>
        <v>2825</v>
      </c>
      <c r="I746" s="221"/>
      <c r="J746" s="189"/>
      <c r="K746" s="213"/>
      <c r="L746" s="189"/>
      <c r="M746" s="228"/>
      <c r="N746" s="189"/>
      <c r="O746" s="189"/>
      <c r="P746" s="213"/>
      <c r="Q746" s="189"/>
      <c r="R746" s="189"/>
      <c r="S746" s="189"/>
      <c r="T746" s="189"/>
      <c r="U746" s="189"/>
      <c r="V746" s="2"/>
      <c r="W746" s="2"/>
      <c r="X746" s="2"/>
      <c r="Y746" s="2"/>
      <c r="Z746" s="2"/>
      <c r="AA746" s="2"/>
      <c r="AB746" s="2"/>
    </row>
    <row r="747" spans="1:28" ht="15" customHeight="1" x14ac:dyDescent="0.25">
      <c r="A747" s="214"/>
      <c r="B747" s="214"/>
      <c r="C747" s="233" t="s">
        <v>1015</v>
      </c>
      <c r="D747" s="217" t="s">
        <v>1017</v>
      </c>
      <c r="E747" s="218">
        <v>5</v>
      </c>
      <c r="F747" s="219" t="s">
        <v>88</v>
      </c>
      <c r="G747" s="210">
        <v>565</v>
      </c>
      <c r="H747" s="232">
        <f t="shared" si="85"/>
        <v>2825</v>
      </c>
      <c r="I747" s="221"/>
      <c r="J747" s="189"/>
      <c r="K747" s="213"/>
      <c r="L747" s="189"/>
      <c r="M747" s="228"/>
      <c r="N747" s="189"/>
      <c r="O747" s="189"/>
      <c r="P747" s="213"/>
      <c r="Q747" s="189"/>
      <c r="R747" s="189"/>
      <c r="S747" s="189"/>
      <c r="T747" s="189"/>
      <c r="U747" s="189"/>
      <c r="V747" s="2"/>
      <c r="W747" s="2"/>
      <c r="X747" s="2"/>
      <c r="Y747" s="2"/>
      <c r="Z747" s="2"/>
      <c r="AA747" s="2"/>
      <c r="AB747" s="2"/>
    </row>
    <row r="748" spans="1:28" ht="15" customHeight="1" x14ac:dyDescent="0.25">
      <c r="A748" s="214"/>
      <c r="B748" s="214"/>
      <c r="C748" s="233" t="s">
        <v>1015</v>
      </c>
      <c r="D748" s="217" t="s">
        <v>1018</v>
      </c>
      <c r="E748" s="218">
        <v>5</v>
      </c>
      <c r="F748" s="219" t="s">
        <v>88</v>
      </c>
      <c r="G748" s="210">
        <v>565</v>
      </c>
      <c r="H748" s="232">
        <f t="shared" si="85"/>
        <v>2825</v>
      </c>
      <c r="I748" s="221"/>
      <c r="J748" s="189"/>
      <c r="K748" s="213"/>
      <c r="L748" s="189"/>
      <c r="M748" s="228"/>
      <c r="N748" s="189"/>
      <c r="O748" s="189"/>
      <c r="P748" s="213"/>
      <c r="Q748" s="189"/>
      <c r="R748" s="189"/>
      <c r="S748" s="189"/>
      <c r="T748" s="189"/>
      <c r="U748" s="189"/>
      <c r="V748" s="2"/>
      <c r="W748" s="2"/>
      <c r="X748" s="2"/>
      <c r="Y748" s="2"/>
      <c r="Z748" s="2"/>
      <c r="AA748" s="2"/>
      <c r="AB748" s="2"/>
    </row>
    <row r="749" spans="1:28" ht="15" customHeight="1" x14ac:dyDescent="0.25">
      <c r="A749" s="214"/>
      <c r="B749" s="214"/>
      <c r="C749" s="233" t="s">
        <v>1019</v>
      </c>
      <c r="D749" s="217" t="s">
        <v>1020</v>
      </c>
      <c r="E749" s="218">
        <v>100</v>
      </c>
      <c r="F749" s="219" t="s">
        <v>88</v>
      </c>
      <c r="G749" s="210">
        <f>118*12</f>
        <v>1416</v>
      </c>
      <c r="H749" s="232">
        <f t="shared" si="85"/>
        <v>141600</v>
      </c>
      <c r="I749" s="221"/>
      <c r="J749" s="189"/>
      <c r="K749" s="213"/>
      <c r="L749" s="189"/>
      <c r="M749" s="228"/>
      <c r="N749" s="189"/>
      <c r="O749" s="189"/>
      <c r="P749" s="213"/>
      <c r="Q749" s="189"/>
      <c r="R749" s="189"/>
      <c r="S749" s="189"/>
      <c r="T749" s="189"/>
      <c r="U749" s="189"/>
      <c r="V749" s="2"/>
      <c r="W749" s="2"/>
      <c r="X749" s="2"/>
      <c r="Y749" s="2"/>
      <c r="Z749" s="2"/>
      <c r="AA749" s="2"/>
      <c r="AB749" s="2"/>
    </row>
    <row r="750" spans="1:28" ht="15" customHeight="1" x14ac:dyDescent="0.25">
      <c r="A750" s="214"/>
      <c r="B750" s="214"/>
      <c r="C750" s="233" t="s">
        <v>1021</v>
      </c>
      <c r="D750" s="217" t="s">
        <v>1022</v>
      </c>
      <c r="E750" s="218">
        <v>2</v>
      </c>
      <c r="F750" s="219" t="s">
        <v>114</v>
      </c>
      <c r="G750" s="210">
        <f>159*1.4</f>
        <v>222.6</v>
      </c>
      <c r="H750" s="232">
        <f t="shared" si="85"/>
        <v>445.2</v>
      </c>
      <c r="I750" s="221"/>
      <c r="J750" s="189"/>
      <c r="K750" s="213"/>
      <c r="L750" s="189"/>
      <c r="M750" s="228"/>
      <c r="N750" s="189"/>
      <c r="O750" s="189"/>
      <c r="P750" s="213"/>
      <c r="Q750" s="189"/>
      <c r="R750" s="189"/>
      <c r="S750" s="189"/>
      <c r="T750" s="189"/>
      <c r="U750" s="189"/>
      <c r="V750" s="2"/>
      <c r="W750" s="2"/>
      <c r="X750" s="2"/>
      <c r="Y750" s="2"/>
      <c r="Z750" s="2"/>
      <c r="AA750" s="2"/>
      <c r="AB750" s="2"/>
    </row>
    <row r="751" spans="1:28" ht="15" customHeight="1" x14ac:dyDescent="0.25">
      <c r="A751" s="214"/>
      <c r="B751" s="214"/>
      <c r="C751" s="233" t="s">
        <v>1023</v>
      </c>
      <c r="D751" s="217" t="s">
        <v>1024</v>
      </c>
      <c r="E751" s="218">
        <v>10</v>
      </c>
      <c r="F751" s="219" t="s">
        <v>75</v>
      </c>
      <c r="G751" s="210">
        <v>300</v>
      </c>
      <c r="H751" s="232">
        <f t="shared" si="85"/>
        <v>3000</v>
      </c>
      <c r="I751" s="221"/>
      <c r="J751" s="189"/>
      <c r="K751" s="213"/>
      <c r="L751" s="189"/>
      <c r="M751" s="228"/>
      <c r="N751" s="189"/>
      <c r="O751" s="189"/>
      <c r="P751" s="213"/>
      <c r="Q751" s="189"/>
      <c r="R751" s="189"/>
      <c r="S751" s="189"/>
      <c r="T751" s="189"/>
      <c r="U751" s="189"/>
      <c r="V751" s="2"/>
      <c r="W751" s="2"/>
      <c r="X751" s="2"/>
      <c r="Y751" s="2"/>
      <c r="Z751" s="2"/>
      <c r="AA751" s="2"/>
      <c r="AB751" s="2"/>
    </row>
    <row r="752" spans="1:28" ht="15" customHeight="1" x14ac:dyDescent="0.25">
      <c r="A752" s="214"/>
      <c r="B752" s="214"/>
      <c r="C752" s="233" t="s">
        <v>1025</v>
      </c>
      <c r="D752" s="217"/>
      <c r="E752" s="218">
        <v>2</v>
      </c>
      <c r="F752" s="219" t="s">
        <v>77</v>
      </c>
      <c r="G752" s="210">
        <v>500</v>
      </c>
      <c r="H752" s="232">
        <f t="shared" si="85"/>
        <v>1000</v>
      </c>
      <c r="I752" s="221"/>
      <c r="J752" s="189"/>
      <c r="K752" s="213"/>
      <c r="L752" s="189"/>
      <c r="M752" s="228"/>
      <c r="N752" s="189"/>
      <c r="O752" s="189"/>
      <c r="P752" s="213"/>
      <c r="Q752" s="189"/>
      <c r="R752" s="189"/>
      <c r="S752" s="189"/>
      <c r="T752" s="189"/>
      <c r="U752" s="189"/>
      <c r="V752" s="2"/>
      <c r="W752" s="2"/>
      <c r="X752" s="2"/>
      <c r="Y752" s="2"/>
      <c r="Z752" s="2"/>
      <c r="AA752" s="2"/>
      <c r="AB752" s="2"/>
    </row>
    <row r="753" spans="1:28" ht="15" customHeight="1" x14ac:dyDescent="0.25">
      <c r="A753" s="214"/>
      <c r="B753" s="214"/>
      <c r="C753" s="233" t="s">
        <v>1026</v>
      </c>
      <c r="D753" s="217"/>
      <c r="E753" s="218">
        <v>5</v>
      </c>
      <c r="F753" s="219" t="s">
        <v>77</v>
      </c>
      <c r="G753" s="210">
        <v>800</v>
      </c>
      <c r="H753" s="232">
        <f t="shared" si="85"/>
        <v>4000</v>
      </c>
      <c r="I753" s="221"/>
      <c r="J753" s="189"/>
      <c r="K753" s="213"/>
      <c r="L753" s="189"/>
      <c r="M753" s="228"/>
      <c r="N753" s="189"/>
      <c r="O753" s="189"/>
      <c r="P753" s="213"/>
      <c r="Q753" s="189"/>
      <c r="R753" s="189"/>
      <c r="S753" s="189"/>
      <c r="T753" s="189"/>
      <c r="U753" s="189"/>
      <c r="V753" s="2"/>
      <c r="W753" s="2"/>
      <c r="X753" s="2"/>
      <c r="Y753" s="2"/>
      <c r="Z753" s="2"/>
      <c r="AA753" s="2"/>
      <c r="AB753" s="2"/>
    </row>
    <row r="754" spans="1:28" ht="15" customHeight="1" x14ac:dyDescent="0.25">
      <c r="A754" s="214"/>
      <c r="B754" s="214"/>
      <c r="C754" s="233"/>
      <c r="D754" s="217"/>
      <c r="E754" s="218"/>
      <c r="F754" s="219"/>
      <c r="G754" s="210"/>
      <c r="H754" s="232"/>
      <c r="I754" s="250"/>
      <c r="J754" s="189"/>
      <c r="K754" s="213"/>
      <c r="L754" s="189"/>
      <c r="M754" s="228"/>
      <c r="N754" s="189"/>
      <c r="O754" s="189"/>
      <c r="P754" s="213"/>
      <c r="Q754" s="189"/>
      <c r="R754" s="189"/>
      <c r="S754" s="189"/>
      <c r="T754" s="189"/>
      <c r="U754" s="189"/>
      <c r="V754" s="2"/>
      <c r="W754" s="2"/>
      <c r="X754" s="2"/>
      <c r="Y754" s="2"/>
      <c r="Z754" s="2"/>
      <c r="AA754" s="2"/>
      <c r="AB754" s="2"/>
    </row>
    <row r="755" spans="1:28" ht="15.75" customHeight="1" x14ac:dyDescent="0.25">
      <c r="A755" s="214"/>
      <c r="B755" s="214"/>
      <c r="C755" s="215" t="s">
        <v>1523</v>
      </c>
      <c r="D755" s="217"/>
      <c r="E755" s="218"/>
      <c r="F755" s="219"/>
      <c r="G755" s="210"/>
      <c r="H755" s="232"/>
      <c r="I755" s="220" t="s">
        <v>847</v>
      </c>
      <c r="J755" s="189"/>
      <c r="K755" s="213"/>
      <c r="L755" s="189"/>
      <c r="M755" s="228"/>
      <c r="N755" s="189"/>
      <c r="O755" s="189"/>
      <c r="P755" s="213"/>
      <c r="Q755" s="189"/>
      <c r="R755" s="189"/>
      <c r="S755" s="189"/>
      <c r="T755" s="189"/>
      <c r="U755" s="189"/>
      <c r="V755" s="2"/>
      <c r="W755" s="2"/>
      <c r="X755" s="2"/>
      <c r="Y755" s="2"/>
      <c r="Z755" s="2"/>
      <c r="AA755" s="2"/>
      <c r="AB755" s="2"/>
    </row>
    <row r="756" spans="1:28" ht="15.75" customHeight="1" x14ac:dyDescent="0.25">
      <c r="A756" s="214"/>
      <c r="B756" s="214"/>
      <c r="C756" s="233" t="s">
        <v>1705</v>
      </c>
      <c r="D756" s="217"/>
      <c r="E756" s="218">
        <v>1</v>
      </c>
      <c r="F756" s="219" t="s">
        <v>178</v>
      </c>
      <c r="G756" s="210">
        <v>990</v>
      </c>
      <c r="H756" s="232">
        <f t="shared" ref="H756:H824" si="86">E756*G756</f>
        <v>990</v>
      </c>
      <c r="I756" s="221"/>
      <c r="J756" s="189"/>
      <c r="K756" s="213"/>
      <c r="L756" s="189">
        <v>1</v>
      </c>
      <c r="M756" s="228"/>
      <c r="N756" s="189"/>
      <c r="O756" s="189"/>
      <c r="P756" s="213"/>
      <c r="Q756" s="189"/>
      <c r="R756" s="189"/>
      <c r="S756" s="189"/>
      <c r="T756" s="189"/>
      <c r="U756" s="189"/>
      <c r="V756" s="2"/>
      <c r="W756" s="2"/>
      <c r="X756" s="2"/>
      <c r="Y756" s="2"/>
      <c r="Z756" s="2"/>
      <c r="AA756" s="2"/>
      <c r="AB756" s="2"/>
    </row>
    <row r="757" spans="1:28" ht="15.75" customHeight="1" x14ac:dyDescent="0.25">
      <c r="A757" s="214"/>
      <c r="B757" s="214"/>
      <c r="C757" s="233" t="s">
        <v>1706</v>
      </c>
      <c r="D757" s="217"/>
      <c r="E757" s="218">
        <v>1</v>
      </c>
      <c r="F757" s="219" t="s">
        <v>77</v>
      </c>
      <c r="G757" s="210">
        <v>1000</v>
      </c>
      <c r="H757" s="232">
        <f t="shared" si="86"/>
        <v>1000</v>
      </c>
      <c r="I757" s="221"/>
      <c r="J757" s="189"/>
      <c r="K757" s="213"/>
      <c r="L757" s="189">
        <v>1</v>
      </c>
      <c r="M757" s="228"/>
      <c r="N757" s="189"/>
      <c r="O757" s="189"/>
      <c r="P757" s="213"/>
      <c r="Q757" s="189"/>
      <c r="R757" s="189"/>
      <c r="S757" s="189"/>
      <c r="T757" s="189"/>
      <c r="U757" s="189"/>
      <c r="V757" s="2"/>
      <c r="W757" s="2"/>
      <c r="X757" s="2"/>
      <c r="Y757" s="2"/>
      <c r="Z757" s="2"/>
      <c r="AA757" s="2"/>
      <c r="AB757" s="2"/>
    </row>
    <row r="758" spans="1:28" ht="15.75" customHeight="1" x14ac:dyDescent="0.25">
      <c r="A758" s="214"/>
      <c r="B758" s="214"/>
      <c r="C758" s="233" t="s">
        <v>1707</v>
      </c>
      <c r="D758" s="217"/>
      <c r="E758" s="218">
        <v>15</v>
      </c>
      <c r="F758" s="219" t="s">
        <v>77</v>
      </c>
      <c r="G758" s="210">
        <v>454.5</v>
      </c>
      <c r="H758" s="232">
        <f t="shared" si="86"/>
        <v>6817.5</v>
      </c>
      <c r="I758" s="221"/>
      <c r="J758" s="189"/>
      <c r="K758" s="213"/>
      <c r="L758" s="189">
        <v>10</v>
      </c>
      <c r="M758" s="228"/>
      <c r="N758" s="189"/>
      <c r="O758" s="189">
        <v>5</v>
      </c>
      <c r="P758" s="213"/>
      <c r="Q758" s="189"/>
      <c r="R758" s="189"/>
      <c r="S758" s="189"/>
      <c r="T758" s="189"/>
      <c r="U758" s="189"/>
      <c r="V758" s="2"/>
      <c r="W758" s="2"/>
      <c r="X758" s="2"/>
      <c r="Y758" s="2"/>
      <c r="Z758" s="2"/>
      <c r="AA758" s="2"/>
      <c r="AB758" s="2"/>
    </row>
    <row r="759" spans="1:28" ht="15.75" customHeight="1" x14ac:dyDescent="0.25">
      <c r="A759" s="214"/>
      <c r="B759" s="214"/>
      <c r="C759" s="233" t="s">
        <v>1708</v>
      </c>
      <c r="D759" s="217"/>
      <c r="E759" s="218">
        <v>1</v>
      </c>
      <c r="F759" s="219" t="s">
        <v>178</v>
      </c>
      <c r="G759" s="210">
        <v>480</v>
      </c>
      <c r="H759" s="232">
        <f t="shared" si="86"/>
        <v>480</v>
      </c>
      <c r="I759" s="221"/>
      <c r="J759" s="189"/>
      <c r="K759" s="213"/>
      <c r="L759" s="189">
        <v>1</v>
      </c>
      <c r="M759" s="228"/>
      <c r="N759" s="189"/>
      <c r="O759" s="189"/>
      <c r="P759" s="213"/>
      <c r="Q759" s="189"/>
      <c r="R759" s="189"/>
      <c r="S759" s="189"/>
      <c r="T759" s="189"/>
      <c r="U759" s="189"/>
      <c r="V759" s="2"/>
      <c r="W759" s="2"/>
      <c r="X759" s="2"/>
      <c r="Y759" s="2"/>
      <c r="Z759" s="2"/>
      <c r="AA759" s="2"/>
      <c r="AB759" s="2"/>
    </row>
    <row r="760" spans="1:28" ht="15.75" customHeight="1" x14ac:dyDescent="0.25">
      <c r="A760" s="214"/>
      <c r="B760" s="214"/>
      <c r="C760" s="233" t="s">
        <v>611</v>
      </c>
      <c r="D760" s="217"/>
      <c r="E760" s="218">
        <v>20</v>
      </c>
      <c r="F760" s="219" t="s">
        <v>75</v>
      </c>
      <c r="G760" s="210">
        <v>500</v>
      </c>
      <c r="H760" s="232">
        <f t="shared" si="86"/>
        <v>10000</v>
      </c>
      <c r="I760" s="221"/>
      <c r="J760" s="189"/>
      <c r="K760" s="213"/>
      <c r="L760" s="189">
        <v>8</v>
      </c>
      <c r="M760" s="228"/>
      <c r="N760" s="189"/>
      <c r="O760" s="189">
        <v>8</v>
      </c>
      <c r="P760" s="213"/>
      <c r="Q760" s="189"/>
      <c r="R760" s="189">
        <v>4</v>
      </c>
      <c r="S760" s="189"/>
      <c r="T760" s="189"/>
      <c r="U760" s="189"/>
      <c r="V760" s="2"/>
      <c r="W760" s="2"/>
      <c r="X760" s="2"/>
      <c r="Y760" s="2"/>
      <c r="Z760" s="2"/>
      <c r="AA760" s="2"/>
      <c r="AB760" s="2"/>
    </row>
    <row r="761" spans="1:28" ht="15.75" customHeight="1" x14ac:dyDescent="0.25">
      <c r="A761" s="214"/>
      <c r="B761" s="214"/>
      <c r="C761" s="233" t="s">
        <v>1709</v>
      </c>
      <c r="D761" s="217"/>
      <c r="E761" s="218">
        <v>10</v>
      </c>
      <c r="F761" s="219" t="s">
        <v>178</v>
      </c>
      <c r="G761" s="210">
        <v>200</v>
      </c>
      <c r="H761" s="232">
        <f t="shared" si="86"/>
        <v>2000</v>
      </c>
      <c r="I761" s="221"/>
      <c r="J761" s="189"/>
      <c r="K761" s="213"/>
      <c r="L761" s="189">
        <v>10</v>
      </c>
      <c r="M761" s="228"/>
      <c r="N761" s="189"/>
      <c r="O761" s="189"/>
      <c r="P761" s="213"/>
      <c r="Q761" s="189"/>
      <c r="R761" s="189"/>
      <c r="S761" s="189"/>
      <c r="T761" s="189"/>
      <c r="U761" s="189"/>
      <c r="V761" s="2"/>
      <c r="W761" s="2"/>
      <c r="X761" s="2"/>
      <c r="Y761" s="2"/>
      <c r="Z761" s="2"/>
      <c r="AA761" s="2"/>
      <c r="AB761" s="2"/>
    </row>
    <row r="762" spans="1:28" ht="15.75" customHeight="1" x14ac:dyDescent="0.25">
      <c r="A762" s="214"/>
      <c r="B762" s="214"/>
      <c r="C762" s="233" t="s">
        <v>1710</v>
      </c>
      <c r="D762" s="217" t="s">
        <v>1711</v>
      </c>
      <c r="E762" s="218">
        <v>1000</v>
      </c>
      <c r="F762" s="219" t="s">
        <v>77</v>
      </c>
      <c r="G762" s="210">
        <v>14.28</v>
      </c>
      <c r="H762" s="232">
        <f t="shared" si="86"/>
        <v>14280</v>
      </c>
      <c r="I762" s="221"/>
      <c r="J762" s="189"/>
      <c r="K762" s="213"/>
      <c r="L762" s="189">
        <v>500</v>
      </c>
      <c r="M762" s="228"/>
      <c r="N762" s="189"/>
      <c r="O762" s="189">
        <v>500</v>
      </c>
      <c r="P762" s="213"/>
      <c r="Q762" s="189"/>
      <c r="R762" s="189"/>
      <c r="S762" s="189"/>
      <c r="T762" s="189"/>
      <c r="U762" s="189"/>
      <c r="V762" s="2"/>
      <c r="W762" s="2"/>
      <c r="X762" s="2"/>
      <c r="Y762" s="2"/>
      <c r="Z762" s="2"/>
      <c r="AA762" s="2"/>
      <c r="AB762" s="2"/>
    </row>
    <row r="763" spans="1:28" ht="15.75" customHeight="1" x14ac:dyDescent="0.25">
      <c r="A763" s="214"/>
      <c r="B763" s="214"/>
      <c r="C763" s="233" t="s">
        <v>1712</v>
      </c>
      <c r="D763" s="217"/>
      <c r="E763" s="218">
        <v>15</v>
      </c>
      <c r="F763" s="219" t="s">
        <v>88</v>
      </c>
      <c r="G763" s="210">
        <v>4998</v>
      </c>
      <c r="H763" s="232">
        <f t="shared" si="86"/>
        <v>74970</v>
      </c>
      <c r="I763" s="221"/>
      <c r="J763" s="189"/>
      <c r="K763" s="213"/>
      <c r="L763" s="189">
        <v>4</v>
      </c>
      <c r="M763" s="228"/>
      <c r="N763" s="189"/>
      <c r="O763" s="189">
        <v>4</v>
      </c>
      <c r="P763" s="213"/>
      <c r="Q763" s="189"/>
      <c r="R763" s="189">
        <v>4</v>
      </c>
      <c r="S763" s="189"/>
      <c r="T763" s="189"/>
      <c r="U763" s="189">
        <v>3</v>
      </c>
      <c r="V763" s="2"/>
      <c r="W763" s="2"/>
      <c r="X763" s="2"/>
      <c r="Y763" s="2"/>
      <c r="Z763" s="2"/>
      <c r="AA763" s="2"/>
      <c r="AB763" s="2"/>
    </row>
    <row r="764" spans="1:28" ht="15.75" customHeight="1" x14ac:dyDescent="0.25">
      <c r="A764" s="214"/>
      <c r="B764" s="214"/>
      <c r="C764" s="233" t="s">
        <v>1713</v>
      </c>
      <c r="D764" s="217"/>
      <c r="E764" s="218">
        <v>600</v>
      </c>
      <c r="F764" s="219" t="s">
        <v>178</v>
      </c>
      <c r="G764" s="210">
        <v>124</v>
      </c>
      <c r="H764" s="232">
        <f t="shared" si="86"/>
        <v>74400</v>
      </c>
      <c r="I764" s="221"/>
      <c r="J764" s="189"/>
      <c r="K764" s="213"/>
      <c r="L764" s="189">
        <v>200</v>
      </c>
      <c r="M764" s="228"/>
      <c r="N764" s="189"/>
      <c r="O764" s="189">
        <v>200</v>
      </c>
      <c r="P764" s="213"/>
      <c r="Q764" s="189"/>
      <c r="R764" s="189">
        <v>100</v>
      </c>
      <c r="S764" s="189"/>
      <c r="T764" s="189"/>
      <c r="U764" s="189">
        <v>100</v>
      </c>
      <c r="V764" s="2"/>
      <c r="W764" s="2"/>
      <c r="X764" s="2"/>
      <c r="Y764" s="2"/>
      <c r="Z764" s="2"/>
      <c r="AA764" s="2"/>
      <c r="AB764" s="2"/>
    </row>
    <row r="765" spans="1:28" ht="15.75" customHeight="1" x14ac:dyDescent="0.25">
      <c r="A765" s="214"/>
      <c r="B765" s="214"/>
      <c r="C765" s="233" t="s">
        <v>1714</v>
      </c>
      <c r="D765" s="217"/>
      <c r="E765" s="218">
        <v>75</v>
      </c>
      <c r="F765" s="219" t="s">
        <v>75</v>
      </c>
      <c r="G765" s="210">
        <v>1078</v>
      </c>
      <c r="H765" s="232">
        <f t="shared" si="86"/>
        <v>80850</v>
      </c>
      <c r="I765" s="221"/>
      <c r="J765" s="189"/>
      <c r="K765" s="213"/>
      <c r="L765" s="189">
        <v>25</v>
      </c>
      <c r="M765" s="228"/>
      <c r="N765" s="189"/>
      <c r="O765" s="189">
        <v>25</v>
      </c>
      <c r="P765" s="213"/>
      <c r="Q765" s="189"/>
      <c r="R765" s="189">
        <v>15</v>
      </c>
      <c r="S765" s="189"/>
      <c r="T765" s="189"/>
      <c r="U765" s="189">
        <v>10</v>
      </c>
      <c r="V765" s="2"/>
      <c r="W765" s="2"/>
      <c r="X765" s="2"/>
      <c r="Y765" s="2"/>
      <c r="Z765" s="2"/>
      <c r="AA765" s="2"/>
      <c r="AB765" s="2"/>
    </row>
    <row r="766" spans="1:28" ht="15.75" customHeight="1" x14ac:dyDescent="0.25">
      <c r="A766" s="214"/>
      <c r="B766" s="214"/>
      <c r="C766" s="233" t="s">
        <v>1715</v>
      </c>
      <c r="D766" s="217"/>
      <c r="E766" s="218">
        <v>75</v>
      </c>
      <c r="F766" s="219" t="s">
        <v>75</v>
      </c>
      <c r="G766" s="210">
        <v>650</v>
      </c>
      <c r="H766" s="232">
        <f t="shared" si="86"/>
        <v>48750</v>
      </c>
      <c r="I766" s="221"/>
      <c r="J766" s="189"/>
      <c r="K766" s="213"/>
      <c r="L766" s="189">
        <v>25</v>
      </c>
      <c r="M766" s="228"/>
      <c r="N766" s="189"/>
      <c r="O766" s="189">
        <v>25</v>
      </c>
      <c r="P766" s="213"/>
      <c r="Q766" s="189"/>
      <c r="R766" s="189">
        <v>15</v>
      </c>
      <c r="S766" s="189"/>
      <c r="T766" s="189"/>
      <c r="U766" s="189">
        <v>10</v>
      </c>
      <c r="V766" s="2"/>
      <c r="W766" s="2"/>
      <c r="X766" s="2"/>
      <c r="Y766" s="2"/>
      <c r="Z766" s="2"/>
      <c r="AA766" s="2"/>
      <c r="AB766" s="2"/>
    </row>
    <row r="767" spans="1:28" ht="15.75" customHeight="1" x14ac:dyDescent="0.25">
      <c r="A767" s="214"/>
      <c r="B767" s="214"/>
      <c r="C767" s="233" t="s">
        <v>1716</v>
      </c>
      <c r="D767" s="217"/>
      <c r="E767" s="218">
        <v>1</v>
      </c>
      <c r="F767" s="219" t="s">
        <v>178</v>
      </c>
      <c r="G767" s="210">
        <v>499</v>
      </c>
      <c r="H767" s="232">
        <f t="shared" si="86"/>
        <v>499</v>
      </c>
      <c r="I767" s="221"/>
      <c r="J767" s="189"/>
      <c r="K767" s="213"/>
      <c r="L767" s="189">
        <v>1</v>
      </c>
      <c r="M767" s="228"/>
      <c r="N767" s="189"/>
      <c r="O767" s="189"/>
      <c r="P767" s="213"/>
      <c r="Q767" s="189"/>
      <c r="R767" s="189"/>
      <c r="S767" s="189"/>
      <c r="T767" s="189"/>
      <c r="U767" s="189"/>
      <c r="V767" s="2"/>
      <c r="W767" s="2"/>
      <c r="X767" s="2"/>
      <c r="Y767" s="2"/>
      <c r="Z767" s="2"/>
      <c r="AA767" s="2"/>
      <c r="AB767" s="2"/>
    </row>
    <row r="768" spans="1:28" ht="15.75" customHeight="1" x14ac:dyDescent="0.25">
      <c r="A768" s="214"/>
      <c r="B768" s="214"/>
      <c r="C768" s="233" t="s">
        <v>1717</v>
      </c>
      <c r="D768" s="217" t="s">
        <v>1718</v>
      </c>
      <c r="E768" s="218">
        <v>1</v>
      </c>
      <c r="F768" s="219" t="s">
        <v>77</v>
      </c>
      <c r="G768" s="210">
        <v>150</v>
      </c>
      <c r="H768" s="232">
        <f t="shared" si="86"/>
        <v>150</v>
      </c>
      <c r="I768" s="221"/>
      <c r="J768" s="189"/>
      <c r="K768" s="213"/>
      <c r="L768" s="189">
        <v>1</v>
      </c>
      <c r="M768" s="228"/>
      <c r="N768" s="189"/>
      <c r="O768" s="189"/>
      <c r="P768" s="213"/>
      <c r="Q768" s="189"/>
      <c r="R768" s="189"/>
      <c r="S768" s="189"/>
      <c r="T768" s="189"/>
      <c r="U768" s="189"/>
      <c r="V768" s="2"/>
      <c r="W768" s="2"/>
      <c r="X768" s="2"/>
      <c r="Y768" s="2"/>
      <c r="Z768" s="2"/>
      <c r="AA768" s="2"/>
      <c r="AB768" s="2"/>
    </row>
    <row r="769" spans="1:28" ht="15.75" customHeight="1" x14ac:dyDescent="0.25">
      <c r="A769" s="214"/>
      <c r="B769" s="214"/>
      <c r="C769" s="233" t="s">
        <v>1719</v>
      </c>
      <c r="D769" s="217" t="s">
        <v>1720</v>
      </c>
      <c r="E769" s="218">
        <v>5</v>
      </c>
      <c r="F769" s="219" t="s">
        <v>77</v>
      </c>
      <c r="G769" s="210">
        <v>60</v>
      </c>
      <c r="H769" s="232">
        <f t="shared" si="86"/>
        <v>300</v>
      </c>
      <c r="I769" s="221"/>
      <c r="J769" s="189"/>
      <c r="K769" s="213"/>
      <c r="L769" s="189">
        <v>5</v>
      </c>
      <c r="M769" s="228"/>
      <c r="N769" s="189"/>
      <c r="O769" s="189"/>
      <c r="P769" s="213"/>
      <c r="Q769" s="189"/>
      <c r="R769" s="189"/>
      <c r="S769" s="189"/>
      <c r="T769" s="189"/>
      <c r="U769" s="189"/>
      <c r="V769" s="2"/>
      <c r="W769" s="2"/>
      <c r="X769" s="2"/>
      <c r="Y769" s="2"/>
      <c r="Z769" s="2"/>
      <c r="AA769" s="2"/>
      <c r="AB769" s="2"/>
    </row>
    <row r="770" spans="1:28" ht="15.75" customHeight="1" x14ac:dyDescent="0.25">
      <c r="A770" s="214"/>
      <c r="B770" s="214"/>
      <c r="C770" s="233" t="s">
        <v>1721</v>
      </c>
      <c r="D770" s="217"/>
      <c r="E770" s="218">
        <v>12</v>
      </c>
      <c r="F770" s="219" t="s">
        <v>75</v>
      </c>
      <c r="G770" s="210">
        <v>8500</v>
      </c>
      <c r="H770" s="232">
        <f t="shared" si="86"/>
        <v>102000</v>
      </c>
      <c r="I770" s="221"/>
      <c r="J770" s="189"/>
      <c r="K770" s="213"/>
      <c r="L770" s="189">
        <v>3</v>
      </c>
      <c r="M770" s="228"/>
      <c r="N770" s="189"/>
      <c r="O770" s="189">
        <v>3</v>
      </c>
      <c r="P770" s="213"/>
      <c r="Q770" s="189"/>
      <c r="R770" s="189">
        <v>3</v>
      </c>
      <c r="S770" s="189"/>
      <c r="T770" s="189"/>
      <c r="U770" s="189">
        <v>3</v>
      </c>
      <c r="V770" s="2"/>
      <c r="W770" s="2"/>
      <c r="X770" s="2"/>
      <c r="Y770" s="2"/>
      <c r="Z770" s="2"/>
      <c r="AA770" s="2"/>
      <c r="AB770" s="2"/>
    </row>
    <row r="771" spans="1:28" ht="15.75" customHeight="1" x14ac:dyDescent="0.25">
      <c r="A771" s="214"/>
      <c r="B771" s="214"/>
      <c r="C771" s="233" t="s">
        <v>1722</v>
      </c>
      <c r="D771" s="217"/>
      <c r="E771" s="218">
        <v>1</v>
      </c>
      <c r="F771" s="219" t="s">
        <v>77</v>
      </c>
      <c r="G771" s="210">
        <v>3900</v>
      </c>
      <c r="H771" s="232">
        <f t="shared" si="86"/>
        <v>3900</v>
      </c>
      <c r="I771" s="221"/>
      <c r="J771" s="189"/>
      <c r="K771" s="213"/>
      <c r="L771" s="189">
        <v>1</v>
      </c>
      <c r="M771" s="228"/>
      <c r="N771" s="189"/>
      <c r="O771" s="189"/>
      <c r="P771" s="213"/>
      <c r="Q771" s="189"/>
      <c r="R771" s="189"/>
      <c r="S771" s="189"/>
      <c r="T771" s="189"/>
      <c r="U771" s="189"/>
      <c r="V771" s="2"/>
      <c r="W771" s="2"/>
      <c r="X771" s="2"/>
      <c r="Y771" s="2"/>
      <c r="Z771" s="2"/>
      <c r="AA771" s="2"/>
      <c r="AB771" s="2"/>
    </row>
    <row r="772" spans="1:28" ht="15.75" customHeight="1" x14ac:dyDescent="0.25">
      <c r="A772" s="214"/>
      <c r="B772" s="214"/>
      <c r="C772" s="233" t="s">
        <v>1723</v>
      </c>
      <c r="D772" s="217"/>
      <c r="E772" s="218">
        <v>2</v>
      </c>
      <c r="F772" s="219" t="s">
        <v>77</v>
      </c>
      <c r="G772" s="210">
        <v>215</v>
      </c>
      <c r="H772" s="232">
        <f t="shared" si="86"/>
        <v>430</v>
      </c>
      <c r="I772" s="221"/>
      <c r="J772" s="189"/>
      <c r="K772" s="213"/>
      <c r="L772" s="189">
        <v>2</v>
      </c>
      <c r="M772" s="228"/>
      <c r="N772" s="189"/>
      <c r="O772" s="189"/>
      <c r="P772" s="213"/>
      <c r="Q772" s="189"/>
      <c r="R772" s="189"/>
      <c r="S772" s="189"/>
      <c r="T772" s="189"/>
      <c r="U772" s="189"/>
      <c r="V772" s="2"/>
      <c r="W772" s="2"/>
      <c r="X772" s="2"/>
      <c r="Y772" s="2"/>
      <c r="Z772" s="2"/>
      <c r="AA772" s="2"/>
      <c r="AB772" s="2"/>
    </row>
    <row r="773" spans="1:28" ht="15.75" customHeight="1" x14ac:dyDescent="0.25">
      <c r="A773" s="214"/>
      <c r="B773" s="214"/>
      <c r="C773" s="233" t="s">
        <v>1724</v>
      </c>
      <c r="D773" s="217" t="s">
        <v>1725</v>
      </c>
      <c r="E773" s="218">
        <v>1</v>
      </c>
      <c r="F773" s="219" t="s">
        <v>178</v>
      </c>
      <c r="G773" s="210">
        <v>1300</v>
      </c>
      <c r="H773" s="232">
        <f t="shared" si="86"/>
        <v>1300</v>
      </c>
      <c r="I773" s="221"/>
      <c r="J773" s="189"/>
      <c r="K773" s="213"/>
      <c r="L773" s="189">
        <v>1</v>
      </c>
      <c r="M773" s="228"/>
      <c r="N773" s="189"/>
      <c r="O773" s="189"/>
      <c r="P773" s="213"/>
      <c r="Q773" s="189"/>
      <c r="R773" s="189"/>
      <c r="S773" s="189"/>
      <c r="T773" s="189"/>
      <c r="U773" s="189"/>
      <c r="V773" s="2"/>
      <c r="W773" s="2"/>
      <c r="X773" s="2"/>
      <c r="Y773" s="2"/>
      <c r="Z773" s="2"/>
      <c r="AA773" s="2"/>
      <c r="AB773" s="2"/>
    </row>
    <row r="774" spans="1:28" ht="15.75" customHeight="1" x14ac:dyDescent="0.25">
      <c r="A774" s="214"/>
      <c r="B774" s="214"/>
      <c r="C774" s="233" t="s">
        <v>1726</v>
      </c>
      <c r="D774" s="217"/>
      <c r="E774" s="218">
        <v>60</v>
      </c>
      <c r="F774" s="219" t="s">
        <v>88</v>
      </c>
      <c r="G774" s="210">
        <v>500</v>
      </c>
      <c r="H774" s="232">
        <f t="shared" si="86"/>
        <v>30000</v>
      </c>
      <c r="I774" s="221"/>
      <c r="J774" s="189"/>
      <c r="K774" s="213"/>
      <c r="L774" s="189">
        <v>20</v>
      </c>
      <c r="M774" s="228"/>
      <c r="N774" s="189"/>
      <c r="O774" s="189">
        <v>20</v>
      </c>
      <c r="P774" s="213"/>
      <c r="Q774" s="189"/>
      <c r="R774" s="189">
        <v>20</v>
      </c>
      <c r="S774" s="189"/>
      <c r="T774" s="189"/>
      <c r="U774" s="189"/>
      <c r="V774" s="2"/>
      <c r="W774" s="2"/>
      <c r="X774" s="2"/>
      <c r="Y774" s="2"/>
      <c r="Z774" s="2"/>
      <c r="AA774" s="2"/>
      <c r="AB774" s="2"/>
    </row>
    <row r="775" spans="1:28" ht="15.75" customHeight="1" x14ac:dyDescent="0.25">
      <c r="A775" s="214"/>
      <c r="B775" s="214"/>
      <c r="C775" s="233" t="s">
        <v>1727</v>
      </c>
      <c r="D775" s="217"/>
      <c r="E775" s="218">
        <v>180</v>
      </c>
      <c r="F775" s="219" t="s">
        <v>77</v>
      </c>
      <c r="G775" s="210">
        <v>99</v>
      </c>
      <c r="H775" s="232">
        <f t="shared" si="86"/>
        <v>17820</v>
      </c>
      <c r="I775" s="221"/>
      <c r="J775" s="189"/>
      <c r="K775" s="213"/>
      <c r="L775" s="189">
        <v>120</v>
      </c>
      <c r="M775" s="228"/>
      <c r="N775" s="189"/>
      <c r="O775" s="189">
        <v>60</v>
      </c>
      <c r="P775" s="213"/>
      <c r="Q775" s="189"/>
      <c r="R775" s="189"/>
      <c r="S775" s="189"/>
      <c r="T775" s="189"/>
      <c r="U775" s="189"/>
      <c r="V775" s="2"/>
      <c r="W775" s="2"/>
      <c r="X775" s="2"/>
      <c r="Y775" s="2"/>
      <c r="Z775" s="2"/>
      <c r="AA775" s="2"/>
      <c r="AB775" s="2"/>
    </row>
    <row r="776" spans="1:28" ht="15.75" customHeight="1" x14ac:dyDescent="0.25">
      <c r="A776" s="214"/>
      <c r="B776" s="214"/>
      <c r="C776" s="233" t="s">
        <v>1728</v>
      </c>
      <c r="D776" s="217"/>
      <c r="E776" s="218">
        <v>1</v>
      </c>
      <c r="F776" s="219" t="s">
        <v>178</v>
      </c>
      <c r="G776" s="210">
        <v>585</v>
      </c>
      <c r="H776" s="232">
        <f t="shared" si="86"/>
        <v>585</v>
      </c>
      <c r="I776" s="221"/>
      <c r="J776" s="189"/>
      <c r="K776" s="213"/>
      <c r="L776" s="189">
        <v>1</v>
      </c>
      <c r="M776" s="228"/>
      <c r="N776" s="189"/>
      <c r="O776" s="189"/>
      <c r="P776" s="213"/>
      <c r="Q776" s="189"/>
      <c r="R776" s="189"/>
      <c r="S776" s="189"/>
      <c r="T776" s="189"/>
      <c r="U776" s="189"/>
      <c r="V776" s="2"/>
      <c r="W776" s="2"/>
      <c r="X776" s="2"/>
      <c r="Y776" s="2"/>
      <c r="Z776" s="2"/>
      <c r="AA776" s="2"/>
      <c r="AB776" s="2"/>
    </row>
    <row r="777" spans="1:28" ht="15.75" customHeight="1" x14ac:dyDescent="0.25">
      <c r="A777" s="214"/>
      <c r="B777" s="214"/>
      <c r="C777" s="233" t="s">
        <v>1729</v>
      </c>
      <c r="D777" s="217"/>
      <c r="E777" s="218">
        <v>1</v>
      </c>
      <c r="F777" s="219" t="s">
        <v>77</v>
      </c>
      <c r="G777" s="210">
        <v>250</v>
      </c>
      <c r="H777" s="232">
        <f t="shared" si="86"/>
        <v>250</v>
      </c>
      <c r="I777" s="221"/>
      <c r="J777" s="189"/>
      <c r="K777" s="213"/>
      <c r="L777" s="189">
        <v>1</v>
      </c>
      <c r="M777" s="228"/>
      <c r="N777" s="189"/>
      <c r="O777" s="189"/>
      <c r="P777" s="213"/>
      <c r="Q777" s="189"/>
      <c r="R777" s="189"/>
      <c r="S777" s="189"/>
      <c r="T777" s="189"/>
      <c r="U777" s="189"/>
      <c r="V777" s="2"/>
      <c r="W777" s="2"/>
      <c r="X777" s="2"/>
      <c r="Y777" s="2"/>
      <c r="Z777" s="2"/>
      <c r="AA777" s="2"/>
      <c r="AB777" s="2"/>
    </row>
    <row r="778" spans="1:28" ht="15.75" customHeight="1" x14ac:dyDescent="0.25">
      <c r="A778" s="214"/>
      <c r="B778" s="214"/>
      <c r="C778" s="233" t="s">
        <v>1730</v>
      </c>
      <c r="D778" s="217"/>
      <c r="E778" s="218">
        <v>1</v>
      </c>
      <c r="F778" s="219" t="s">
        <v>77</v>
      </c>
      <c r="G778" s="210">
        <v>200</v>
      </c>
      <c r="H778" s="232">
        <f t="shared" si="86"/>
        <v>200</v>
      </c>
      <c r="I778" s="221"/>
      <c r="J778" s="189"/>
      <c r="K778" s="213"/>
      <c r="L778" s="189">
        <v>1</v>
      </c>
      <c r="M778" s="228"/>
      <c r="N778" s="189"/>
      <c r="O778" s="189"/>
      <c r="P778" s="213"/>
      <c r="Q778" s="189"/>
      <c r="R778" s="189"/>
      <c r="S778" s="189"/>
      <c r="T778" s="189"/>
      <c r="U778" s="189"/>
      <c r="V778" s="2"/>
      <c r="W778" s="2"/>
      <c r="X778" s="2"/>
      <c r="Y778" s="2"/>
      <c r="Z778" s="2"/>
      <c r="AA778" s="2"/>
      <c r="AB778" s="2"/>
    </row>
    <row r="779" spans="1:28" ht="15.75" customHeight="1" x14ac:dyDescent="0.25">
      <c r="A779" s="214"/>
      <c r="B779" s="214"/>
      <c r="C779" s="233" t="s">
        <v>1731</v>
      </c>
      <c r="D779" s="217"/>
      <c r="E779" s="218">
        <v>30</v>
      </c>
      <c r="F779" s="219" t="s">
        <v>178</v>
      </c>
      <c r="G779" s="210">
        <v>120</v>
      </c>
      <c r="H779" s="232">
        <f t="shared" si="86"/>
        <v>3600</v>
      </c>
      <c r="I779" s="221"/>
      <c r="J779" s="189"/>
      <c r="K779" s="213"/>
      <c r="L779" s="189">
        <v>10</v>
      </c>
      <c r="M779" s="228"/>
      <c r="N779" s="189"/>
      <c r="O779" s="189">
        <v>10</v>
      </c>
      <c r="P779" s="213"/>
      <c r="Q779" s="189"/>
      <c r="R779" s="189">
        <v>10</v>
      </c>
      <c r="S779" s="189"/>
      <c r="T779" s="189"/>
      <c r="U779" s="189"/>
      <c r="V779" s="2"/>
      <c r="W779" s="2"/>
      <c r="X779" s="2"/>
      <c r="Y779" s="2"/>
      <c r="Z779" s="2"/>
      <c r="AA779" s="2"/>
      <c r="AB779" s="2"/>
    </row>
    <row r="780" spans="1:28" ht="15.75" customHeight="1" x14ac:dyDescent="0.25">
      <c r="A780" s="214"/>
      <c r="B780" s="214"/>
      <c r="C780" s="233" t="s">
        <v>1732</v>
      </c>
      <c r="D780" s="217"/>
      <c r="E780" s="218">
        <v>2</v>
      </c>
      <c r="F780" s="219" t="s">
        <v>77</v>
      </c>
      <c r="G780" s="210">
        <v>50</v>
      </c>
      <c r="H780" s="232">
        <f t="shared" si="86"/>
        <v>100</v>
      </c>
      <c r="I780" s="221"/>
      <c r="J780" s="189"/>
      <c r="K780" s="213"/>
      <c r="L780" s="189">
        <v>2</v>
      </c>
      <c r="M780" s="228"/>
      <c r="N780" s="189"/>
      <c r="O780" s="189"/>
      <c r="P780" s="213"/>
      <c r="Q780" s="189"/>
      <c r="R780" s="189"/>
      <c r="S780" s="189"/>
      <c r="T780" s="189"/>
      <c r="U780" s="189"/>
      <c r="V780" s="2"/>
      <c r="W780" s="2"/>
      <c r="X780" s="2"/>
      <c r="Y780" s="2"/>
      <c r="Z780" s="2"/>
      <c r="AA780" s="2"/>
      <c r="AB780" s="2"/>
    </row>
    <row r="781" spans="1:28" ht="15.75" customHeight="1" x14ac:dyDescent="0.25">
      <c r="A781" s="214"/>
      <c r="B781" s="214"/>
      <c r="C781" s="233" t="s">
        <v>1733</v>
      </c>
      <c r="D781" s="217"/>
      <c r="E781" s="218">
        <v>750</v>
      </c>
      <c r="F781" s="219" t="s">
        <v>77</v>
      </c>
      <c r="G781" s="210">
        <v>48</v>
      </c>
      <c r="H781" s="232">
        <f t="shared" si="86"/>
        <v>36000</v>
      </c>
      <c r="I781" s="221"/>
      <c r="J781" s="189"/>
      <c r="K781" s="213"/>
      <c r="L781" s="189">
        <v>200</v>
      </c>
      <c r="M781" s="228"/>
      <c r="N781" s="189"/>
      <c r="O781" s="189">
        <v>200</v>
      </c>
      <c r="P781" s="213"/>
      <c r="Q781" s="189"/>
      <c r="R781" s="189">
        <v>200</v>
      </c>
      <c r="S781" s="189"/>
      <c r="T781" s="189"/>
      <c r="U781" s="189">
        <v>150</v>
      </c>
      <c r="V781" s="2"/>
      <c r="W781" s="2"/>
      <c r="X781" s="2"/>
      <c r="Y781" s="2"/>
      <c r="Z781" s="2"/>
      <c r="AA781" s="2"/>
      <c r="AB781" s="2"/>
    </row>
    <row r="782" spans="1:28" ht="15.75" customHeight="1" x14ac:dyDescent="0.25">
      <c r="A782" s="214"/>
      <c r="B782" s="214"/>
      <c r="C782" s="233" t="s">
        <v>1734</v>
      </c>
      <c r="D782" s="217"/>
      <c r="E782" s="218">
        <v>2</v>
      </c>
      <c r="F782" s="219" t="s">
        <v>77</v>
      </c>
      <c r="G782" s="210">
        <v>400</v>
      </c>
      <c r="H782" s="232">
        <f t="shared" si="86"/>
        <v>800</v>
      </c>
      <c r="I782" s="221"/>
      <c r="J782" s="189"/>
      <c r="K782" s="213"/>
      <c r="L782" s="189">
        <v>2</v>
      </c>
      <c r="M782" s="228"/>
      <c r="N782" s="189"/>
      <c r="O782" s="189"/>
      <c r="P782" s="213"/>
      <c r="Q782" s="189"/>
      <c r="R782" s="189"/>
      <c r="S782" s="189"/>
      <c r="T782" s="189"/>
      <c r="U782" s="189"/>
      <c r="V782" s="2"/>
      <c r="W782" s="2"/>
      <c r="X782" s="2"/>
      <c r="Y782" s="2"/>
      <c r="Z782" s="2"/>
      <c r="AA782" s="2"/>
      <c r="AB782" s="2"/>
    </row>
    <row r="783" spans="1:28" ht="15.75" customHeight="1" x14ac:dyDescent="0.25">
      <c r="A783" s="214"/>
      <c r="B783" s="214"/>
      <c r="C783" s="233" t="s">
        <v>1735</v>
      </c>
      <c r="D783" s="217"/>
      <c r="E783" s="218">
        <v>1</v>
      </c>
      <c r="F783" s="219" t="s">
        <v>178</v>
      </c>
      <c r="G783" s="210">
        <v>750</v>
      </c>
      <c r="H783" s="232">
        <f t="shared" si="86"/>
        <v>750</v>
      </c>
      <c r="I783" s="221"/>
      <c r="J783" s="189"/>
      <c r="K783" s="213"/>
      <c r="L783" s="189">
        <v>1</v>
      </c>
      <c r="M783" s="228"/>
      <c r="N783" s="189"/>
      <c r="O783" s="189"/>
      <c r="P783" s="213"/>
      <c r="Q783" s="189"/>
      <c r="R783" s="189"/>
      <c r="S783" s="189"/>
      <c r="T783" s="189"/>
      <c r="U783" s="189"/>
      <c r="V783" s="2"/>
      <c r="W783" s="2"/>
      <c r="X783" s="2"/>
      <c r="Y783" s="2"/>
      <c r="Z783" s="2"/>
      <c r="AA783" s="2"/>
      <c r="AB783" s="2"/>
    </row>
    <row r="784" spans="1:28" ht="15.75" customHeight="1" x14ac:dyDescent="0.25">
      <c r="A784" s="214"/>
      <c r="B784" s="214"/>
      <c r="C784" s="233" t="s">
        <v>1736</v>
      </c>
      <c r="D784" s="217"/>
      <c r="E784" s="218">
        <v>2</v>
      </c>
      <c r="F784" s="219" t="s">
        <v>77</v>
      </c>
      <c r="G784" s="210">
        <v>295</v>
      </c>
      <c r="H784" s="232">
        <f t="shared" si="86"/>
        <v>590</v>
      </c>
      <c r="I784" s="221"/>
      <c r="J784" s="189"/>
      <c r="K784" s="213"/>
      <c r="L784" s="189">
        <v>2</v>
      </c>
      <c r="M784" s="228"/>
      <c r="N784" s="189"/>
      <c r="O784" s="189"/>
      <c r="P784" s="213"/>
      <c r="Q784" s="189"/>
      <c r="R784" s="189"/>
      <c r="S784" s="189"/>
      <c r="T784" s="189"/>
      <c r="U784" s="189"/>
      <c r="V784" s="2"/>
      <c r="W784" s="2"/>
      <c r="X784" s="2"/>
      <c r="Y784" s="2"/>
      <c r="Z784" s="2"/>
      <c r="AA784" s="2"/>
      <c r="AB784" s="2"/>
    </row>
    <row r="785" spans="1:28" ht="15.75" customHeight="1" x14ac:dyDescent="0.25">
      <c r="A785" s="214"/>
      <c r="B785" s="214"/>
      <c r="C785" s="233" t="s">
        <v>1737</v>
      </c>
      <c r="D785" s="217"/>
      <c r="E785" s="218">
        <v>5000</v>
      </c>
      <c r="F785" s="219" t="s">
        <v>77</v>
      </c>
      <c r="G785" s="210">
        <v>15</v>
      </c>
      <c r="H785" s="232">
        <f t="shared" si="86"/>
        <v>75000</v>
      </c>
      <c r="I785" s="221"/>
      <c r="J785" s="189"/>
      <c r="K785" s="213"/>
      <c r="L785" s="189">
        <v>3000</v>
      </c>
      <c r="M785" s="228"/>
      <c r="N785" s="189"/>
      <c r="O785" s="189">
        <v>1000</v>
      </c>
      <c r="P785" s="213"/>
      <c r="Q785" s="189"/>
      <c r="R785" s="189">
        <v>1000</v>
      </c>
      <c r="S785" s="189"/>
      <c r="T785" s="189"/>
      <c r="U785" s="189"/>
      <c r="V785" s="2"/>
      <c r="W785" s="2"/>
      <c r="X785" s="2"/>
      <c r="Y785" s="2"/>
      <c r="Z785" s="2"/>
      <c r="AA785" s="2"/>
      <c r="AB785" s="2"/>
    </row>
    <row r="786" spans="1:28" ht="15.75" customHeight="1" x14ac:dyDescent="0.25">
      <c r="A786" s="214"/>
      <c r="B786" s="214"/>
      <c r="C786" s="233" t="s">
        <v>1738</v>
      </c>
      <c r="D786" s="217" t="s">
        <v>985</v>
      </c>
      <c r="E786" s="218">
        <v>100</v>
      </c>
      <c r="F786" s="219" t="s">
        <v>75</v>
      </c>
      <c r="G786" s="210">
        <v>500</v>
      </c>
      <c r="H786" s="232">
        <f t="shared" si="86"/>
        <v>50000</v>
      </c>
      <c r="I786" s="221"/>
      <c r="J786" s="189"/>
      <c r="K786" s="213"/>
      <c r="L786" s="189">
        <v>40</v>
      </c>
      <c r="M786" s="228"/>
      <c r="N786" s="189"/>
      <c r="O786" s="189">
        <v>40</v>
      </c>
      <c r="P786" s="213"/>
      <c r="Q786" s="189"/>
      <c r="R786" s="189">
        <v>20</v>
      </c>
      <c r="S786" s="189"/>
      <c r="T786" s="189"/>
      <c r="U786" s="189"/>
      <c r="V786" s="2"/>
      <c r="W786" s="2"/>
      <c r="X786" s="2"/>
      <c r="Y786" s="2"/>
      <c r="Z786" s="2"/>
      <c r="AA786" s="2"/>
      <c r="AB786" s="2"/>
    </row>
    <row r="787" spans="1:28" ht="15.75" customHeight="1" x14ac:dyDescent="0.25">
      <c r="A787" s="214"/>
      <c r="B787" s="214"/>
      <c r="C787" s="233" t="s">
        <v>1739</v>
      </c>
      <c r="D787" s="217"/>
      <c r="E787" s="218">
        <v>7500</v>
      </c>
      <c r="F787" s="219" t="s">
        <v>77</v>
      </c>
      <c r="G787" s="210">
        <v>14.99</v>
      </c>
      <c r="H787" s="232">
        <f t="shared" si="86"/>
        <v>112425</v>
      </c>
      <c r="I787" s="221"/>
      <c r="J787" s="189"/>
      <c r="K787" s="213"/>
      <c r="L787" s="189">
        <v>2500</v>
      </c>
      <c r="M787" s="228"/>
      <c r="N787" s="189"/>
      <c r="O787" s="189">
        <v>2500</v>
      </c>
      <c r="P787" s="213"/>
      <c r="Q787" s="189"/>
      <c r="R787" s="189">
        <v>1500</v>
      </c>
      <c r="S787" s="189"/>
      <c r="T787" s="189"/>
      <c r="U787" s="189">
        <v>1000</v>
      </c>
      <c r="V787" s="2"/>
      <c r="W787" s="2"/>
      <c r="X787" s="2"/>
      <c r="Y787" s="2"/>
      <c r="Z787" s="2"/>
      <c r="AA787" s="2"/>
      <c r="AB787" s="2"/>
    </row>
    <row r="788" spans="1:28" ht="15.75" customHeight="1" x14ac:dyDescent="0.25">
      <c r="A788" s="214"/>
      <c r="B788" s="214"/>
      <c r="C788" s="233" t="s">
        <v>1740</v>
      </c>
      <c r="D788" s="217"/>
      <c r="E788" s="218">
        <v>7500</v>
      </c>
      <c r="F788" s="219" t="s">
        <v>77</v>
      </c>
      <c r="G788" s="210">
        <v>14.99</v>
      </c>
      <c r="H788" s="232">
        <f t="shared" si="86"/>
        <v>112425</v>
      </c>
      <c r="I788" s="221"/>
      <c r="J788" s="189"/>
      <c r="K788" s="213"/>
      <c r="L788" s="189">
        <v>2500</v>
      </c>
      <c r="M788" s="228"/>
      <c r="N788" s="189"/>
      <c r="O788" s="189">
        <v>2500</v>
      </c>
      <c r="P788" s="213"/>
      <c r="Q788" s="189"/>
      <c r="R788" s="189">
        <v>1500</v>
      </c>
      <c r="S788" s="189"/>
      <c r="T788" s="189"/>
      <c r="U788" s="189">
        <v>1000</v>
      </c>
      <c r="V788" s="2"/>
      <c r="W788" s="2"/>
      <c r="X788" s="2"/>
      <c r="Y788" s="2"/>
      <c r="Z788" s="2"/>
      <c r="AA788" s="2"/>
      <c r="AB788" s="2"/>
    </row>
    <row r="789" spans="1:28" ht="15.75" customHeight="1" x14ac:dyDescent="0.25">
      <c r="A789" s="214"/>
      <c r="B789" s="214"/>
      <c r="C789" s="233" t="s">
        <v>1741</v>
      </c>
      <c r="D789" s="217"/>
      <c r="E789" s="218">
        <v>7500</v>
      </c>
      <c r="F789" s="219" t="s">
        <v>77</v>
      </c>
      <c r="G789" s="210">
        <v>14.99</v>
      </c>
      <c r="H789" s="232">
        <f t="shared" si="86"/>
        <v>112425</v>
      </c>
      <c r="I789" s="221"/>
      <c r="J789" s="189"/>
      <c r="K789" s="213"/>
      <c r="L789" s="189">
        <v>2500</v>
      </c>
      <c r="M789" s="228"/>
      <c r="N789" s="189"/>
      <c r="O789" s="189">
        <v>2500</v>
      </c>
      <c r="P789" s="213"/>
      <c r="Q789" s="189"/>
      <c r="R789" s="189">
        <v>1500</v>
      </c>
      <c r="S789" s="189"/>
      <c r="T789" s="189"/>
      <c r="U789" s="189">
        <v>1000</v>
      </c>
      <c r="V789" s="2"/>
      <c r="W789" s="2"/>
      <c r="X789" s="2"/>
      <c r="Y789" s="2"/>
      <c r="Z789" s="2"/>
      <c r="AA789" s="2"/>
      <c r="AB789" s="2"/>
    </row>
    <row r="790" spans="1:28" ht="15.75" customHeight="1" x14ac:dyDescent="0.25">
      <c r="A790" s="214"/>
      <c r="B790" s="214"/>
      <c r="C790" s="233" t="s">
        <v>1742</v>
      </c>
      <c r="D790" s="217"/>
      <c r="E790" s="218">
        <v>30</v>
      </c>
      <c r="F790" s="219" t="s">
        <v>77</v>
      </c>
      <c r="G790" s="210">
        <v>55</v>
      </c>
      <c r="H790" s="232">
        <f t="shared" si="86"/>
        <v>1650</v>
      </c>
      <c r="I790" s="221"/>
      <c r="J790" s="189"/>
      <c r="K790" s="213"/>
      <c r="L790" s="189">
        <v>30</v>
      </c>
      <c r="M790" s="228"/>
      <c r="N790" s="189"/>
      <c r="O790" s="189"/>
      <c r="P790" s="213"/>
      <c r="Q790" s="189"/>
      <c r="R790" s="189"/>
      <c r="S790" s="189"/>
      <c r="T790" s="189"/>
      <c r="U790" s="189"/>
      <c r="V790" s="2"/>
      <c r="W790" s="2"/>
      <c r="X790" s="2"/>
      <c r="Y790" s="2"/>
      <c r="Z790" s="2"/>
      <c r="AA790" s="2"/>
      <c r="AB790" s="2"/>
    </row>
    <row r="791" spans="1:28" ht="15.75" customHeight="1" x14ac:dyDescent="0.25">
      <c r="A791" s="214"/>
      <c r="B791" s="214"/>
      <c r="C791" s="233" t="s">
        <v>1743</v>
      </c>
      <c r="D791" s="217"/>
      <c r="E791" s="218">
        <v>10</v>
      </c>
      <c r="F791" s="219" t="s">
        <v>178</v>
      </c>
      <c r="G791" s="210">
        <v>680</v>
      </c>
      <c r="H791" s="232">
        <f t="shared" si="86"/>
        <v>6800</v>
      </c>
      <c r="I791" s="221"/>
      <c r="J791" s="189"/>
      <c r="K791" s="213"/>
      <c r="L791" s="189">
        <v>4</v>
      </c>
      <c r="M791" s="228"/>
      <c r="N791" s="189"/>
      <c r="O791" s="189">
        <v>3</v>
      </c>
      <c r="P791" s="213"/>
      <c r="Q791" s="189"/>
      <c r="R791" s="189">
        <v>3</v>
      </c>
      <c r="S791" s="189"/>
      <c r="T791" s="189"/>
      <c r="U791" s="189"/>
      <c r="V791" s="2"/>
      <c r="W791" s="2"/>
      <c r="X791" s="2"/>
      <c r="Y791" s="2"/>
      <c r="Z791" s="2"/>
      <c r="AA791" s="2"/>
      <c r="AB791" s="2"/>
    </row>
    <row r="792" spans="1:28" ht="15.75" customHeight="1" x14ac:dyDescent="0.25">
      <c r="A792" s="214"/>
      <c r="B792" s="214"/>
      <c r="C792" s="233" t="s">
        <v>1744</v>
      </c>
      <c r="D792" s="217"/>
      <c r="E792" s="218">
        <v>10</v>
      </c>
      <c r="F792" s="219" t="s">
        <v>178</v>
      </c>
      <c r="G792" s="210">
        <v>680</v>
      </c>
      <c r="H792" s="232">
        <f t="shared" si="86"/>
        <v>6800</v>
      </c>
      <c r="I792" s="221"/>
      <c r="J792" s="189"/>
      <c r="K792" s="213"/>
      <c r="L792" s="189">
        <v>4</v>
      </c>
      <c r="M792" s="228"/>
      <c r="N792" s="189"/>
      <c r="O792" s="189">
        <v>3</v>
      </c>
      <c r="P792" s="213"/>
      <c r="Q792" s="189"/>
      <c r="R792" s="189">
        <v>3</v>
      </c>
      <c r="S792" s="189"/>
      <c r="T792" s="189"/>
      <c r="U792" s="189"/>
      <c r="V792" s="2"/>
      <c r="W792" s="2"/>
      <c r="X792" s="2"/>
      <c r="Y792" s="2"/>
      <c r="Z792" s="2"/>
      <c r="AA792" s="2"/>
      <c r="AB792" s="2"/>
    </row>
    <row r="793" spans="1:28" ht="15.75" customHeight="1" x14ac:dyDescent="0.25">
      <c r="A793" s="214"/>
      <c r="B793" s="214"/>
      <c r="C793" s="233" t="s">
        <v>1745</v>
      </c>
      <c r="D793" s="217"/>
      <c r="E793" s="218">
        <v>10</v>
      </c>
      <c r="F793" s="219" t="s">
        <v>178</v>
      </c>
      <c r="G793" s="210">
        <v>1300</v>
      </c>
      <c r="H793" s="232">
        <f t="shared" si="86"/>
        <v>13000</v>
      </c>
      <c r="I793" s="221"/>
      <c r="J793" s="189"/>
      <c r="K793" s="213"/>
      <c r="L793" s="189">
        <v>4</v>
      </c>
      <c r="M793" s="228"/>
      <c r="N793" s="189"/>
      <c r="O793" s="189">
        <v>3</v>
      </c>
      <c r="P793" s="213"/>
      <c r="Q793" s="189"/>
      <c r="R793" s="189">
        <v>3</v>
      </c>
      <c r="S793" s="189"/>
      <c r="T793" s="189"/>
      <c r="U793" s="189"/>
      <c r="V793" s="2"/>
      <c r="W793" s="2"/>
      <c r="X793" s="2"/>
      <c r="Y793" s="2"/>
      <c r="Z793" s="2"/>
      <c r="AA793" s="2"/>
      <c r="AB793" s="2"/>
    </row>
    <row r="794" spans="1:28" ht="15.75" customHeight="1" x14ac:dyDescent="0.25">
      <c r="A794" s="214"/>
      <c r="B794" s="214"/>
      <c r="C794" s="233" t="s">
        <v>1746</v>
      </c>
      <c r="D794" s="217"/>
      <c r="E794" s="218">
        <v>2</v>
      </c>
      <c r="F794" s="219" t="s">
        <v>88</v>
      </c>
      <c r="G794" s="210">
        <v>1140</v>
      </c>
      <c r="H794" s="232">
        <f t="shared" si="86"/>
        <v>2280</v>
      </c>
      <c r="I794" s="221"/>
      <c r="J794" s="189"/>
      <c r="K794" s="213"/>
      <c r="L794" s="189">
        <v>2</v>
      </c>
      <c r="M794" s="228"/>
      <c r="N794" s="189"/>
      <c r="O794" s="189"/>
      <c r="P794" s="213"/>
      <c r="Q794" s="189"/>
      <c r="R794" s="189"/>
      <c r="S794" s="189"/>
      <c r="T794" s="189"/>
      <c r="U794" s="189"/>
      <c r="V794" s="2"/>
      <c r="W794" s="2"/>
      <c r="X794" s="2"/>
      <c r="Y794" s="2"/>
      <c r="Z794" s="2"/>
      <c r="AA794" s="2"/>
      <c r="AB794" s="2"/>
    </row>
    <row r="795" spans="1:28" ht="15.75" customHeight="1" x14ac:dyDescent="0.25">
      <c r="A795" s="214"/>
      <c r="B795" s="214"/>
      <c r="C795" s="233" t="s">
        <v>1747</v>
      </c>
      <c r="D795" s="217"/>
      <c r="E795" s="218">
        <v>75</v>
      </c>
      <c r="F795" s="219" t="s">
        <v>75</v>
      </c>
      <c r="G795" s="210">
        <v>717</v>
      </c>
      <c r="H795" s="232">
        <f t="shared" si="86"/>
        <v>53775</v>
      </c>
      <c r="I795" s="221"/>
      <c r="J795" s="189"/>
      <c r="K795" s="213"/>
      <c r="L795" s="189">
        <v>25</v>
      </c>
      <c r="M795" s="228"/>
      <c r="N795" s="189"/>
      <c r="O795" s="189">
        <v>25</v>
      </c>
      <c r="P795" s="213"/>
      <c r="Q795" s="189"/>
      <c r="R795" s="189">
        <v>15</v>
      </c>
      <c r="S795" s="189"/>
      <c r="T795" s="189"/>
      <c r="U795" s="189">
        <v>10</v>
      </c>
      <c r="V795" s="2"/>
      <c r="W795" s="2"/>
      <c r="X795" s="2"/>
      <c r="Y795" s="2"/>
      <c r="Z795" s="2"/>
      <c r="AA795" s="2"/>
      <c r="AB795" s="2"/>
    </row>
    <row r="796" spans="1:28" ht="15.75" customHeight="1" x14ac:dyDescent="0.25">
      <c r="A796" s="214"/>
      <c r="B796" s="214"/>
      <c r="C796" s="233" t="s">
        <v>1748</v>
      </c>
      <c r="D796" s="217"/>
      <c r="E796" s="218">
        <v>75</v>
      </c>
      <c r="F796" s="219" t="s">
        <v>75</v>
      </c>
      <c r="G796" s="210">
        <v>860</v>
      </c>
      <c r="H796" s="232">
        <f t="shared" si="86"/>
        <v>64500</v>
      </c>
      <c r="I796" s="221"/>
      <c r="J796" s="189"/>
      <c r="K796" s="213"/>
      <c r="L796" s="189">
        <v>25</v>
      </c>
      <c r="M796" s="228"/>
      <c r="N796" s="189"/>
      <c r="O796" s="189">
        <v>25</v>
      </c>
      <c r="P796" s="213"/>
      <c r="Q796" s="189"/>
      <c r="R796" s="189">
        <v>15</v>
      </c>
      <c r="S796" s="189"/>
      <c r="T796" s="189"/>
      <c r="U796" s="189">
        <v>10</v>
      </c>
      <c r="V796" s="2"/>
      <c r="W796" s="2"/>
      <c r="X796" s="2"/>
      <c r="Y796" s="2"/>
      <c r="Z796" s="2"/>
      <c r="AA796" s="2"/>
      <c r="AB796" s="2"/>
    </row>
    <row r="797" spans="1:28" ht="15.75" customHeight="1" x14ac:dyDescent="0.25">
      <c r="A797" s="214"/>
      <c r="B797" s="214"/>
      <c r="C797" s="233" t="s">
        <v>1749</v>
      </c>
      <c r="D797" s="217"/>
      <c r="E797" s="218">
        <v>1</v>
      </c>
      <c r="F797" s="219" t="s">
        <v>178</v>
      </c>
      <c r="G797" s="210">
        <v>250</v>
      </c>
      <c r="H797" s="232">
        <f t="shared" si="86"/>
        <v>250</v>
      </c>
      <c r="I797" s="221"/>
      <c r="J797" s="189"/>
      <c r="K797" s="213"/>
      <c r="L797" s="189">
        <v>1</v>
      </c>
      <c r="M797" s="228"/>
      <c r="N797" s="189"/>
      <c r="O797" s="189"/>
      <c r="P797" s="213"/>
      <c r="Q797" s="189"/>
      <c r="R797" s="189"/>
      <c r="S797" s="189"/>
      <c r="T797" s="189"/>
      <c r="U797" s="189"/>
      <c r="V797" s="2"/>
      <c r="W797" s="2"/>
      <c r="X797" s="2"/>
      <c r="Y797" s="2"/>
      <c r="Z797" s="2"/>
      <c r="AA797" s="2"/>
      <c r="AB797" s="2"/>
    </row>
    <row r="798" spans="1:28" ht="15.75" customHeight="1" x14ac:dyDescent="0.25">
      <c r="A798" s="214"/>
      <c r="B798" s="214"/>
      <c r="C798" s="233" t="s">
        <v>1750</v>
      </c>
      <c r="D798" s="217"/>
      <c r="E798" s="218">
        <v>2</v>
      </c>
      <c r="F798" s="219" t="s">
        <v>77</v>
      </c>
      <c r="G798" s="210">
        <v>399</v>
      </c>
      <c r="H798" s="232">
        <f t="shared" si="86"/>
        <v>798</v>
      </c>
      <c r="I798" s="221"/>
      <c r="J798" s="189"/>
      <c r="K798" s="213"/>
      <c r="L798" s="189">
        <v>2</v>
      </c>
      <c r="M798" s="228"/>
      <c r="N798" s="189"/>
      <c r="O798" s="189"/>
      <c r="P798" s="213"/>
      <c r="Q798" s="189"/>
      <c r="R798" s="189"/>
      <c r="S798" s="189"/>
      <c r="T798" s="189"/>
      <c r="U798" s="189"/>
      <c r="V798" s="2"/>
      <c r="W798" s="2"/>
      <c r="X798" s="2"/>
      <c r="Y798" s="2"/>
      <c r="Z798" s="2"/>
      <c r="AA798" s="2"/>
      <c r="AB798" s="2"/>
    </row>
    <row r="799" spans="1:28" ht="15.75" customHeight="1" x14ac:dyDescent="0.25">
      <c r="A799" s="214"/>
      <c r="B799" s="214"/>
      <c r="C799" s="233" t="s">
        <v>1751</v>
      </c>
      <c r="D799" s="217"/>
      <c r="E799" s="218">
        <v>15</v>
      </c>
      <c r="F799" s="219" t="s">
        <v>75</v>
      </c>
      <c r="G799" s="210">
        <v>335</v>
      </c>
      <c r="H799" s="232">
        <f t="shared" si="86"/>
        <v>5025</v>
      </c>
      <c r="I799" s="221"/>
      <c r="J799" s="189"/>
      <c r="K799" s="213"/>
      <c r="L799" s="189">
        <v>10</v>
      </c>
      <c r="M799" s="228"/>
      <c r="N799" s="189"/>
      <c r="O799" s="189">
        <v>5</v>
      </c>
      <c r="P799" s="213"/>
      <c r="Q799" s="189"/>
      <c r="R799" s="189"/>
      <c r="S799" s="189"/>
      <c r="T799" s="189"/>
      <c r="U799" s="189"/>
      <c r="V799" s="2"/>
      <c r="W799" s="2"/>
      <c r="X799" s="2"/>
      <c r="Y799" s="2"/>
      <c r="Z799" s="2"/>
      <c r="AA799" s="2"/>
      <c r="AB799" s="2"/>
    </row>
    <row r="800" spans="1:28" ht="15.75" customHeight="1" x14ac:dyDescent="0.25">
      <c r="A800" s="214"/>
      <c r="B800" s="214"/>
      <c r="C800" s="233" t="s">
        <v>1752</v>
      </c>
      <c r="D800" s="217"/>
      <c r="E800" s="218">
        <v>1</v>
      </c>
      <c r="F800" s="219" t="s">
        <v>602</v>
      </c>
      <c r="G800" s="210">
        <v>2900</v>
      </c>
      <c r="H800" s="232">
        <f t="shared" si="86"/>
        <v>2900</v>
      </c>
      <c r="I800" s="221"/>
      <c r="J800" s="189"/>
      <c r="K800" s="213"/>
      <c r="L800" s="189">
        <v>1</v>
      </c>
      <c r="M800" s="228"/>
      <c r="N800" s="189"/>
      <c r="O800" s="189"/>
      <c r="P800" s="213"/>
      <c r="Q800" s="189"/>
      <c r="R800" s="189"/>
      <c r="S800" s="189"/>
      <c r="T800" s="189"/>
      <c r="U800" s="189"/>
      <c r="V800" s="2"/>
      <c r="W800" s="2"/>
      <c r="X800" s="2"/>
      <c r="Y800" s="2"/>
      <c r="Z800" s="2"/>
      <c r="AA800" s="2"/>
      <c r="AB800" s="2"/>
    </row>
    <row r="801" spans="1:28" ht="15.75" customHeight="1" x14ac:dyDescent="0.25">
      <c r="A801" s="214"/>
      <c r="B801" s="214"/>
      <c r="C801" s="233" t="s">
        <v>1753</v>
      </c>
      <c r="D801" s="217"/>
      <c r="E801" s="218">
        <v>1</v>
      </c>
      <c r="F801" s="219" t="s">
        <v>178</v>
      </c>
      <c r="G801" s="210">
        <v>1900</v>
      </c>
      <c r="H801" s="232">
        <f t="shared" si="86"/>
        <v>1900</v>
      </c>
      <c r="I801" s="221"/>
      <c r="J801" s="189"/>
      <c r="K801" s="213"/>
      <c r="L801" s="189">
        <v>1</v>
      </c>
      <c r="M801" s="228"/>
      <c r="N801" s="189"/>
      <c r="O801" s="189"/>
      <c r="P801" s="213"/>
      <c r="Q801" s="189"/>
      <c r="R801" s="189"/>
      <c r="S801" s="189"/>
      <c r="T801" s="189"/>
      <c r="U801" s="189"/>
      <c r="V801" s="2"/>
      <c r="W801" s="2"/>
      <c r="X801" s="2"/>
      <c r="Y801" s="2"/>
      <c r="Z801" s="2"/>
      <c r="AA801" s="2"/>
      <c r="AB801" s="2"/>
    </row>
    <row r="802" spans="1:28" ht="15.75" customHeight="1" x14ac:dyDescent="0.25">
      <c r="A802" s="214"/>
      <c r="B802" s="214"/>
      <c r="C802" s="233" t="s">
        <v>1754</v>
      </c>
      <c r="D802" s="217"/>
      <c r="E802" s="218">
        <v>10</v>
      </c>
      <c r="F802" s="219" t="s">
        <v>75</v>
      </c>
      <c r="G802" s="210">
        <v>420</v>
      </c>
      <c r="H802" s="232">
        <f t="shared" si="86"/>
        <v>4200</v>
      </c>
      <c r="I802" s="221"/>
      <c r="J802" s="189"/>
      <c r="K802" s="213"/>
      <c r="L802" s="189">
        <v>4</v>
      </c>
      <c r="M802" s="228"/>
      <c r="N802" s="189"/>
      <c r="O802" s="189">
        <v>4</v>
      </c>
      <c r="P802" s="213"/>
      <c r="Q802" s="189"/>
      <c r="R802" s="189">
        <v>2</v>
      </c>
      <c r="S802" s="189"/>
      <c r="T802" s="189"/>
      <c r="U802" s="189"/>
      <c r="V802" s="2"/>
      <c r="W802" s="2"/>
      <c r="X802" s="2"/>
      <c r="Y802" s="2"/>
      <c r="Z802" s="2"/>
      <c r="AA802" s="2"/>
      <c r="AB802" s="2"/>
    </row>
    <row r="803" spans="1:28" ht="15.75" customHeight="1" x14ac:dyDescent="0.25">
      <c r="A803" s="214"/>
      <c r="B803" s="214"/>
      <c r="C803" s="233" t="s">
        <v>1755</v>
      </c>
      <c r="D803" s="217"/>
      <c r="E803" s="218">
        <v>130</v>
      </c>
      <c r="F803" s="219" t="s">
        <v>586</v>
      </c>
      <c r="G803" s="210">
        <v>1500</v>
      </c>
      <c r="H803" s="232">
        <f t="shared" si="86"/>
        <v>195000</v>
      </c>
      <c r="I803" s="221"/>
      <c r="J803" s="189"/>
      <c r="K803" s="213"/>
      <c r="L803" s="189">
        <v>44</v>
      </c>
      <c r="M803" s="228"/>
      <c r="N803" s="189"/>
      <c r="O803" s="189">
        <v>44</v>
      </c>
      <c r="P803" s="213"/>
      <c r="Q803" s="189"/>
      <c r="R803" s="189">
        <v>42</v>
      </c>
      <c r="S803" s="189"/>
      <c r="T803" s="189"/>
      <c r="U803" s="189"/>
      <c r="V803" s="2"/>
      <c r="W803" s="2"/>
      <c r="X803" s="2"/>
      <c r="Y803" s="2"/>
      <c r="Z803" s="2"/>
      <c r="AA803" s="2"/>
      <c r="AB803" s="2"/>
    </row>
    <row r="804" spans="1:28" ht="15.75" customHeight="1" x14ac:dyDescent="0.25">
      <c r="A804" s="214"/>
      <c r="B804" s="214"/>
      <c r="C804" s="233" t="s">
        <v>1756</v>
      </c>
      <c r="D804" s="217"/>
      <c r="E804" s="218">
        <v>20</v>
      </c>
      <c r="F804" s="219" t="s">
        <v>77</v>
      </c>
      <c r="G804" s="210">
        <v>148</v>
      </c>
      <c r="H804" s="232">
        <f t="shared" si="86"/>
        <v>2960</v>
      </c>
      <c r="I804" s="221"/>
      <c r="J804" s="189">
        <v>20</v>
      </c>
      <c r="K804" s="213"/>
      <c r="L804" s="189"/>
      <c r="M804" s="228"/>
      <c r="N804" s="189"/>
      <c r="O804" s="189"/>
      <c r="P804" s="213"/>
      <c r="Q804" s="189"/>
      <c r="R804" s="189"/>
      <c r="S804" s="189"/>
      <c r="T804" s="189"/>
      <c r="U804" s="189"/>
      <c r="V804" s="2"/>
      <c r="W804" s="2"/>
      <c r="X804" s="2"/>
      <c r="Y804" s="2"/>
      <c r="Z804" s="2"/>
      <c r="AA804" s="2"/>
      <c r="AB804" s="2"/>
    </row>
    <row r="805" spans="1:28" ht="15.75" customHeight="1" x14ac:dyDescent="0.25">
      <c r="A805" s="214"/>
      <c r="B805" s="214"/>
      <c r="C805" s="233" t="s">
        <v>1757</v>
      </c>
      <c r="D805" s="217"/>
      <c r="E805" s="218">
        <v>20</v>
      </c>
      <c r="F805" s="219" t="s">
        <v>77</v>
      </c>
      <c r="G805" s="210">
        <v>157.5</v>
      </c>
      <c r="H805" s="232">
        <f t="shared" si="86"/>
        <v>3150</v>
      </c>
      <c r="I805" s="221"/>
      <c r="J805" s="189">
        <v>20</v>
      </c>
      <c r="K805" s="213"/>
      <c r="L805" s="189"/>
      <c r="M805" s="228"/>
      <c r="N805" s="189"/>
      <c r="O805" s="189"/>
      <c r="P805" s="213"/>
      <c r="Q805" s="189"/>
      <c r="R805" s="189"/>
      <c r="S805" s="189"/>
      <c r="T805" s="189"/>
      <c r="U805" s="189"/>
      <c r="V805" s="2"/>
      <c r="W805" s="2"/>
      <c r="X805" s="2"/>
      <c r="Y805" s="2"/>
      <c r="Z805" s="2"/>
      <c r="AA805" s="2"/>
      <c r="AB805" s="2"/>
    </row>
    <row r="806" spans="1:28" ht="15.75" customHeight="1" x14ac:dyDescent="0.25">
      <c r="A806" s="214"/>
      <c r="B806" s="214"/>
      <c r="C806" s="233" t="s">
        <v>1758</v>
      </c>
      <c r="D806" s="217"/>
      <c r="E806" s="218">
        <v>500</v>
      </c>
      <c r="F806" s="219" t="s">
        <v>77</v>
      </c>
      <c r="G806" s="210">
        <v>4.5</v>
      </c>
      <c r="H806" s="232">
        <f t="shared" si="86"/>
        <v>2250</v>
      </c>
      <c r="I806" s="221"/>
      <c r="J806" s="189">
        <v>500</v>
      </c>
      <c r="K806" s="213"/>
      <c r="L806" s="189"/>
      <c r="M806" s="228"/>
      <c r="N806" s="189"/>
      <c r="O806" s="189"/>
      <c r="P806" s="213"/>
      <c r="Q806" s="189"/>
      <c r="R806" s="189"/>
      <c r="S806" s="189"/>
      <c r="T806" s="189"/>
      <c r="U806" s="189"/>
      <c r="V806" s="2"/>
      <c r="W806" s="2"/>
      <c r="X806" s="2"/>
      <c r="Y806" s="2"/>
      <c r="Z806" s="2"/>
      <c r="AA806" s="2"/>
      <c r="AB806" s="2"/>
    </row>
    <row r="807" spans="1:28" ht="15.75" customHeight="1" x14ac:dyDescent="0.25">
      <c r="A807" s="214"/>
      <c r="B807" s="214"/>
      <c r="C807" s="233" t="s">
        <v>1759</v>
      </c>
      <c r="D807" s="217" t="s">
        <v>1760</v>
      </c>
      <c r="E807" s="218">
        <v>5</v>
      </c>
      <c r="F807" s="219" t="s">
        <v>88</v>
      </c>
      <c r="G807" s="210">
        <v>77</v>
      </c>
      <c r="H807" s="232">
        <f t="shared" si="86"/>
        <v>385</v>
      </c>
      <c r="I807" s="221"/>
      <c r="J807" s="189">
        <v>5</v>
      </c>
      <c r="K807" s="213"/>
      <c r="L807" s="189"/>
      <c r="M807" s="228"/>
      <c r="N807" s="189"/>
      <c r="O807" s="189"/>
      <c r="P807" s="213"/>
      <c r="Q807" s="189"/>
      <c r="R807" s="189"/>
      <c r="S807" s="189"/>
      <c r="T807" s="189"/>
      <c r="U807" s="189"/>
      <c r="V807" s="2"/>
      <c r="W807" s="2"/>
      <c r="X807" s="2"/>
      <c r="Y807" s="2"/>
      <c r="Z807" s="2"/>
      <c r="AA807" s="2"/>
      <c r="AB807" s="2"/>
    </row>
    <row r="808" spans="1:28" ht="15.75" customHeight="1" x14ac:dyDescent="0.25">
      <c r="A808" s="214"/>
      <c r="B808" s="214"/>
      <c r="C808" s="233" t="s">
        <v>1761</v>
      </c>
      <c r="D808" s="217"/>
      <c r="E808" s="218">
        <v>5</v>
      </c>
      <c r="F808" s="219" t="s">
        <v>1762</v>
      </c>
      <c r="G808" s="210">
        <v>1500</v>
      </c>
      <c r="H808" s="232">
        <f t="shared" si="86"/>
        <v>7500</v>
      </c>
      <c r="I808" s="221"/>
      <c r="J808" s="189">
        <v>5</v>
      </c>
      <c r="K808" s="213"/>
      <c r="L808" s="189"/>
      <c r="M808" s="228"/>
      <c r="N808" s="189"/>
      <c r="O808" s="189"/>
      <c r="P808" s="213"/>
      <c r="Q808" s="189"/>
      <c r="R808" s="189"/>
      <c r="S808" s="189"/>
      <c r="T808" s="189"/>
      <c r="U808" s="189"/>
      <c r="V808" s="2"/>
      <c r="W808" s="2"/>
      <c r="X808" s="2"/>
      <c r="Y808" s="2"/>
      <c r="Z808" s="2"/>
      <c r="AA808" s="2"/>
      <c r="AB808" s="2"/>
    </row>
    <row r="809" spans="1:28" ht="15.75" customHeight="1" x14ac:dyDescent="0.25">
      <c r="A809" s="214"/>
      <c r="B809" s="214"/>
      <c r="C809" s="233" t="s">
        <v>1763</v>
      </c>
      <c r="D809" s="217"/>
      <c r="E809" s="218">
        <v>20</v>
      </c>
      <c r="F809" s="219" t="s">
        <v>77</v>
      </c>
      <c r="G809" s="210">
        <v>125</v>
      </c>
      <c r="H809" s="232">
        <f t="shared" si="86"/>
        <v>2500</v>
      </c>
      <c r="I809" s="221"/>
      <c r="J809" s="189">
        <v>20</v>
      </c>
      <c r="K809" s="213"/>
      <c r="L809" s="189"/>
      <c r="M809" s="228"/>
      <c r="N809" s="189"/>
      <c r="O809" s="189"/>
      <c r="P809" s="213"/>
      <c r="Q809" s="189"/>
      <c r="R809" s="189"/>
      <c r="S809" s="189"/>
      <c r="T809" s="189"/>
      <c r="U809" s="189"/>
      <c r="V809" s="2"/>
      <c r="W809" s="2"/>
      <c r="X809" s="2"/>
      <c r="Y809" s="2"/>
      <c r="Z809" s="2"/>
      <c r="AA809" s="2"/>
      <c r="AB809" s="2"/>
    </row>
    <row r="810" spans="1:28" ht="15.75" customHeight="1" x14ac:dyDescent="0.25">
      <c r="A810" s="214"/>
      <c r="B810" s="214"/>
      <c r="C810" s="233" t="s">
        <v>1764</v>
      </c>
      <c r="D810" s="217"/>
      <c r="E810" s="218">
        <v>20</v>
      </c>
      <c r="F810" s="219" t="s">
        <v>77</v>
      </c>
      <c r="G810" s="210">
        <v>75</v>
      </c>
      <c r="H810" s="232">
        <f t="shared" si="86"/>
        <v>1500</v>
      </c>
      <c r="I810" s="221"/>
      <c r="J810" s="189">
        <v>20</v>
      </c>
      <c r="K810" s="213"/>
      <c r="L810" s="189"/>
      <c r="M810" s="228"/>
      <c r="N810" s="189"/>
      <c r="O810" s="189"/>
      <c r="P810" s="213"/>
      <c r="Q810" s="189"/>
      <c r="R810" s="189"/>
      <c r="S810" s="189"/>
      <c r="T810" s="189"/>
      <c r="U810" s="189"/>
      <c r="V810" s="2"/>
      <c r="W810" s="2"/>
      <c r="X810" s="2"/>
      <c r="Y810" s="2"/>
      <c r="Z810" s="2"/>
      <c r="AA810" s="2"/>
      <c r="AB810" s="2"/>
    </row>
    <row r="811" spans="1:28" ht="15.75" customHeight="1" x14ac:dyDescent="0.25">
      <c r="A811" s="214"/>
      <c r="B811" s="214"/>
      <c r="C811" s="233" t="s">
        <v>1765</v>
      </c>
      <c r="D811" s="217"/>
      <c r="E811" s="218">
        <v>20</v>
      </c>
      <c r="F811" s="219" t="s">
        <v>77</v>
      </c>
      <c r="G811" s="210">
        <v>165</v>
      </c>
      <c r="H811" s="232">
        <f t="shared" si="86"/>
        <v>3300</v>
      </c>
      <c r="I811" s="221"/>
      <c r="J811" s="189">
        <v>20</v>
      </c>
      <c r="K811" s="213"/>
      <c r="L811" s="189"/>
      <c r="M811" s="228"/>
      <c r="N811" s="189"/>
      <c r="O811" s="189"/>
      <c r="P811" s="213"/>
      <c r="Q811" s="189"/>
      <c r="R811" s="189"/>
      <c r="S811" s="189"/>
      <c r="T811" s="189"/>
      <c r="U811" s="189"/>
      <c r="V811" s="2"/>
      <c r="W811" s="2"/>
      <c r="X811" s="2"/>
      <c r="Y811" s="2"/>
      <c r="Z811" s="2"/>
      <c r="AA811" s="2"/>
      <c r="AB811" s="2"/>
    </row>
    <row r="812" spans="1:28" ht="15.75" customHeight="1" x14ac:dyDescent="0.25">
      <c r="A812" s="214"/>
      <c r="B812" s="214"/>
      <c r="C812" s="233" t="s">
        <v>1766</v>
      </c>
      <c r="D812" s="217"/>
      <c r="E812" s="218">
        <v>20</v>
      </c>
      <c r="F812" s="219" t="s">
        <v>77</v>
      </c>
      <c r="G812" s="210">
        <v>165</v>
      </c>
      <c r="H812" s="232">
        <f t="shared" si="86"/>
        <v>3300</v>
      </c>
      <c r="I812" s="221"/>
      <c r="J812" s="189">
        <v>20</v>
      </c>
      <c r="K812" s="213"/>
      <c r="L812" s="189"/>
      <c r="M812" s="228"/>
      <c r="N812" s="189"/>
      <c r="O812" s="189"/>
      <c r="P812" s="213"/>
      <c r="Q812" s="189"/>
      <c r="R812" s="189"/>
      <c r="S812" s="189"/>
      <c r="T812" s="189"/>
      <c r="U812" s="189"/>
      <c r="V812" s="2"/>
      <c r="W812" s="2"/>
      <c r="X812" s="2"/>
      <c r="Y812" s="2"/>
      <c r="Z812" s="2"/>
      <c r="AA812" s="2"/>
      <c r="AB812" s="2"/>
    </row>
    <row r="813" spans="1:28" ht="15.75" customHeight="1" x14ac:dyDescent="0.25">
      <c r="A813" s="214"/>
      <c r="B813" s="214"/>
      <c r="C813" s="233" t="s">
        <v>1570</v>
      </c>
      <c r="D813" s="217" t="s">
        <v>1571</v>
      </c>
      <c r="E813" s="218">
        <v>50</v>
      </c>
      <c r="F813" s="219" t="s">
        <v>77</v>
      </c>
      <c r="G813" s="210">
        <v>65</v>
      </c>
      <c r="H813" s="232">
        <f t="shared" si="86"/>
        <v>3250</v>
      </c>
      <c r="I813" s="221"/>
      <c r="J813" s="189">
        <v>50</v>
      </c>
      <c r="K813" s="213"/>
      <c r="L813" s="189"/>
      <c r="M813" s="228"/>
      <c r="N813" s="189"/>
      <c r="O813" s="189"/>
      <c r="P813" s="213"/>
      <c r="Q813" s="189"/>
      <c r="R813" s="189"/>
      <c r="S813" s="189"/>
      <c r="T813" s="189"/>
      <c r="U813" s="189"/>
      <c r="V813" s="2"/>
      <c r="W813" s="2"/>
      <c r="X813" s="2"/>
      <c r="Y813" s="2"/>
      <c r="Z813" s="2"/>
      <c r="AA813" s="2"/>
      <c r="AB813" s="2"/>
    </row>
    <row r="814" spans="1:28" ht="15.75" customHeight="1" x14ac:dyDescent="0.25">
      <c r="A814" s="214"/>
      <c r="B814" s="214"/>
      <c r="C814" s="233" t="s">
        <v>1570</v>
      </c>
      <c r="D814" s="217" t="s">
        <v>1572</v>
      </c>
      <c r="E814" s="218">
        <v>50</v>
      </c>
      <c r="F814" s="219" t="s">
        <v>77</v>
      </c>
      <c r="G814" s="210">
        <v>65</v>
      </c>
      <c r="H814" s="232">
        <f t="shared" si="86"/>
        <v>3250</v>
      </c>
      <c r="I814" s="221"/>
      <c r="J814" s="189">
        <v>50</v>
      </c>
      <c r="K814" s="213"/>
      <c r="L814" s="189"/>
      <c r="M814" s="228"/>
      <c r="N814" s="189"/>
      <c r="O814" s="189"/>
      <c r="P814" s="213"/>
      <c r="Q814" s="189"/>
      <c r="R814" s="189"/>
      <c r="S814" s="189"/>
      <c r="T814" s="189"/>
      <c r="U814" s="189"/>
      <c r="V814" s="2"/>
      <c r="W814" s="2"/>
      <c r="X814" s="2"/>
      <c r="Y814" s="2"/>
      <c r="Z814" s="2"/>
      <c r="AA814" s="2"/>
      <c r="AB814" s="2"/>
    </row>
    <row r="815" spans="1:28" ht="15.75" customHeight="1" x14ac:dyDescent="0.25">
      <c r="A815" s="214"/>
      <c r="B815" s="214"/>
      <c r="C815" s="233" t="s">
        <v>1767</v>
      </c>
      <c r="D815" s="217"/>
      <c r="E815" s="218">
        <v>20</v>
      </c>
      <c r="F815" s="219" t="s">
        <v>75</v>
      </c>
      <c r="G815" s="210">
        <v>300</v>
      </c>
      <c r="H815" s="232">
        <f t="shared" si="86"/>
        <v>6000</v>
      </c>
      <c r="I815" s="221"/>
      <c r="J815" s="189">
        <v>20</v>
      </c>
      <c r="K815" s="213"/>
      <c r="L815" s="189"/>
      <c r="M815" s="228"/>
      <c r="N815" s="189"/>
      <c r="O815" s="189"/>
      <c r="P815" s="213"/>
      <c r="Q815" s="189"/>
      <c r="R815" s="189"/>
      <c r="S815" s="189"/>
      <c r="T815" s="189"/>
      <c r="U815" s="189"/>
      <c r="V815" s="2"/>
      <c r="W815" s="2"/>
      <c r="X815" s="2"/>
      <c r="Y815" s="2"/>
      <c r="Z815" s="2"/>
      <c r="AA815" s="2"/>
      <c r="AB815" s="2"/>
    </row>
    <row r="816" spans="1:28" ht="15.75" customHeight="1" x14ac:dyDescent="0.25">
      <c r="A816" s="214"/>
      <c r="B816" s="214"/>
      <c r="C816" s="233" t="s">
        <v>1768</v>
      </c>
      <c r="D816" s="217"/>
      <c r="E816" s="218">
        <v>10</v>
      </c>
      <c r="F816" s="219" t="s">
        <v>88</v>
      </c>
      <c r="G816" s="210">
        <v>565</v>
      </c>
      <c r="H816" s="232">
        <f t="shared" si="86"/>
        <v>5650</v>
      </c>
      <c r="I816" s="221"/>
      <c r="J816" s="189">
        <v>10</v>
      </c>
      <c r="K816" s="213"/>
      <c r="L816" s="189"/>
      <c r="M816" s="228"/>
      <c r="N816" s="189"/>
      <c r="O816" s="189"/>
      <c r="P816" s="213"/>
      <c r="Q816" s="189"/>
      <c r="R816" s="189"/>
      <c r="S816" s="189"/>
      <c r="T816" s="189"/>
      <c r="U816" s="189"/>
      <c r="V816" s="2"/>
      <c r="W816" s="2"/>
      <c r="X816" s="2"/>
      <c r="Y816" s="2"/>
      <c r="Z816" s="2"/>
      <c r="AA816" s="2"/>
      <c r="AB816" s="2"/>
    </row>
    <row r="817" spans="1:28" ht="15.75" customHeight="1" x14ac:dyDescent="0.25">
      <c r="A817" s="214"/>
      <c r="B817" s="214"/>
      <c r="C817" s="233" t="s">
        <v>1769</v>
      </c>
      <c r="D817" s="217"/>
      <c r="E817" s="218">
        <v>10</v>
      </c>
      <c r="F817" s="219" t="s">
        <v>88</v>
      </c>
      <c r="G817" s="210">
        <v>565</v>
      </c>
      <c r="H817" s="232">
        <f t="shared" si="86"/>
        <v>5650</v>
      </c>
      <c r="I817" s="221"/>
      <c r="J817" s="189">
        <v>10</v>
      </c>
      <c r="K817" s="213"/>
      <c r="L817" s="189"/>
      <c r="M817" s="228"/>
      <c r="N817" s="189"/>
      <c r="O817" s="189"/>
      <c r="P817" s="213"/>
      <c r="Q817" s="189"/>
      <c r="R817" s="189"/>
      <c r="S817" s="189"/>
      <c r="T817" s="189"/>
      <c r="U817" s="189"/>
      <c r="V817" s="2"/>
      <c r="W817" s="2"/>
      <c r="X817" s="2"/>
      <c r="Y817" s="2"/>
      <c r="Z817" s="2"/>
      <c r="AA817" s="2"/>
      <c r="AB817" s="2"/>
    </row>
    <row r="818" spans="1:28" ht="15.75" customHeight="1" x14ac:dyDescent="0.25">
      <c r="A818" s="214"/>
      <c r="B818" s="214"/>
      <c r="C818" s="233" t="s">
        <v>1770</v>
      </c>
      <c r="D818" s="217"/>
      <c r="E818" s="218">
        <v>5</v>
      </c>
      <c r="F818" s="219" t="s">
        <v>88</v>
      </c>
      <c r="G818" s="210">
        <v>565</v>
      </c>
      <c r="H818" s="232">
        <f t="shared" si="86"/>
        <v>2825</v>
      </c>
      <c r="I818" s="221"/>
      <c r="J818" s="189">
        <v>5</v>
      </c>
      <c r="K818" s="213"/>
      <c r="L818" s="189"/>
      <c r="M818" s="228"/>
      <c r="N818" s="189"/>
      <c r="O818" s="189"/>
      <c r="P818" s="213"/>
      <c r="Q818" s="189"/>
      <c r="R818" s="189"/>
      <c r="S818" s="189"/>
      <c r="T818" s="189"/>
      <c r="U818" s="189"/>
      <c r="V818" s="2"/>
      <c r="W818" s="2"/>
      <c r="X818" s="2"/>
      <c r="Y818" s="2"/>
      <c r="Z818" s="2"/>
      <c r="AA818" s="2"/>
      <c r="AB818" s="2"/>
    </row>
    <row r="819" spans="1:28" ht="15.75" customHeight="1" x14ac:dyDescent="0.25">
      <c r="A819" s="214"/>
      <c r="B819" s="214"/>
      <c r="C819" s="233" t="s">
        <v>1771</v>
      </c>
      <c r="D819" s="217"/>
      <c r="E819" s="218">
        <v>500</v>
      </c>
      <c r="F819" s="219" t="s">
        <v>77</v>
      </c>
      <c r="G819" s="210">
        <v>10.5</v>
      </c>
      <c r="H819" s="232">
        <f t="shared" si="86"/>
        <v>5250</v>
      </c>
      <c r="I819" s="221"/>
      <c r="J819" s="189">
        <v>500</v>
      </c>
      <c r="K819" s="213"/>
      <c r="L819" s="189"/>
      <c r="M819" s="228"/>
      <c r="N819" s="189"/>
      <c r="O819" s="189"/>
      <c r="P819" s="213"/>
      <c r="Q819" s="189"/>
      <c r="R819" s="189"/>
      <c r="S819" s="189"/>
      <c r="T819" s="189"/>
      <c r="U819" s="189"/>
      <c r="V819" s="2"/>
      <c r="W819" s="2"/>
      <c r="X819" s="2"/>
      <c r="Y819" s="2"/>
      <c r="Z819" s="2"/>
      <c r="AA819" s="2"/>
      <c r="AB819" s="2"/>
    </row>
    <row r="820" spans="1:28" ht="15.75" customHeight="1" x14ac:dyDescent="0.25">
      <c r="A820" s="214"/>
      <c r="B820" s="214"/>
      <c r="C820" s="233" t="s">
        <v>1772</v>
      </c>
      <c r="D820" s="217"/>
      <c r="E820" s="218">
        <v>2</v>
      </c>
      <c r="F820" s="219" t="s">
        <v>1762</v>
      </c>
      <c r="G820" s="210">
        <v>2299</v>
      </c>
      <c r="H820" s="232">
        <f t="shared" si="86"/>
        <v>4598</v>
      </c>
      <c r="I820" s="221"/>
      <c r="J820" s="189">
        <v>2</v>
      </c>
      <c r="K820" s="213"/>
      <c r="L820" s="189"/>
      <c r="M820" s="228"/>
      <c r="N820" s="189"/>
      <c r="O820" s="189"/>
      <c r="P820" s="213"/>
      <c r="Q820" s="189"/>
      <c r="R820" s="189"/>
      <c r="S820" s="189"/>
      <c r="T820" s="189"/>
      <c r="U820" s="189"/>
      <c r="V820" s="2"/>
      <c r="W820" s="2"/>
      <c r="X820" s="2"/>
      <c r="Y820" s="2"/>
      <c r="Z820" s="2"/>
      <c r="AA820" s="2"/>
      <c r="AB820" s="2"/>
    </row>
    <row r="821" spans="1:28" ht="15.75" customHeight="1" x14ac:dyDescent="0.25">
      <c r="A821" s="214"/>
      <c r="B821" s="214"/>
      <c r="C821" s="233" t="s">
        <v>1019</v>
      </c>
      <c r="D821" s="217" t="s">
        <v>1773</v>
      </c>
      <c r="E821" s="218">
        <v>60</v>
      </c>
      <c r="F821" s="219" t="s">
        <v>77</v>
      </c>
      <c r="G821" s="210">
        <v>118</v>
      </c>
      <c r="H821" s="232">
        <f t="shared" si="86"/>
        <v>7080</v>
      </c>
      <c r="I821" s="221"/>
      <c r="J821" s="189">
        <v>60</v>
      </c>
      <c r="K821" s="213"/>
      <c r="L821" s="189"/>
      <c r="M821" s="228"/>
      <c r="N821" s="189"/>
      <c r="O821" s="189"/>
      <c r="P821" s="213"/>
      <c r="Q821" s="189"/>
      <c r="R821" s="189"/>
      <c r="S821" s="189"/>
      <c r="T821" s="189"/>
      <c r="U821" s="189"/>
      <c r="V821" s="2"/>
      <c r="W821" s="2"/>
      <c r="X821" s="2"/>
      <c r="Y821" s="2"/>
      <c r="Z821" s="2"/>
      <c r="AA821" s="2"/>
      <c r="AB821" s="2"/>
    </row>
    <row r="822" spans="1:28" ht="15.75" customHeight="1" x14ac:dyDescent="0.25">
      <c r="A822" s="214"/>
      <c r="B822" s="214"/>
      <c r="C822" s="233" t="s">
        <v>1774</v>
      </c>
      <c r="D822" s="217"/>
      <c r="E822" s="218">
        <v>64</v>
      </c>
      <c r="F822" s="219" t="s">
        <v>517</v>
      </c>
      <c r="G822" s="210">
        <v>450</v>
      </c>
      <c r="H822" s="232">
        <f t="shared" si="86"/>
        <v>28800</v>
      </c>
      <c r="I822" s="221"/>
      <c r="J822" s="189">
        <v>32</v>
      </c>
      <c r="K822" s="213"/>
      <c r="L822" s="189"/>
      <c r="M822" s="228"/>
      <c r="N822" s="189"/>
      <c r="O822" s="189"/>
      <c r="P822" s="213">
        <v>32</v>
      </c>
      <c r="Q822" s="189"/>
      <c r="R822" s="189"/>
      <c r="S822" s="189"/>
      <c r="T822" s="189"/>
      <c r="U822" s="189"/>
      <c r="V822" s="2"/>
      <c r="W822" s="2"/>
      <c r="X822" s="2"/>
      <c r="Y822" s="2"/>
      <c r="Z822" s="2"/>
      <c r="AA822" s="2"/>
      <c r="AB822" s="2"/>
    </row>
    <row r="823" spans="1:28" ht="15.75" customHeight="1" x14ac:dyDescent="0.25">
      <c r="A823" s="214"/>
      <c r="B823" s="214"/>
      <c r="C823" s="233" t="s">
        <v>1775</v>
      </c>
      <c r="D823" s="217"/>
      <c r="E823" s="218">
        <v>12</v>
      </c>
      <c r="F823" s="219" t="s">
        <v>178</v>
      </c>
      <c r="G823" s="210">
        <v>214.5</v>
      </c>
      <c r="H823" s="232">
        <f t="shared" si="86"/>
        <v>2574</v>
      </c>
      <c r="I823" s="221"/>
      <c r="J823" s="189">
        <v>6</v>
      </c>
      <c r="K823" s="213"/>
      <c r="L823" s="189"/>
      <c r="M823" s="228"/>
      <c r="N823" s="189"/>
      <c r="O823" s="189"/>
      <c r="P823" s="213">
        <v>6</v>
      </c>
      <c r="Q823" s="189"/>
      <c r="R823" s="189"/>
      <c r="S823" s="189"/>
      <c r="T823" s="189"/>
      <c r="U823" s="189"/>
      <c r="V823" s="2"/>
      <c r="W823" s="2"/>
      <c r="X823" s="2"/>
      <c r="Y823" s="2"/>
      <c r="Z823" s="2"/>
      <c r="AA823" s="2"/>
      <c r="AB823" s="2"/>
    </row>
    <row r="824" spans="1:28" ht="15.75" customHeight="1" x14ac:dyDescent="0.25">
      <c r="A824" s="214"/>
      <c r="B824" s="214"/>
      <c r="C824" s="233" t="s">
        <v>1776</v>
      </c>
      <c r="D824" s="217"/>
      <c r="E824" s="218">
        <v>1800</v>
      </c>
      <c r="F824" s="219" t="s">
        <v>77</v>
      </c>
      <c r="G824" s="210">
        <v>3</v>
      </c>
      <c r="H824" s="232">
        <f t="shared" si="86"/>
        <v>5400</v>
      </c>
      <c r="I824" s="221"/>
      <c r="J824" s="189">
        <v>900</v>
      </c>
      <c r="K824" s="213"/>
      <c r="L824" s="189"/>
      <c r="M824" s="228"/>
      <c r="N824" s="189"/>
      <c r="O824" s="189"/>
      <c r="P824" s="213">
        <v>900</v>
      </c>
      <c r="Q824" s="189"/>
      <c r="R824" s="189"/>
      <c r="S824" s="189"/>
      <c r="T824" s="189"/>
      <c r="U824" s="189"/>
      <c r="V824" s="2"/>
      <c r="W824" s="2"/>
      <c r="X824" s="2"/>
      <c r="Y824" s="2"/>
      <c r="Z824" s="2"/>
      <c r="AA824" s="2"/>
      <c r="AB824" s="2"/>
    </row>
    <row r="825" spans="1:28" ht="15.75" customHeight="1" x14ac:dyDescent="0.25">
      <c r="A825" s="214"/>
      <c r="B825" s="214"/>
      <c r="C825" s="215"/>
      <c r="D825" s="217"/>
      <c r="E825" s="218"/>
      <c r="F825" s="219"/>
      <c r="G825" s="210"/>
      <c r="H825" s="232"/>
      <c r="I825" s="221"/>
      <c r="J825" s="189"/>
      <c r="K825" s="213"/>
      <c r="L825" s="189"/>
      <c r="M825" s="228"/>
      <c r="N825" s="189"/>
      <c r="O825" s="189"/>
      <c r="P825" s="213"/>
      <c r="Q825" s="189"/>
      <c r="R825" s="189"/>
      <c r="S825" s="189"/>
      <c r="T825" s="189"/>
      <c r="U825" s="189"/>
      <c r="V825" s="2"/>
      <c r="W825" s="2"/>
      <c r="X825" s="2"/>
      <c r="Y825" s="2"/>
      <c r="Z825" s="2"/>
      <c r="AA825" s="2"/>
      <c r="AB825" s="2"/>
    </row>
    <row r="826" spans="1:28" ht="15.75" customHeight="1" x14ac:dyDescent="0.25">
      <c r="A826" s="214"/>
      <c r="B826" s="214"/>
      <c r="C826" s="215" t="s">
        <v>1777</v>
      </c>
      <c r="D826" s="217"/>
      <c r="E826" s="218"/>
      <c r="F826" s="219"/>
      <c r="G826" s="210"/>
      <c r="H826" s="232"/>
      <c r="I826" s="221"/>
      <c r="J826" s="189"/>
      <c r="K826" s="213"/>
      <c r="L826" s="189"/>
      <c r="M826" s="228"/>
      <c r="N826" s="189"/>
      <c r="O826" s="189"/>
      <c r="P826" s="213"/>
      <c r="Q826" s="189"/>
      <c r="R826" s="189"/>
      <c r="S826" s="189"/>
      <c r="T826" s="189"/>
      <c r="U826" s="189"/>
      <c r="V826" s="2"/>
      <c r="W826" s="2"/>
      <c r="X826" s="2"/>
      <c r="Y826" s="2"/>
      <c r="Z826" s="2"/>
      <c r="AA826" s="2"/>
      <c r="AB826" s="2"/>
    </row>
    <row r="827" spans="1:28" ht="15.75" customHeight="1" x14ac:dyDescent="0.25">
      <c r="A827" s="214"/>
      <c r="B827" s="214"/>
      <c r="C827" s="233" t="s">
        <v>1778</v>
      </c>
      <c r="D827" s="217"/>
      <c r="E827" s="218">
        <v>3</v>
      </c>
      <c r="F827" s="219" t="s">
        <v>88</v>
      </c>
      <c r="G827" s="210">
        <v>6800</v>
      </c>
      <c r="H827" s="232">
        <f t="shared" ref="H827:H841" si="87">E827*G827</f>
        <v>20400</v>
      </c>
      <c r="I827" s="221"/>
      <c r="J827" s="189"/>
      <c r="K827" s="213"/>
      <c r="L827" s="189">
        <v>2</v>
      </c>
      <c r="M827" s="228"/>
      <c r="N827" s="189"/>
      <c r="O827" s="189">
        <v>1</v>
      </c>
      <c r="P827" s="213"/>
      <c r="Q827" s="189"/>
      <c r="R827" s="189"/>
      <c r="S827" s="189"/>
      <c r="T827" s="189"/>
      <c r="U827" s="189"/>
      <c r="V827" s="2"/>
      <c r="W827" s="2"/>
      <c r="X827" s="2"/>
      <c r="Y827" s="2"/>
      <c r="Z827" s="2"/>
      <c r="AA827" s="2"/>
      <c r="AB827" s="2"/>
    </row>
    <row r="828" spans="1:28" ht="15.75" customHeight="1" x14ac:dyDescent="0.25">
      <c r="A828" s="214"/>
      <c r="B828" s="214"/>
      <c r="C828" s="233" t="s">
        <v>1779</v>
      </c>
      <c r="D828" s="217"/>
      <c r="E828" s="218">
        <v>3</v>
      </c>
      <c r="F828" s="219" t="s">
        <v>88</v>
      </c>
      <c r="G828" s="210">
        <v>6800</v>
      </c>
      <c r="H828" s="232">
        <f t="shared" si="87"/>
        <v>20400</v>
      </c>
      <c r="I828" s="221"/>
      <c r="J828" s="189"/>
      <c r="K828" s="213"/>
      <c r="L828" s="189">
        <v>2</v>
      </c>
      <c r="M828" s="228"/>
      <c r="N828" s="189"/>
      <c r="O828" s="189">
        <v>1</v>
      </c>
      <c r="P828" s="213"/>
      <c r="Q828" s="189"/>
      <c r="R828" s="189"/>
      <c r="S828" s="189"/>
      <c r="T828" s="189"/>
      <c r="U828" s="189"/>
      <c r="V828" s="2"/>
      <c r="W828" s="2"/>
      <c r="X828" s="2"/>
      <c r="Y828" s="2"/>
      <c r="Z828" s="2"/>
      <c r="AA828" s="2"/>
      <c r="AB828" s="2"/>
    </row>
    <row r="829" spans="1:28" ht="15.75" customHeight="1" x14ac:dyDescent="0.25">
      <c r="A829" s="214"/>
      <c r="B829" s="214"/>
      <c r="C829" s="233" t="s">
        <v>1780</v>
      </c>
      <c r="D829" s="217"/>
      <c r="E829" s="218">
        <v>3</v>
      </c>
      <c r="F829" s="219" t="s">
        <v>88</v>
      </c>
      <c r="G829" s="210">
        <v>6960</v>
      </c>
      <c r="H829" s="232">
        <f t="shared" si="87"/>
        <v>20880</v>
      </c>
      <c r="I829" s="221"/>
      <c r="J829" s="189"/>
      <c r="K829" s="213"/>
      <c r="L829" s="189">
        <v>2</v>
      </c>
      <c r="M829" s="228"/>
      <c r="N829" s="189"/>
      <c r="O829" s="189">
        <v>1</v>
      </c>
      <c r="P829" s="213"/>
      <c r="Q829" s="189"/>
      <c r="R829" s="189"/>
      <c r="S829" s="189"/>
      <c r="T829" s="189"/>
      <c r="U829" s="189"/>
      <c r="V829" s="2"/>
      <c r="W829" s="2"/>
      <c r="X829" s="2"/>
      <c r="Y829" s="2"/>
      <c r="Z829" s="2"/>
      <c r="AA829" s="2"/>
      <c r="AB829" s="2"/>
    </row>
    <row r="830" spans="1:28" ht="15.75" customHeight="1" x14ac:dyDescent="0.25">
      <c r="A830" s="214"/>
      <c r="B830" s="214"/>
      <c r="C830" s="233" t="s">
        <v>1781</v>
      </c>
      <c r="D830" s="217"/>
      <c r="E830" s="218">
        <v>3</v>
      </c>
      <c r="F830" s="219" t="s">
        <v>88</v>
      </c>
      <c r="G830" s="210">
        <v>7080</v>
      </c>
      <c r="H830" s="232">
        <f t="shared" si="87"/>
        <v>21240</v>
      </c>
      <c r="I830" s="221"/>
      <c r="J830" s="189"/>
      <c r="K830" s="213"/>
      <c r="L830" s="189">
        <v>2</v>
      </c>
      <c r="M830" s="228"/>
      <c r="N830" s="189"/>
      <c r="O830" s="189">
        <v>1</v>
      </c>
      <c r="P830" s="213"/>
      <c r="Q830" s="189"/>
      <c r="R830" s="189"/>
      <c r="S830" s="189"/>
      <c r="T830" s="189"/>
      <c r="U830" s="189"/>
      <c r="V830" s="2"/>
      <c r="W830" s="2"/>
      <c r="X830" s="2"/>
      <c r="Y830" s="2"/>
      <c r="Z830" s="2"/>
      <c r="AA830" s="2"/>
      <c r="AB830" s="2"/>
    </row>
    <row r="831" spans="1:28" ht="15.75" customHeight="1" x14ac:dyDescent="0.25">
      <c r="A831" s="214"/>
      <c r="B831" s="214"/>
      <c r="C831" s="233" t="s">
        <v>1782</v>
      </c>
      <c r="D831" s="217"/>
      <c r="E831" s="218">
        <v>3</v>
      </c>
      <c r="F831" s="219" t="s">
        <v>88</v>
      </c>
      <c r="G831" s="210">
        <v>9240</v>
      </c>
      <c r="H831" s="232">
        <f t="shared" si="87"/>
        <v>27720</v>
      </c>
      <c r="I831" s="221"/>
      <c r="J831" s="189"/>
      <c r="K831" s="213"/>
      <c r="L831" s="189">
        <v>2</v>
      </c>
      <c r="M831" s="228"/>
      <c r="N831" s="189"/>
      <c r="O831" s="189">
        <v>1</v>
      </c>
      <c r="P831" s="213"/>
      <c r="Q831" s="189"/>
      <c r="R831" s="189"/>
      <c r="S831" s="189"/>
      <c r="T831" s="189"/>
      <c r="U831" s="189"/>
      <c r="V831" s="2"/>
      <c r="W831" s="2"/>
      <c r="X831" s="2"/>
      <c r="Y831" s="2"/>
      <c r="Z831" s="2"/>
      <c r="AA831" s="2"/>
      <c r="AB831" s="2"/>
    </row>
    <row r="832" spans="1:28" ht="15.75" customHeight="1" x14ac:dyDescent="0.25">
      <c r="A832" s="214"/>
      <c r="B832" s="214"/>
      <c r="C832" s="233" t="s">
        <v>1783</v>
      </c>
      <c r="D832" s="217"/>
      <c r="E832" s="218">
        <v>3</v>
      </c>
      <c r="F832" s="219" t="s">
        <v>88</v>
      </c>
      <c r="G832" s="210">
        <v>10080</v>
      </c>
      <c r="H832" s="232">
        <f t="shared" si="87"/>
        <v>30240</v>
      </c>
      <c r="I832" s="221"/>
      <c r="J832" s="189"/>
      <c r="K832" s="213"/>
      <c r="L832" s="189">
        <v>2</v>
      </c>
      <c r="M832" s="228"/>
      <c r="N832" s="189"/>
      <c r="O832" s="189">
        <v>1</v>
      </c>
      <c r="P832" s="213"/>
      <c r="Q832" s="189"/>
      <c r="R832" s="189"/>
      <c r="S832" s="189"/>
      <c r="T832" s="189"/>
      <c r="U832" s="189"/>
      <c r="V832" s="2"/>
      <c r="W832" s="2"/>
      <c r="X832" s="2"/>
      <c r="Y832" s="2"/>
      <c r="Z832" s="2"/>
      <c r="AA832" s="2"/>
      <c r="AB832" s="2"/>
    </row>
    <row r="833" spans="1:28" ht="15.75" customHeight="1" x14ac:dyDescent="0.25">
      <c r="A833" s="214"/>
      <c r="B833" s="214"/>
      <c r="C833" s="233" t="s">
        <v>1784</v>
      </c>
      <c r="D833" s="217"/>
      <c r="E833" s="218">
        <v>3</v>
      </c>
      <c r="F833" s="219" t="s">
        <v>88</v>
      </c>
      <c r="G833" s="210">
        <v>9000</v>
      </c>
      <c r="H833" s="232">
        <f t="shared" si="87"/>
        <v>27000</v>
      </c>
      <c r="I833" s="221"/>
      <c r="J833" s="189"/>
      <c r="K833" s="213"/>
      <c r="L833" s="189">
        <v>2</v>
      </c>
      <c r="M833" s="228"/>
      <c r="N833" s="189"/>
      <c r="O833" s="189">
        <v>1</v>
      </c>
      <c r="P833" s="213"/>
      <c r="Q833" s="189"/>
      <c r="R833" s="189"/>
      <c r="S833" s="189"/>
      <c r="T833" s="189"/>
      <c r="U833" s="189"/>
      <c r="V833" s="2"/>
      <c r="W833" s="2"/>
      <c r="X833" s="2"/>
      <c r="Y833" s="2"/>
      <c r="Z833" s="2"/>
      <c r="AA833" s="2"/>
      <c r="AB833" s="2"/>
    </row>
    <row r="834" spans="1:28" ht="15.75" customHeight="1" x14ac:dyDescent="0.25">
      <c r="A834" s="214"/>
      <c r="B834" s="214"/>
      <c r="C834" s="233" t="s">
        <v>1785</v>
      </c>
      <c r="D834" s="217"/>
      <c r="E834" s="218">
        <v>12</v>
      </c>
      <c r="F834" s="219" t="s">
        <v>88</v>
      </c>
      <c r="G834" s="210">
        <v>19000</v>
      </c>
      <c r="H834" s="232">
        <f t="shared" si="87"/>
        <v>228000</v>
      </c>
      <c r="I834" s="221"/>
      <c r="J834" s="189"/>
      <c r="K834" s="213"/>
      <c r="L834" s="189">
        <v>9</v>
      </c>
      <c r="M834" s="228"/>
      <c r="N834" s="189"/>
      <c r="O834" s="189">
        <v>3</v>
      </c>
      <c r="P834" s="213"/>
      <c r="Q834" s="189"/>
      <c r="R834" s="189"/>
      <c r="S834" s="189"/>
      <c r="T834" s="189"/>
      <c r="U834" s="189"/>
      <c r="V834" s="2"/>
      <c r="W834" s="2"/>
      <c r="X834" s="2"/>
      <c r="Y834" s="2"/>
      <c r="Z834" s="2"/>
      <c r="AA834" s="2"/>
      <c r="AB834" s="2"/>
    </row>
    <row r="835" spans="1:28" ht="15.75" customHeight="1" x14ac:dyDescent="0.25">
      <c r="A835" s="214"/>
      <c r="B835" s="214"/>
      <c r="C835" s="233" t="s">
        <v>1786</v>
      </c>
      <c r="D835" s="217"/>
      <c r="E835" s="218">
        <v>3</v>
      </c>
      <c r="F835" s="219" t="s">
        <v>88</v>
      </c>
      <c r="G835" s="210">
        <v>6840</v>
      </c>
      <c r="H835" s="232">
        <f t="shared" si="87"/>
        <v>20520</v>
      </c>
      <c r="I835" s="221"/>
      <c r="J835" s="189"/>
      <c r="K835" s="213"/>
      <c r="L835" s="189">
        <v>2</v>
      </c>
      <c r="M835" s="228"/>
      <c r="N835" s="189"/>
      <c r="O835" s="189">
        <v>1</v>
      </c>
      <c r="P835" s="213"/>
      <c r="Q835" s="189"/>
      <c r="R835" s="189"/>
      <c r="S835" s="189"/>
      <c r="T835" s="189"/>
      <c r="U835" s="189"/>
      <c r="V835" s="2"/>
      <c r="W835" s="2"/>
      <c r="X835" s="2"/>
      <c r="Y835" s="2"/>
      <c r="Z835" s="2"/>
      <c r="AA835" s="2"/>
      <c r="AB835" s="2"/>
    </row>
    <row r="836" spans="1:28" ht="15.75" customHeight="1" x14ac:dyDescent="0.25">
      <c r="A836" s="214"/>
      <c r="B836" s="214"/>
      <c r="C836" s="233" t="s">
        <v>1787</v>
      </c>
      <c r="D836" s="217"/>
      <c r="E836" s="218">
        <v>4</v>
      </c>
      <c r="F836" s="219" t="s">
        <v>88</v>
      </c>
      <c r="G836" s="210">
        <v>32800</v>
      </c>
      <c r="H836" s="232">
        <f t="shared" si="87"/>
        <v>131200</v>
      </c>
      <c r="I836" s="221"/>
      <c r="J836" s="189"/>
      <c r="K836" s="213"/>
      <c r="L836" s="189">
        <v>2</v>
      </c>
      <c r="M836" s="228"/>
      <c r="N836" s="189"/>
      <c r="O836" s="189">
        <v>2</v>
      </c>
      <c r="P836" s="213"/>
      <c r="Q836" s="189"/>
      <c r="R836" s="189"/>
      <c r="S836" s="189"/>
      <c r="T836" s="189"/>
      <c r="U836" s="189"/>
      <c r="V836" s="2"/>
      <c r="W836" s="2"/>
      <c r="X836" s="2"/>
      <c r="Y836" s="2"/>
      <c r="Z836" s="2"/>
      <c r="AA836" s="2"/>
      <c r="AB836" s="2"/>
    </row>
    <row r="837" spans="1:28" ht="15.75" customHeight="1" x14ac:dyDescent="0.25">
      <c r="A837" s="214"/>
      <c r="B837" s="214"/>
      <c r="C837" s="233" t="s">
        <v>1788</v>
      </c>
      <c r="D837" s="217"/>
      <c r="E837" s="218">
        <v>4</v>
      </c>
      <c r="F837" s="219" t="s">
        <v>88</v>
      </c>
      <c r="G837" s="210">
        <v>32800</v>
      </c>
      <c r="H837" s="232">
        <f t="shared" si="87"/>
        <v>131200</v>
      </c>
      <c r="I837" s="221"/>
      <c r="J837" s="189"/>
      <c r="K837" s="213"/>
      <c r="L837" s="189">
        <v>2</v>
      </c>
      <c r="M837" s="228"/>
      <c r="N837" s="189"/>
      <c r="O837" s="189">
        <v>2</v>
      </c>
      <c r="P837" s="213"/>
      <c r="Q837" s="189"/>
      <c r="R837" s="189"/>
      <c r="S837" s="189"/>
      <c r="T837" s="189"/>
      <c r="U837" s="189"/>
      <c r="V837" s="2"/>
      <c r="W837" s="2"/>
      <c r="X837" s="2"/>
      <c r="Y837" s="2"/>
      <c r="Z837" s="2"/>
      <c r="AA837" s="2"/>
      <c r="AB837" s="2"/>
    </row>
    <row r="838" spans="1:28" ht="15.75" customHeight="1" x14ac:dyDescent="0.25">
      <c r="A838" s="214"/>
      <c r="B838" s="214"/>
      <c r="C838" s="233" t="s">
        <v>1789</v>
      </c>
      <c r="D838" s="217"/>
      <c r="E838" s="218">
        <v>6</v>
      </c>
      <c r="F838" s="219" t="s">
        <v>88</v>
      </c>
      <c r="G838" s="210">
        <v>8200</v>
      </c>
      <c r="H838" s="232">
        <f t="shared" si="87"/>
        <v>49200</v>
      </c>
      <c r="I838" s="221"/>
      <c r="J838" s="189"/>
      <c r="K838" s="213"/>
      <c r="L838" s="189">
        <v>3</v>
      </c>
      <c r="M838" s="228"/>
      <c r="N838" s="189"/>
      <c r="O838" s="189">
        <v>3</v>
      </c>
      <c r="P838" s="213"/>
      <c r="Q838" s="189"/>
      <c r="R838" s="189"/>
      <c r="S838" s="189"/>
      <c r="T838" s="189"/>
      <c r="U838" s="189"/>
      <c r="V838" s="2"/>
      <c r="W838" s="2"/>
      <c r="X838" s="2"/>
      <c r="Y838" s="2"/>
      <c r="Z838" s="2"/>
      <c r="AA838" s="2"/>
      <c r="AB838" s="2"/>
    </row>
    <row r="839" spans="1:28" ht="15.75" customHeight="1" x14ac:dyDescent="0.25">
      <c r="A839" s="214"/>
      <c r="B839" s="214"/>
      <c r="C839" s="233" t="s">
        <v>1790</v>
      </c>
      <c r="D839" s="217"/>
      <c r="E839" s="218">
        <v>2</v>
      </c>
      <c r="F839" s="219" t="s">
        <v>88</v>
      </c>
      <c r="G839" s="210">
        <v>12000</v>
      </c>
      <c r="H839" s="232">
        <f t="shared" si="87"/>
        <v>24000</v>
      </c>
      <c r="I839" s="221"/>
      <c r="J839" s="189"/>
      <c r="K839" s="213"/>
      <c r="L839" s="189">
        <v>1</v>
      </c>
      <c r="M839" s="228"/>
      <c r="N839" s="189"/>
      <c r="O839" s="189">
        <v>1</v>
      </c>
      <c r="P839" s="213"/>
      <c r="Q839" s="189"/>
      <c r="R839" s="189"/>
      <c r="S839" s="189"/>
      <c r="T839" s="189"/>
      <c r="U839" s="189"/>
      <c r="V839" s="2"/>
      <c r="W839" s="2"/>
      <c r="X839" s="2"/>
      <c r="Y839" s="2"/>
      <c r="Z839" s="2"/>
      <c r="AA839" s="2"/>
      <c r="AB839" s="2"/>
    </row>
    <row r="840" spans="1:28" ht="15.75" customHeight="1" x14ac:dyDescent="0.25">
      <c r="A840" s="214"/>
      <c r="B840" s="214"/>
      <c r="C840" s="233" t="s">
        <v>1791</v>
      </c>
      <c r="D840" s="217" t="s">
        <v>1792</v>
      </c>
      <c r="E840" s="218">
        <v>12</v>
      </c>
      <c r="F840" s="219" t="s">
        <v>88</v>
      </c>
      <c r="G840" s="210">
        <v>24000</v>
      </c>
      <c r="H840" s="232">
        <f t="shared" si="87"/>
        <v>288000</v>
      </c>
      <c r="I840" s="221"/>
      <c r="J840" s="189"/>
      <c r="K840" s="213"/>
      <c r="L840" s="189">
        <v>6</v>
      </c>
      <c r="M840" s="228"/>
      <c r="N840" s="189"/>
      <c r="O840" s="189">
        <v>3</v>
      </c>
      <c r="P840" s="213"/>
      <c r="Q840" s="189"/>
      <c r="R840" s="189">
        <v>3</v>
      </c>
      <c r="S840" s="189"/>
      <c r="T840" s="189"/>
      <c r="U840" s="189"/>
      <c r="V840" s="2"/>
      <c r="W840" s="2"/>
      <c r="X840" s="2"/>
      <c r="Y840" s="2"/>
      <c r="Z840" s="2"/>
      <c r="AA840" s="2"/>
      <c r="AB840" s="2"/>
    </row>
    <row r="841" spans="1:28" ht="15.75" customHeight="1" x14ac:dyDescent="0.25">
      <c r="A841" s="214"/>
      <c r="B841" s="214"/>
      <c r="C841" s="233" t="s">
        <v>1793</v>
      </c>
      <c r="D841" s="217"/>
      <c r="E841" s="218">
        <v>1500</v>
      </c>
      <c r="F841" s="219" t="s">
        <v>77</v>
      </c>
      <c r="G841" s="210">
        <v>10.72</v>
      </c>
      <c r="H841" s="232">
        <f t="shared" si="87"/>
        <v>16080.000000000002</v>
      </c>
      <c r="I841" s="221"/>
      <c r="J841" s="189"/>
      <c r="K841" s="213"/>
      <c r="L841" s="189">
        <v>500</v>
      </c>
      <c r="M841" s="228"/>
      <c r="N841" s="189"/>
      <c r="O841" s="189">
        <v>500</v>
      </c>
      <c r="P841" s="213"/>
      <c r="Q841" s="189"/>
      <c r="R841" s="189">
        <v>500</v>
      </c>
      <c r="S841" s="189"/>
      <c r="T841" s="189"/>
      <c r="U841" s="189"/>
      <c r="V841" s="2"/>
      <c r="W841" s="2"/>
      <c r="X841" s="2"/>
      <c r="Y841" s="2"/>
      <c r="Z841" s="2"/>
      <c r="AA841" s="2"/>
      <c r="AB841" s="2"/>
    </row>
    <row r="842" spans="1:28" ht="15.75" customHeight="1" x14ac:dyDescent="0.25">
      <c r="A842" s="214"/>
      <c r="B842" s="214"/>
      <c r="C842" s="215"/>
      <c r="D842" s="217"/>
      <c r="E842" s="218"/>
      <c r="F842" s="219"/>
      <c r="G842" s="210"/>
      <c r="H842" s="232"/>
      <c r="I842" s="221"/>
      <c r="J842" s="189"/>
      <c r="K842" s="213"/>
      <c r="L842" s="189"/>
      <c r="M842" s="228"/>
      <c r="N842" s="189"/>
      <c r="O842" s="189"/>
      <c r="P842" s="213"/>
      <c r="Q842" s="189"/>
      <c r="R842" s="189"/>
      <c r="S842" s="189"/>
      <c r="T842" s="189"/>
      <c r="U842" s="189"/>
      <c r="V842" s="2"/>
      <c r="W842" s="2"/>
      <c r="X842" s="2"/>
      <c r="Y842" s="2"/>
      <c r="Z842" s="2"/>
      <c r="AA842" s="2"/>
      <c r="AB842" s="2"/>
    </row>
    <row r="843" spans="1:28" ht="15.75" customHeight="1" x14ac:dyDescent="0.25">
      <c r="A843" s="214"/>
      <c r="B843" s="214"/>
      <c r="C843" s="215" t="s">
        <v>1794</v>
      </c>
      <c r="D843" s="217"/>
      <c r="E843" s="218"/>
      <c r="F843" s="219"/>
      <c r="G843" s="210"/>
      <c r="H843" s="232"/>
      <c r="I843" s="221"/>
      <c r="J843" s="189"/>
      <c r="K843" s="213"/>
      <c r="L843" s="189"/>
      <c r="M843" s="228"/>
      <c r="N843" s="189"/>
      <c r="O843" s="189"/>
      <c r="P843" s="213"/>
      <c r="Q843" s="189"/>
      <c r="R843" s="189"/>
      <c r="S843" s="189"/>
      <c r="T843" s="189"/>
      <c r="U843" s="189"/>
      <c r="V843" s="2"/>
      <c r="W843" s="2"/>
      <c r="X843" s="2"/>
      <c r="Y843" s="2"/>
      <c r="Z843" s="2"/>
      <c r="AA843" s="2"/>
      <c r="AB843" s="2"/>
    </row>
    <row r="844" spans="1:28" ht="15.75" customHeight="1" x14ac:dyDescent="0.25">
      <c r="A844" s="214"/>
      <c r="B844" s="214"/>
      <c r="C844" s="233" t="s">
        <v>1795</v>
      </c>
      <c r="D844" s="217"/>
      <c r="E844" s="218">
        <v>15</v>
      </c>
      <c r="F844" s="219" t="s">
        <v>88</v>
      </c>
      <c r="G844" s="210">
        <v>10350</v>
      </c>
      <c r="H844" s="232">
        <f t="shared" ref="H844:H849" si="88">E844*G844</f>
        <v>155250</v>
      </c>
      <c r="I844" s="221"/>
      <c r="J844" s="189"/>
      <c r="K844" s="213"/>
      <c r="L844" s="189">
        <v>5</v>
      </c>
      <c r="M844" s="228"/>
      <c r="N844" s="189"/>
      <c r="O844" s="189">
        <v>5</v>
      </c>
      <c r="P844" s="213"/>
      <c r="Q844" s="189"/>
      <c r="R844" s="189">
        <v>5</v>
      </c>
      <c r="S844" s="189"/>
      <c r="T844" s="189"/>
      <c r="U844" s="189"/>
      <c r="V844" s="2"/>
      <c r="W844" s="2"/>
      <c r="X844" s="2"/>
      <c r="Y844" s="2"/>
      <c r="Z844" s="2"/>
      <c r="AA844" s="2"/>
      <c r="AB844" s="2"/>
    </row>
    <row r="845" spans="1:28" ht="15.75" customHeight="1" x14ac:dyDescent="0.25">
      <c r="A845" s="214"/>
      <c r="B845" s="214"/>
      <c r="C845" s="233" t="s">
        <v>1796</v>
      </c>
      <c r="D845" s="217"/>
      <c r="E845" s="218">
        <v>8</v>
      </c>
      <c r="F845" s="219" t="s">
        <v>178</v>
      </c>
      <c r="G845" s="210">
        <v>11390</v>
      </c>
      <c r="H845" s="232">
        <f t="shared" si="88"/>
        <v>91120</v>
      </c>
      <c r="I845" s="221"/>
      <c r="J845" s="189"/>
      <c r="K845" s="213"/>
      <c r="L845" s="189">
        <v>2</v>
      </c>
      <c r="M845" s="228"/>
      <c r="N845" s="189"/>
      <c r="O845" s="189">
        <v>2</v>
      </c>
      <c r="P845" s="213"/>
      <c r="Q845" s="189"/>
      <c r="R845" s="189">
        <v>2</v>
      </c>
      <c r="S845" s="189"/>
      <c r="T845" s="189"/>
      <c r="U845" s="189">
        <v>2</v>
      </c>
      <c r="V845" s="2"/>
      <c r="W845" s="2"/>
      <c r="X845" s="2"/>
      <c r="Y845" s="2"/>
      <c r="Z845" s="2"/>
      <c r="AA845" s="2"/>
      <c r="AB845" s="2"/>
    </row>
    <row r="846" spans="1:28" ht="15.75" customHeight="1" x14ac:dyDescent="0.25">
      <c r="A846" s="214"/>
      <c r="B846" s="214"/>
      <c r="C846" s="233" t="s">
        <v>1797</v>
      </c>
      <c r="D846" s="217"/>
      <c r="E846" s="218">
        <v>8</v>
      </c>
      <c r="F846" s="219" t="s">
        <v>178</v>
      </c>
      <c r="G846" s="210">
        <v>17680</v>
      </c>
      <c r="H846" s="232">
        <f t="shared" si="88"/>
        <v>141440</v>
      </c>
      <c r="I846" s="221"/>
      <c r="J846" s="189"/>
      <c r="K846" s="213"/>
      <c r="L846" s="189">
        <v>2</v>
      </c>
      <c r="M846" s="228"/>
      <c r="N846" s="189"/>
      <c r="O846" s="189">
        <v>2</v>
      </c>
      <c r="P846" s="213"/>
      <c r="Q846" s="189"/>
      <c r="R846" s="189">
        <v>2</v>
      </c>
      <c r="S846" s="189"/>
      <c r="T846" s="189"/>
      <c r="U846" s="189">
        <v>2</v>
      </c>
      <c r="V846" s="2"/>
      <c r="W846" s="2"/>
      <c r="X846" s="2"/>
      <c r="Y846" s="2"/>
      <c r="Z846" s="2"/>
      <c r="AA846" s="2"/>
      <c r="AB846" s="2"/>
    </row>
    <row r="847" spans="1:28" ht="15.75" customHeight="1" x14ac:dyDescent="0.25">
      <c r="A847" s="214"/>
      <c r="B847" s="214"/>
      <c r="C847" s="233" t="s">
        <v>1798</v>
      </c>
      <c r="D847" s="217"/>
      <c r="E847" s="218">
        <v>11</v>
      </c>
      <c r="F847" s="219" t="s">
        <v>178</v>
      </c>
      <c r="G847" s="210">
        <v>11460</v>
      </c>
      <c r="H847" s="232">
        <f t="shared" si="88"/>
        <v>126060</v>
      </c>
      <c r="I847" s="221"/>
      <c r="J847" s="189"/>
      <c r="K847" s="213"/>
      <c r="L847" s="189">
        <v>3</v>
      </c>
      <c r="M847" s="228"/>
      <c r="N847" s="189"/>
      <c r="O847" s="189">
        <v>3</v>
      </c>
      <c r="P847" s="213"/>
      <c r="Q847" s="189"/>
      <c r="R847" s="189">
        <v>3</v>
      </c>
      <c r="S847" s="189"/>
      <c r="T847" s="189"/>
      <c r="U847" s="189">
        <v>2</v>
      </c>
      <c r="V847" s="2"/>
      <c r="W847" s="2"/>
      <c r="X847" s="2"/>
      <c r="Y847" s="2"/>
      <c r="Z847" s="2"/>
      <c r="AA847" s="2"/>
      <c r="AB847" s="2"/>
    </row>
    <row r="848" spans="1:28" ht="15.75" customHeight="1" x14ac:dyDescent="0.25">
      <c r="A848" s="214"/>
      <c r="B848" s="214"/>
      <c r="C848" s="233" t="s">
        <v>1799</v>
      </c>
      <c r="D848" s="217"/>
      <c r="E848" s="218">
        <v>23</v>
      </c>
      <c r="F848" s="219" t="s">
        <v>178</v>
      </c>
      <c r="G848" s="210">
        <v>2400</v>
      </c>
      <c r="H848" s="232">
        <f t="shared" si="88"/>
        <v>55200</v>
      </c>
      <c r="I848" s="221"/>
      <c r="J848" s="189"/>
      <c r="K848" s="213"/>
      <c r="L848" s="189">
        <v>8</v>
      </c>
      <c r="M848" s="228"/>
      <c r="N848" s="189"/>
      <c r="O848" s="189">
        <v>7</v>
      </c>
      <c r="P848" s="213"/>
      <c r="Q848" s="189"/>
      <c r="R848" s="189">
        <v>5</v>
      </c>
      <c r="S848" s="189"/>
      <c r="T848" s="189"/>
      <c r="U848" s="189">
        <v>3</v>
      </c>
      <c r="V848" s="2"/>
      <c r="W848" s="2"/>
      <c r="X848" s="2"/>
      <c r="Y848" s="2"/>
      <c r="Z848" s="2"/>
      <c r="AA848" s="2"/>
      <c r="AB848" s="2"/>
    </row>
    <row r="849" spans="1:28" ht="15.75" customHeight="1" x14ac:dyDescent="0.25">
      <c r="A849" s="214"/>
      <c r="B849" s="214"/>
      <c r="C849" s="233" t="s">
        <v>1800</v>
      </c>
      <c r="D849" s="217"/>
      <c r="E849" s="218">
        <v>16</v>
      </c>
      <c r="F849" s="219" t="s">
        <v>1801</v>
      </c>
      <c r="G849" s="210">
        <v>23000</v>
      </c>
      <c r="H849" s="232">
        <f t="shared" si="88"/>
        <v>368000</v>
      </c>
      <c r="I849" s="221"/>
      <c r="J849" s="189"/>
      <c r="K849" s="213"/>
      <c r="L849" s="189">
        <v>4</v>
      </c>
      <c r="M849" s="228"/>
      <c r="N849" s="189"/>
      <c r="O849" s="189">
        <v>4</v>
      </c>
      <c r="P849" s="213"/>
      <c r="Q849" s="189"/>
      <c r="R849" s="189">
        <v>4</v>
      </c>
      <c r="S849" s="189"/>
      <c r="T849" s="189"/>
      <c r="U849" s="189">
        <v>4</v>
      </c>
      <c r="V849" s="2"/>
      <c r="W849" s="2"/>
      <c r="X849" s="2"/>
      <c r="Y849" s="2"/>
      <c r="Z849" s="2"/>
      <c r="AA849" s="2"/>
      <c r="AB849" s="2"/>
    </row>
    <row r="850" spans="1:28" ht="15.75" customHeight="1" x14ac:dyDescent="0.25">
      <c r="A850" s="214"/>
      <c r="B850" s="214"/>
      <c r="C850" s="215"/>
      <c r="D850" s="217"/>
      <c r="E850" s="218"/>
      <c r="F850" s="219"/>
      <c r="G850" s="210"/>
      <c r="H850" s="232"/>
      <c r="I850" s="221"/>
      <c r="J850" s="189"/>
      <c r="K850" s="213"/>
      <c r="L850" s="189"/>
      <c r="M850" s="228"/>
      <c r="N850" s="189"/>
      <c r="O850" s="189"/>
      <c r="P850" s="213"/>
      <c r="Q850" s="189"/>
      <c r="R850" s="189"/>
      <c r="S850" s="189"/>
      <c r="T850" s="189"/>
      <c r="U850" s="189"/>
      <c r="V850" s="2"/>
      <c r="W850" s="2"/>
      <c r="X850" s="2"/>
      <c r="Y850" s="2"/>
      <c r="Z850" s="2"/>
      <c r="AA850" s="2"/>
      <c r="AB850" s="2"/>
    </row>
    <row r="851" spans="1:28" ht="15.75" customHeight="1" x14ac:dyDescent="0.25">
      <c r="A851" s="214"/>
      <c r="B851" s="214"/>
      <c r="C851" s="215" t="s">
        <v>1802</v>
      </c>
      <c r="D851" s="217"/>
      <c r="E851" s="218"/>
      <c r="F851" s="219"/>
      <c r="G851" s="210"/>
      <c r="H851" s="232"/>
      <c r="I851" s="221"/>
      <c r="J851" s="189"/>
      <c r="K851" s="213"/>
      <c r="L851" s="189"/>
      <c r="M851" s="228"/>
      <c r="N851" s="189"/>
      <c r="O851" s="189"/>
      <c r="P851" s="213"/>
      <c r="Q851" s="189"/>
      <c r="R851" s="189"/>
      <c r="S851" s="189"/>
      <c r="T851" s="189"/>
      <c r="U851" s="189"/>
      <c r="V851" s="2"/>
      <c r="W851" s="2"/>
      <c r="X851" s="2"/>
      <c r="Y851" s="2"/>
      <c r="Z851" s="2"/>
      <c r="AA851" s="2"/>
      <c r="AB851" s="2"/>
    </row>
    <row r="852" spans="1:28" ht="15.75" customHeight="1" x14ac:dyDescent="0.25">
      <c r="A852" s="214"/>
      <c r="B852" s="214"/>
      <c r="C852" s="233" t="s">
        <v>1803</v>
      </c>
      <c r="D852" s="217"/>
      <c r="E852" s="218">
        <v>100</v>
      </c>
      <c r="F852" s="219" t="s">
        <v>178</v>
      </c>
      <c r="G852" s="210">
        <v>1700</v>
      </c>
      <c r="H852" s="232">
        <f>E852*G852</f>
        <v>170000</v>
      </c>
      <c r="I852" s="221"/>
      <c r="J852" s="189"/>
      <c r="K852" s="213"/>
      <c r="L852" s="189">
        <v>30</v>
      </c>
      <c r="M852" s="228"/>
      <c r="N852" s="189"/>
      <c r="O852" s="189">
        <v>30</v>
      </c>
      <c r="P852" s="213"/>
      <c r="Q852" s="189"/>
      <c r="R852" s="189">
        <v>20</v>
      </c>
      <c r="S852" s="189"/>
      <c r="T852" s="189"/>
      <c r="U852" s="189">
        <v>20</v>
      </c>
      <c r="V852" s="2"/>
      <c r="W852" s="2"/>
      <c r="X852" s="2"/>
      <c r="Y852" s="2"/>
      <c r="Z852" s="2"/>
      <c r="AA852" s="2"/>
      <c r="AB852" s="2"/>
    </row>
    <row r="853" spans="1:28" ht="15.75" customHeight="1" x14ac:dyDescent="0.25">
      <c r="A853" s="214"/>
      <c r="B853" s="214"/>
      <c r="C853" s="215" t="s">
        <v>1804</v>
      </c>
      <c r="D853" s="217"/>
      <c r="E853" s="218"/>
      <c r="F853" s="219"/>
      <c r="G853" s="210"/>
      <c r="H853" s="232"/>
      <c r="I853" s="221"/>
      <c r="J853" s="189"/>
      <c r="K853" s="213"/>
      <c r="L853" s="189"/>
      <c r="M853" s="228"/>
      <c r="N853" s="189"/>
      <c r="O853" s="189"/>
      <c r="P853" s="213"/>
      <c r="Q853" s="189"/>
      <c r="R853" s="189"/>
      <c r="S853" s="189"/>
      <c r="T853" s="189"/>
      <c r="U853" s="189"/>
      <c r="V853" s="2"/>
      <c r="W853" s="2"/>
      <c r="X853" s="2"/>
      <c r="Y853" s="2"/>
      <c r="Z853" s="2"/>
      <c r="AA853" s="2"/>
      <c r="AB853" s="2"/>
    </row>
    <row r="854" spans="1:28" ht="15.75" customHeight="1" x14ac:dyDescent="0.25">
      <c r="A854" s="214"/>
      <c r="B854" s="214"/>
      <c r="C854" s="233" t="s">
        <v>1805</v>
      </c>
      <c r="D854" s="217"/>
      <c r="E854" s="218">
        <v>13</v>
      </c>
      <c r="F854" s="219" t="s">
        <v>88</v>
      </c>
      <c r="G854" s="210">
        <v>12740</v>
      </c>
      <c r="H854" s="232">
        <f t="shared" ref="H854:H868" si="89">E854*G854</f>
        <v>165620</v>
      </c>
      <c r="I854" s="221"/>
      <c r="J854" s="189"/>
      <c r="K854" s="213"/>
      <c r="L854" s="189">
        <v>5</v>
      </c>
      <c r="M854" s="228"/>
      <c r="N854" s="189"/>
      <c r="O854" s="189">
        <v>4</v>
      </c>
      <c r="P854" s="213"/>
      <c r="Q854" s="189"/>
      <c r="R854" s="189">
        <v>4</v>
      </c>
      <c r="S854" s="189"/>
      <c r="T854" s="189"/>
      <c r="U854" s="189"/>
      <c r="V854" s="2"/>
      <c r="W854" s="2"/>
      <c r="X854" s="2"/>
      <c r="Y854" s="2"/>
      <c r="Z854" s="2"/>
      <c r="AA854" s="2"/>
      <c r="AB854" s="2"/>
    </row>
    <row r="855" spans="1:28" ht="15.75" customHeight="1" x14ac:dyDescent="0.25">
      <c r="A855" s="214"/>
      <c r="B855" s="214"/>
      <c r="C855" s="233" t="s">
        <v>1806</v>
      </c>
      <c r="D855" s="217"/>
      <c r="E855" s="218">
        <v>13</v>
      </c>
      <c r="F855" s="219" t="s">
        <v>88</v>
      </c>
      <c r="G855" s="210">
        <v>18850</v>
      </c>
      <c r="H855" s="232">
        <f t="shared" si="89"/>
        <v>245050</v>
      </c>
      <c r="I855" s="221"/>
      <c r="J855" s="189"/>
      <c r="K855" s="213"/>
      <c r="L855" s="189">
        <v>5</v>
      </c>
      <c r="M855" s="228"/>
      <c r="N855" s="189"/>
      <c r="O855" s="189">
        <v>4</v>
      </c>
      <c r="P855" s="213"/>
      <c r="Q855" s="189"/>
      <c r="R855" s="189">
        <v>4</v>
      </c>
      <c r="S855" s="189"/>
      <c r="T855" s="189"/>
      <c r="U855" s="189"/>
      <c r="V855" s="2"/>
      <c r="W855" s="2"/>
      <c r="X855" s="2"/>
      <c r="Y855" s="2"/>
      <c r="Z855" s="2"/>
      <c r="AA855" s="2"/>
      <c r="AB855" s="2"/>
    </row>
    <row r="856" spans="1:28" ht="15.75" customHeight="1" x14ac:dyDescent="0.25">
      <c r="A856" s="214"/>
      <c r="B856" s="214"/>
      <c r="C856" s="233" t="s">
        <v>1807</v>
      </c>
      <c r="D856" s="217"/>
      <c r="E856" s="218">
        <v>18</v>
      </c>
      <c r="F856" s="219" t="s">
        <v>88</v>
      </c>
      <c r="G856" s="210">
        <v>12740</v>
      </c>
      <c r="H856" s="232">
        <f t="shared" si="89"/>
        <v>229320</v>
      </c>
      <c r="I856" s="221"/>
      <c r="J856" s="189"/>
      <c r="K856" s="213"/>
      <c r="L856" s="189">
        <v>6</v>
      </c>
      <c r="M856" s="228"/>
      <c r="N856" s="189"/>
      <c r="O856" s="189">
        <v>6</v>
      </c>
      <c r="P856" s="213"/>
      <c r="Q856" s="189"/>
      <c r="R856" s="189">
        <v>6</v>
      </c>
      <c r="S856" s="189"/>
      <c r="T856" s="189"/>
      <c r="U856" s="189"/>
      <c r="V856" s="2"/>
      <c r="W856" s="2"/>
      <c r="X856" s="2"/>
      <c r="Y856" s="2"/>
      <c r="Z856" s="2"/>
      <c r="AA856" s="2"/>
      <c r="AB856" s="2"/>
    </row>
    <row r="857" spans="1:28" ht="15.75" customHeight="1" x14ac:dyDescent="0.25">
      <c r="A857" s="214"/>
      <c r="B857" s="214"/>
      <c r="C857" s="233" t="s">
        <v>1808</v>
      </c>
      <c r="D857" s="217"/>
      <c r="E857" s="218">
        <v>13</v>
      </c>
      <c r="F857" s="219" t="s">
        <v>88</v>
      </c>
      <c r="G857" s="210">
        <v>22035</v>
      </c>
      <c r="H857" s="232">
        <f t="shared" si="89"/>
        <v>286455</v>
      </c>
      <c r="I857" s="221"/>
      <c r="J857" s="189"/>
      <c r="K857" s="213"/>
      <c r="L857" s="189">
        <v>5</v>
      </c>
      <c r="M857" s="228"/>
      <c r="N857" s="189"/>
      <c r="O857" s="189">
        <v>4</v>
      </c>
      <c r="P857" s="213"/>
      <c r="Q857" s="189"/>
      <c r="R857" s="189">
        <v>4</v>
      </c>
      <c r="S857" s="189"/>
      <c r="T857" s="189"/>
      <c r="U857" s="189"/>
      <c r="V857" s="2"/>
      <c r="W857" s="2"/>
      <c r="X857" s="2"/>
      <c r="Y857" s="2"/>
      <c r="Z857" s="2"/>
      <c r="AA857" s="2"/>
      <c r="AB857" s="2"/>
    </row>
    <row r="858" spans="1:28" ht="15.75" customHeight="1" x14ac:dyDescent="0.25">
      <c r="A858" s="214"/>
      <c r="B858" s="214"/>
      <c r="C858" s="233" t="s">
        <v>1809</v>
      </c>
      <c r="D858" s="217"/>
      <c r="E858" s="218">
        <v>15</v>
      </c>
      <c r="F858" s="219" t="s">
        <v>88</v>
      </c>
      <c r="G858" s="210">
        <v>12350</v>
      </c>
      <c r="H858" s="232">
        <f t="shared" si="89"/>
        <v>185250</v>
      </c>
      <c r="I858" s="221"/>
      <c r="J858" s="189"/>
      <c r="K858" s="213"/>
      <c r="L858" s="189">
        <v>5</v>
      </c>
      <c r="M858" s="228"/>
      <c r="N858" s="189"/>
      <c r="O858" s="189">
        <v>5</v>
      </c>
      <c r="P858" s="213"/>
      <c r="Q858" s="189"/>
      <c r="R858" s="189">
        <v>5</v>
      </c>
      <c r="S858" s="189"/>
      <c r="T858" s="189"/>
      <c r="U858" s="189"/>
      <c r="V858" s="2"/>
      <c r="W858" s="2"/>
      <c r="X858" s="2"/>
      <c r="Y858" s="2"/>
      <c r="Z858" s="2"/>
      <c r="AA858" s="2"/>
      <c r="AB858" s="2"/>
    </row>
    <row r="859" spans="1:28" ht="15.75" customHeight="1" x14ac:dyDescent="0.25">
      <c r="A859" s="214"/>
      <c r="B859" s="214"/>
      <c r="C859" s="233" t="s">
        <v>1810</v>
      </c>
      <c r="D859" s="217"/>
      <c r="E859" s="218">
        <v>15</v>
      </c>
      <c r="F859" s="219" t="s">
        <v>88</v>
      </c>
      <c r="G859" s="210">
        <v>19435</v>
      </c>
      <c r="H859" s="232">
        <f t="shared" si="89"/>
        <v>291525</v>
      </c>
      <c r="I859" s="221"/>
      <c r="J859" s="189"/>
      <c r="K859" s="213"/>
      <c r="L859" s="189">
        <v>5</v>
      </c>
      <c r="M859" s="228"/>
      <c r="N859" s="189"/>
      <c r="O859" s="189">
        <v>5</v>
      </c>
      <c r="P859" s="213"/>
      <c r="Q859" s="189"/>
      <c r="R859" s="189">
        <v>5</v>
      </c>
      <c r="S859" s="189"/>
      <c r="T859" s="189"/>
      <c r="U859" s="189"/>
      <c r="V859" s="2"/>
      <c r="W859" s="2"/>
      <c r="X859" s="2"/>
      <c r="Y859" s="2"/>
      <c r="Z859" s="2"/>
      <c r="AA859" s="2"/>
      <c r="AB859" s="2"/>
    </row>
    <row r="860" spans="1:28" ht="15.75" customHeight="1" x14ac:dyDescent="0.25">
      <c r="A860" s="214"/>
      <c r="B860" s="214"/>
      <c r="C860" s="233" t="s">
        <v>1811</v>
      </c>
      <c r="D860" s="217"/>
      <c r="E860" s="218">
        <v>48</v>
      </c>
      <c r="F860" s="219" t="s">
        <v>88</v>
      </c>
      <c r="G860" s="210">
        <v>16250</v>
      </c>
      <c r="H860" s="232">
        <f t="shared" si="89"/>
        <v>780000</v>
      </c>
      <c r="I860" s="221"/>
      <c r="J860" s="189"/>
      <c r="K860" s="213"/>
      <c r="L860" s="189">
        <v>16</v>
      </c>
      <c r="M860" s="228"/>
      <c r="N860" s="189"/>
      <c r="O860" s="189">
        <v>16</v>
      </c>
      <c r="P860" s="213"/>
      <c r="Q860" s="189"/>
      <c r="R860" s="189">
        <v>16</v>
      </c>
      <c r="S860" s="189"/>
      <c r="T860" s="189"/>
      <c r="U860" s="189"/>
      <c r="V860" s="2"/>
      <c r="W860" s="2"/>
      <c r="X860" s="2"/>
      <c r="Y860" s="2"/>
      <c r="Z860" s="2"/>
      <c r="AA860" s="2"/>
      <c r="AB860" s="2"/>
    </row>
    <row r="861" spans="1:28" ht="15.75" customHeight="1" x14ac:dyDescent="0.25">
      <c r="A861" s="214"/>
      <c r="B861" s="214"/>
      <c r="C861" s="233" t="s">
        <v>1812</v>
      </c>
      <c r="D861" s="217"/>
      <c r="E861" s="218">
        <v>11</v>
      </c>
      <c r="F861" s="219" t="s">
        <v>88</v>
      </c>
      <c r="G861" s="210">
        <v>17407</v>
      </c>
      <c r="H861" s="232">
        <f t="shared" si="89"/>
        <v>191477</v>
      </c>
      <c r="I861" s="221"/>
      <c r="J861" s="189"/>
      <c r="K861" s="213"/>
      <c r="L861" s="189">
        <v>4</v>
      </c>
      <c r="M861" s="228"/>
      <c r="N861" s="189"/>
      <c r="O861" s="189">
        <v>4</v>
      </c>
      <c r="P861" s="213"/>
      <c r="Q861" s="189"/>
      <c r="R861" s="189">
        <v>3</v>
      </c>
      <c r="S861" s="189"/>
      <c r="T861" s="189"/>
      <c r="U861" s="189"/>
      <c r="V861" s="2"/>
      <c r="W861" s="2"/>
      <c r="X861" s="2"/>
      <c r="Y861" s="2"/>
      <c r="Z861" s="2"/>
      <c r="AA861" s="2"/>
      <c r="AB861" s="2"/>
    </row>
    <row r="862" spans="1:28" ht="15.75" customHeight="1" x14ac:dyDescent="0.25">
      <c r="A862" s="214"/>
      <c r="B862" s="214"/>
      <c r="C862" s="233" t="s">
        <v>1813</v>
      </c>
      <c r="D862" s="217"/>
      <c r="E862" s="218">
        <v>11</v>
      </c>
      <c r="F862" s="219" t="s">
        <v>88</v>
      </c>
      <c r="G862" s="210">
        <v>17407</v>
      </c>
      <c r="H862" s="232">
        <f t="shared" si="89"/>
        <v>191477</v>
      </c>
      <c r="I862" s="221"/>
      <c r="J862" s="189"/>
      <c r="K862" s="213"/>
      <c r="L862" s="189">
        <v>4</v>
      </c>
      <c r="M862" s="228"/>
      <c r="N862" s="189"/>
      <c r="O862" s="189">
        <v>4</v>
      </c>
      <c r="P862" s="213"/>
      <c r="Q862" s="189"/>
      <c r="R862" s="189">
        <v>3</v>
      </c>
      <c r="S862" s="189"/>
      <c r="T862" s="189"/>
      <c r="U862" s="189"/>
      <c r="V862" s="2"/>
      <c r="W862" s="2"/>
      <c r="X862" s="2"/>
      <c r="Y862" s="2"/>
      <c r="Z862" s="2"/>
      <c r="AA862" s="2"/>
      <c r="AB862" s="2"/>
    </row>
    <row r="863" spans="1:28" ht="15.75" customHeight="1" x14ac:dyDescent="0.25">
      <c r="A863" s="214"/>
      <c r="B863" s="214"/>
      <c r="C863" s="233" t="s">
        <v>1814</v>
      </c>
      <c r="D863" s="217"/>
      <c r="E863" s="218">
        <v>40</v>
      </c>
      <c r="F863" s="219" t="s">
        <v>77</v>
      </c>
      <c r="G863" s="210">
        <v>8450</v>
      </c>
      <c r="H863" s="232">
        <f t="shared" si="89"/>
        <v>338000</v>
      </c>
      <c r="I863" s="221"/>
      <c r="J863" s="189"/>
      <c r="K863" s="213"/>
      <c r="L863" s="189">
        <v>20</v>
      </c>
      <c r="M863" s="228"/>
      <c r="N863" s="189"/>
      <c r="O863" s="189">
        <v>10</v>
      </c>
      <c r="P863" s="213"/>
      <c r="Q863" s="189"/>
      <c r="R863" s="189">
        <v>10</v>
      </c>
      <c r="S863" s="189"/>
      <c r="T863" s="189"/>
      <c r="U863" s="189"/>
      <c r="V863" s="2"/>
      <c r="W863" s="2"/>
      <c r="X863" s="2"/>
      <c r="Y863" s="2"/>
      <c r="Z863" s="2"/>
      <c r="AA863" s="2"/>
      <c r="AB863" s="2"/>
    </row>
    <row r="864" spans="1:28" ht="15.75" customHeight="1" x14ac:dyDescent="0.25">
      <c r="A864" s="214"/>
      <c r="B864" s="214"/>
      <c r="C864" s="233" t="s">
        <v>1815</v>
      </c>
      <c r="D864" s="217"/>
      <c r="E864" s="218">
        <v>40</v>
      </c>
      <c r="F864" s="219" t="s">
        <v>77</v>
      </c>
      <c r="G864" s="210">
        <v>8450</v>
      </c>
      <c r="H864" s="232">
        <f t="shared" si="89"/>
        <v>338000</v>
      </c>
      <c r="I864" s="221"/>
      <c r="J864" s="189"/>
      <c r="K864" s="213"/>
      <c r="L864" s="189">
        <v>20</v>
      </c>
      <c r="M864" s="228"/>
      <c r="N864" s="189"/>
      <c r="O864" s="189">
        <v>10</v>
      </c>
      <c r="P864" s="213"/>
      <c r="Q864" s="189"/>
      <c r="R864" s="189">
        <v>10</v>
      </c>
      <c r="S864" s="189"/>
      <c r="T864" s="189"/>
      <c r="U864" s="189"/>
      <c r="V864" s="2"/>
      <c r="W864" s="2"/>
      <c r="X864" s="2"/>
      <c r="Y864" s="2"/>
      <c r="Z864" s="2"/>
      <c r="AA864" s="2"/>
      <c r="AB864" s="2"/>
    </row>
    <row r="865" spans="1:28" ht="15.75" customHeight="1" x14ac:dyDescent="0.25">
      <c r="A865" s="214"/>
      <c r="B865" s="214"/>
      <c r="C865" s="233" t="s">
        <v>1816</v>
      </c>
      <c r="D865" s="217"/>
      <c r="E865" s="218">
        <v>12</v>
      </c>
      <c r="F865" s="219" t="s">
        <v>77</v>
      </c>
      <c r="G865" s="210">
        <v>10790</v>
      </c>
      <c r="H865" s="232">
        <f t="shared" si="89"/>
        <v>129480</v>
      </c>
      <c r="I865" s="221"/>
      <c r="J865" s="189"/>
      <c r="K865" s="213"/>
      <c r="L865" s="189">
        <v>4</v>
      </c>
      <c r="M865" s="228"/>
      <c r="N865" s="189"/>
      <c r="O865" s="189">
        <v>4</v>
      </c>
      <c r="P865" s="213"/>
      <c r="Q865" s="189"/>
      <c r="R865" s="189">
        <v>4</v>
      </c>
      <c r="S865" s="189"/>
      <c r="T865" s="189"/>
      <c r="U865" s="189"/>
      <c r="V865" s="2"/>
      <c r="W865" s="2"/>
      <c r="X865" s="2"/>
      <c r="Y865" s="2"/>
      <c r="Z865" s="2"/>
      <c r="AA865" s="2"/>
      <c r="AB865" s="2"/>
    </row>
    <row r="866" spans="1:28" ht="15.75" customHeight="1" x14ac:dyDescent="0.25">
      <c r="A866" s="214"/>
      <c r="B866" s="214"/>
      <c r="C866" s="233" t="s">
        <v>1817</v>
      </c>
      <c r="D866" s="217"/>
      <c r="E866" s="218">
        <v>20</v>
      </c>
      <c r="F866" s="219" t="s">
        <v>77</v>
      </c>
      <c r="G866" s="210">
        <v>10790</v>
      </c>
      <c r="H866" s="232">
        <f t="shared" si="89"/>
        <v>215800</v>
      </c>
      <c r="I866" s="221"/>
      <c r="J866" s="189"/>
      <c r="K866" s="213"/>
      <c r="L866" s="189">
        <v>10</v>
      </c>
      <c r="M866" s="228"/>
      <c r="N866" s="189"/>
      <c r="O866" s="189">
        <v>5</v>
      </c>
      <c r="P866" s="213"/>
      <c r="Q866" s="189"/>
      <c r="R866" s="189">
        <v>5</v>
      </c>
      <c r="S866" s="189"/>
      <c r="T866" s="189"/>
      <c r="U866" s="189"/>
      <c r="V866" s="2"/>
      <c r="W866" s="2"/>
      <c r="X866" s="2"/>
      <c r="Y866" s="2"/>
      <c r="Z866" s="2"/>
      <c r="AA866" s="2"/>
      <c r="AB866" s="2"/>
    </row>
    <row r="867" spans="1:28" ht="15.75" customHeight="1" x14ac:dyDescent="0.25">
      <c r="A867" s="214"/>
      <c r="B867" s="214"/>
      <c r="C867" s="233" t="s">
        <v>1818</v>
      </c>
      <c r="D867" s="217"/>
      <c r="E867" s="218">
        <v>8</v>
      </c>
      <c r="F867" s="219" t="s">
        <v>178</v>
      </c>
      <c r="G867" s="210">
        <v>25272</v>
      </c>
      <c r="H867" s="232">
        <f t="shared" si="89"/>
        <v>202176</v>
      </c>
      <c r="I867" s="221"/>
      <c r="J867" s="189"/>
      <c r="K867" s="213"/>
      <c r="L867" s="189">
        <v>3</v>
      </c>
      <c r="M867" s="228"/>
      <c r="N867" s="189"/>
      <c r="O867" s="189">
        <v>3</v>
      </c>
      <c r="P867" s="213"/>
      <c r="Q867" s="189"/>
      <c r="R867" s="189">
        <v>2</v>
      </c>
      <c r="S867" s="189"/>
      <c r="T867" s="189"/>
      <c r="U867" s="189"/>
      <c r="V867" s="2"/>
      <c r="W867" s="2"/>
      <c r="X867" s="2"/>
      <c r="Y867" s="2"/>
      <c r="Z867" s="2"/>
      <c r="AA867" s="2"/>
      <c r="AB867" s="2"/>
    </row>
    <row r="868" spans="1:28" ht="15.75" customHeight="1" x14ac:dyDescent="0.25">
      <c r="A868" s="214"/>
      <c r="B868" s="214"/>
      <c r="C868" s="233" t="s">
        <v>1819</v>
      </c>
      <c r="D868" s="217"/>
      <c r="E868" s="218">
        <v>1</v>
      </c>
      <c r="F868" s="219" t="s">
        <v>88</v>
      </c>
      <c r="G868" s="210">
        <v>19500</v>
      </c>
      <c r="H868" s="232">
        <f t="shared" si="89"/>
        <v>19500</v>
      </c>
      <c r="I868" s="221"/>
      <c r="J868" s="189"/>
      <c r="K868" s="213"/>
      <c r="L868" s="189">
        <v>1</v>
      </c>
      <c r="M868" s="228"/>
      <c r="N868" s="189"/>
      <c r="O868" s="189"/>
      <c r="P868" s="213"/>
      <c r="Q868" s="189"/>
      <c r="R868" s="189"/>
      <c r="S868" s="189"/>
      <c r="T868" s="189"/>
      <c r="U868" s="189"/>
      <c r="V868" s="2"/>
      <c r="W868" s="2"/>
      <c r="X868" s="2"/>
      <c r="Y868" s="2"/>
      <c r="Z868" s="2"/>
      <c r="AA868" s="2"/>
      <c r="AB868" s="2"/>
    </row>
    <row r="869" spans="1:28" ht="15.75" customHeight="1" x14ac:dyDescent="0.25">
      <c r="A869" s="264"/>
      <c r="B869" s="264"/>
      <c r="C869" s="265" t="s">
        <v>256</v>
      </c>
      <c r="D869" s="266"/>
      <c r="E869" s="267"/>
      <c r="F869" s="268"/>
      <c r="G869" s="210"/>
      <c r="H869" s="269">
        <f>SUM(H571:H868)</f>
        <v>18666844.820999999</v>
      </c>
      <c r="I869" s="270"/>
      <c r="J869" s="271"/>
      <c r="K869" s="272"/>
      <c r="L869" s="271"/>
      <c r="M869" s="273"/>
      <c r="N869" s="271"/>
      <c r="O869" s="271"/>
      <c r="P869" s="272"/>
      <c r="Q869" s="271"/>
      <c r="R869" s="271"/>
      <c r="S869" s="271"/>
      <c r="T869" s="271"/>
      <c r="U869" s="271"/>
      <c r="V869" s="274"/>
      <c r="W869" s="274"/>
      <c r="X869" s="274"/>
      <c r="Y869" s="274"/>
      <c r="Z869" s="274"/>
      <c r="AA869" s="274"/>
      <c r="AB869" s="274"/>
    </row>
    <row r="870" spans="1:28" ht="15.75" customHeight="1" x14ac:dyDescent="0.25">
      <c r="A870" s="214"/>
      <c r="B870" s="214"/>
      <c r="C870" s="233"/>
      <c r="D870" s="217"/>
      <c r="E870" s="218"/>
      <c r="F870" s="219"/>
      <c r="G870" s="210"/>
      <c r="H870" s="232"/>
      <c r="I870" s="221"/>
      <c r="J870" s="189"/>
      <c r="K870" s="213"/>
      <c r="L870" s="189"/>
      <c r="M870" s="228"/>
      <c r="N870" s="189"/>
      <c r="O870" s="189"/>
      <c r="P870" s="213"/>
      <c r="Q870" s="189"/>
      <c r="R870" s="189"/>
      <c r="S870" s="189"/>
      <c r="T870" s="189"/>
      <c r="U870" s="189"/>
      <c r="V870" s="2"/>
      <c r="W870" s="2"/>
      <c r="X870" s="2"/>
      <c r="Y870" s="2"/>
      <c r="Z870" s="2"/>
      <c r="AA870" s="2"/>
      <c r="AB870" s="2"/>
    </row>
    <row r="871" spans="1:28" ht="15" customHeight="1" x14ac:dyDescent="0.25">
      <c r="A871" s="196">
        <v>50203990</v>
      </c>
      <c r="B871" s="196"/>
      <c r="C871" s="215" t="s">
        <v>11</v>
      </c>
      <c r="D871" s="217"/>
      <c r="E871" s="218"/>
      <c r="F871" s="219"/>
      <c r="G871" s="210"/>
      <c r="H871" s="211">
        <v>1700000</v>
      </c>
      <c r="I871" s="221"/>
      <c r="J871" s="189"/>
      <c r="K871" s="213"/>
      <c r="L871" s="189"/>
      <c r="M871" s="228"/>
      <c r="N871" s="189"/>
      <c r="O871" s="189"/>
      <c r="P871" s="213"/>
      <c r="Q871" s="189"/>
      <c r="R871" s="189"/>
      <c r="S871" s="189"/>
      <c r="T871" s="189"/>
      <c r="U871" s="189"/>
      <c r="V871" s="2"/>
      <c r="W871" s="2"/>
      <c r="X871" s="2"/>
      <c r="Y871" s="2"/>
      <c r="Z871" s="2"/>
      <c r="AA871" s="2"/>
      <c r="AB871" s="2"/>
    </row>
    <row r="872" spans="1:28" ht="15.75" customHeight="1" x14ac:dyDescent="0.25">
      <c r="A872" s="196"/>
      <c r="B872" s="214"/>
      <c r="C872" s="215" t="s">
        <v>917</v>
      </c>
      <c r="D872" s="217"/>
      <c r="E872" s="218"/>
      <c r="F872" s="219"/>
      <c r="G872" s="210"/>
      <c r="H872" s="232"/>
      <c r="I872" s="220" t="s">
        <v>847</v>
      </c>
      <c r="J872" s="189"/>
      <c r="K872" s="213"/>
      <c r="L872" s="189"/>
      <c r="M872" s="189"/>
      <c r="N872" s="189"/>
      <c r="O872" s="189"/>
      <c r="P872" s="213"/>
      <c r="Q872" s="189"/>
      <c r="R872" s="189"/>
      <c r="S872" s="189"/>
      <c r="T872" s="189"/>
      <c r="U872" s="189"/>
      <c r="V872" s="2"/>
      <c r="W872" s="2"/>
      <c r="X872" s="2"/>
      <c r="Y872" s="2"/>
      <c r="Z872" s="2"/>
      <c r="AA872" s="2"/>
      <c r="AB872" s="2"/>
    </row>
    <row r="873" spans="1:28" ht="15" customHeight="1" x14ac:dyDescent="0.25">
      <c r="A873" s="196"/>
      <c r="B873" s="196"/>
      <c r="C873" s="233" t="s">
        <v>1820</v>
      </c>
      <c r="D873" s="217" t="s">
        <v>1821</v>
      </c>
      <c r="E873" s="218">
        <v>40</v>
      </c>
      <c r="F873" s="219" t="s">
        <v>655</v>
      </c>
      <c r="G873" s="210">
        <v>672</v>
      </c>
      <c r="H873" s="232">
        <f t="shared" ref="H873:H883" si="90">E873*G873</f>
        <v>26880</v>
      </c>
      <c r="I873" s="221"/>
      <c r="J873" s="189"/>
      <c r="K873" s="213">
        <f t="shared" ref="K873:K920" si="91">E873/2</f>
        <v>20</v>
      </c>
      <c r="L873" s="189"/>
      <c r="M873" s="228"/>
      <c r="N873" s="189"/>
      <c r="O873" s="189"/>
      <c r="P873" s="213">
        <f t="shared" ref="P873:P920" si="92">E873/2</f>
        <v>20</v>
      </c>
      <c r="Q873" s="189"/>
      <c r="R873" s="189"/>
      <c r="S873" s="189"/>
      <c r="T873" s="189"/>
      <c r="U873" s="189"/>
      <c r="V873" s="2"/>
      <c r="W873" s="2"/>
      <c r="X873" s="2"/>
      <c r="Y873" s="2"/>
      <c r="Z873" s="2"/>
      <c r="AA873" s="2"/>
      <c r="AB873" s="2"/>
    </row>
    <row r="874" spans="1:28" ht="15.75" customHeight="1" x14ac:dyDescent="0.25">
      <c r="A874" s="196"/>
      <c r="B874" s="196"/>
      <c r="C874" s="233" t="s">
        <v>1822</v>
      </c>
      <c r="D874" s="217" t="s">
        <v>1823</v>
      </c>
      <c r="E874" s="218">
        <v>10</v>
      </c>
      <c r="F874" s="219" t="s">
        <v>114</v>
      </c>
      <c r="G874" s="210">
        <v>350</v>
      </c>
      <c r="H874" s="232">
        <f t="shared" si="90"/>
        <v>3500</v>
      </c>
      <c r="I874" s="221"/>
      <c r="J874" s="189"/>
      <c r="K874" s="213">
        <f t="shared" si="91"/>
        <v>5</v>
      </c>
      <c r="L874" s="189"/>
      <c r="M874" s="228"/>
      <c r="N874" s="189"/>
      <c r="O874" s="189"/>
      <c r="P874" s="213">
        <f t="shared" si="92"/>
        <v>5</v>
      </c>
      <c r="Q874" s="189"/>
      <c r="R874" s="189"/>
      <c r="S874" s="189"/>
      <c r="T874" s="189"/>
      <c r="U874" s="189"/>
      <c r="V874" s="2"/>
      <c r="W874" s="2"/>
      <c r="X874" s="2"/>
      <c r="Y874" s="2"/>
      <c r="Z874" s="2"/>
      <c r="AA874" s="2"/>
      <c r="AB874" s="2"/>
    </row>
    <row r="875" spans="1:28" ht="15" customHeight="1" x14ac:dyDescent="0.25">
      <c r="A875" s="196"/>
      <c r="B875" s="196"/>
      <c r="C875" s="233" t="s">
        <v>1824</v>
      </c>
      <c r="D875" s="217" t="s">
        <v>1825</v>
      </c>
      <c r="E875" s="218">
        <v>60</v>
      </c>
      <c r="F875" s="219" t="s">
        <v>77</v>
      </c>
      <c r="G875" s="290">
        <v>257.04000000000002</v>
      </c>
      <c r="H875" s="232">
        <f t="shared" si="90"/>
        <v>15422.400000000001</v>
      </c>
      <c r="I875" s="221"/>
      <c r="J875" s="189"/>
      <c r="K875" s="213">
        <f t="shared" si="91"/>
        <v>30</v>
      </c>
      <c r="L875" s="189"/>
      <c r="M875" s="228"/>
      <c r="N875" s="189"/>
      <c r="O875" s="189"/>
      <c r="P875" s="213">
        <f t="shared" si="92"/>
        <v>30</v>
      </c>
      <c r="Q875" s="189"/>
      <c r="R875" s="189"/>
      <c r="S875" s="189"/>
      <c r="T875" s="189"/>
      <c r="U875" s="189"/>
      <c r="V875" s="2"/>
      <c r="W875" s="2"/>
      <c r="X875" s="2"/>
      <c r="Y875" s="2"/>
      <c r="Z875" s="2"/>
      <c r="AA875" s="2"/>
      <c r="AB875" s="2"/>
    </row>
    <row r="876" spans="1:28" ht="15" customHeight="1" x14ac:dyDescent="0.25">
      <c r="A876" s="196"/>
      <c r="B876" s="196"/>
      <c r="C876" s="233" t="s">
        <v>1826</v>
      </c>
      <c r="D876" s="217" t="s">
        <v>1827</v>
      </c>
      <c r="E876" s="218">
        <v>10</v>
      </c>
      <c r="F876" s="219" t="s">
        <v>77</v>
      </c>
      <c r="G876" s="210">
        <v>117.6</v>
      </c>
      <c r="H876" s="232">
        <f t="shared" si="90"/>
        <v>1176</v>
      </c>
      <c r="I876" s="221"/>
      <c r="J876" s="189"/>
      <c r="K876" s="213">
        <f t="shared" si="91"/>
        <v>5</v>
      </c>
      <c r="L876" s="189"/>
      <c r="M876" s="228"/>
      <c r="N876" s="189"/>
      <c r="O876" s="189"/>
      <c r="P876" s="213">
        <f t="shared" si="92"/>
        <v>5</v>
      </c>
      <c r="Q876" s="189"/>
      <c r="R876" s="189"/>
      <c r="S876" s="189"/>
      <c r="T876" s="189"/>
      <c r="U876" s="189"/>
      <c r="V876" s="2"/>
      <c r="W876" s="2"/>
      <c r="X876" s="2"/>
      <c r="Y876" s="2"/>
      <c r="Z876" s="2"/>
      <c r="AA876" s="2"/>
      <c r="AB876" s="2"/>
    </row>
    <row r="877" spans="1:28" ht="15" customHeight="1" x14ac:dyDescent="0.25">
      <c r="A877" s="196"/>
      <c r="B877" s="196"/>
      <c r="C877" s="233" t="s">
        <v>1828</v>
      </c>
      <c r="D877" s="217" t="s">
        <v>987</v>
      </c>
      <c r="E877" s="218">
        <v>60</v>
      </c>
      <c r="F877" s="219" t="s">
        <v>517</v>
      </c>
      <c r="G877" s="210">
        <v>268.8</v>
      </c>
      <c r="H877" s="232">
        <f t="shared" si="90"/>
        <v>16128</v>
      </c>
      <c r="I877" s="221"/>
      <c r="J877" s="189"/>
      <c r="K877" s="213">
        <f t="shared" si="91"/>
        <v>30</v>
      </c>
      <c r="L877" s="189"/>
      <c r="M877" s="228"/>
      <c r="N877" s="189"/>
      <c r="O877" s="189"/>
      <c r="P877" s="213">
        <f t="shared" si="92"/>
        <v>30</v>
      </c>
      <c r="Q877" s="189"/>
      <c r="R877" s="189"/>
      <c r="S877" s="189"/>
      <c r="T877" s="189"/>
      <c r="U877" s="189"/>
      <c r="V877" s="2"/>
      <c r="W877" s="2"/>
      <c r="X877" s="2"/>
      <c r="Y877" s="2"/>
      <c r="Z877" s="2"/>
      <c r="AA877" s="2"/>
      <c r="AB877" s="2"/>
    </row>
    <row r="878" spans="1:28" ht="15" customHeight="1" x14ac:dyDescent="0.25">
      <c r="A878" s="196"/>
      <c r="B878" s="196"/>
      <c r="C878" s="233" t="s">
        <v>1829</v>
      </c>
      <c r="D878" s="217" t="s">
        <v>1830</v>
      </c>
      <c r="E878" s="218">
        <v>20</v>
      </c>
      <c r="F878" s="219" t="s">
        <v>77</v>
      </c>
      <c r="G878" s="210">
        <v>285.60000000000002</v>
      </c>
      <c r="H878" s="232">
        <f t="shared" si="90"/>
        <v>5712</v>
      </c>
      <c r="I878" s="221"/>
      <c r="J878" s="189"/>
      <c r="K878" s="213">
        <f t="shared" si="91"/>
        <v>10</v>
      </c>
      <c r="L878" s="189"/>
      <c r="M878" s="228"/>
      <c r="N878" s="189"/>
      <c r="O878" s="189"/>
      <c r="P878" s="213">
        <f t="shared" si="92"/>
        <v>10</v>
      </c>
      <c r="Q878" s="189"/>
      <c r="R878" s="189"/>
      <c r="S878" s="189"/>
      <c r="T878" s="189"/>
      <c r="U878" s="189"/>
      <c r="V878" s="2"/>
      <c r="W878" s="2"/>
      <c r="X878" s="2"/>
      <c r="Y878" s="2"/>
      <c r="Z878" s="2"/>
      <c r="AA878" s="2"/>
      <c r="AB878" s="2"/>
    </row>
    <row r="879" spans="1:28" ht="15.75" customHeight="1" x14ac:dyDescent="0.25">
      <c r="A879" s="196"/>
      <c r="B879" s="196"/>
      <c r="C879" s="233" t="s">
        <v>1831</v>
      </c>
      <c r="D879" s="217" t="s">
        <v>1832</v>
      </c>
      <c r="E879" s="218">
        <v>200</v>
      </c>
      <c r="F879" s="219" t="s">
        <v>77</v>
      </c>
      <c r="G879" s="210">
        <v>65.52</v>
      </c>
      <c r="H879" s="232">
        <f t="shared" si="90"/>
        <v>13104</v>
      </c>
      <c r="I879" s="221"/>
      <c r="J879" s="189"/>
      <c r="K879" s="213">
        <f t="shared" si="91"/>
        <v>100</v>
      </c>
      <c r="L879" s="189"/>
      <c r="M879" s="228"/>
      <c r="N879" s="189"/>
      <c r="O879" s="189"/>
      <c r="P879" s="213">
        <f t="shared" si="92"/>
        <v>100</v>
      </c>
      <c r="Q879" s="189"/>
      <c r="R879" s="189"/>
      <c r="S879" s="189"/>
      <c r="T879" s="189"/>
      <c r="U879" s="189"/>
      <c r="V879" s="2"/>
      <c r="W879" s="2"/>
      <c r="X879" s="2"/>
      <c r="Y879" s="2"/>
      <c r="Z879" s="2"/>
      <c r="AA879" s="2"/>
      <c r="AB879" s="2"/>
    </row>
    <row r="880" spans="1:28" ht="15.75" customHeight="1" x14ac:dyDescent="0.25">
      <c r="A880" s="196"/>
      <c r="B880" s="196"/>
      <c r="C880" s="233" t="s">
        <v>1833</v>
      </c>
      <c r="D880" s="217" t="s">
        <v>1834</v>
      </c>
      <c r="E880" s="218">
        <v>150</v>
      </c>
      <c r="F880" s="219" t="s">
        <v>77</v>
      </c>
      <c r="G880" s="210">
        <v>65.52</v>
      </c>
      <c r="H880" s="232">
        <f t="shared" si="90"/>
        <v>9828</v>
      </c>
      <c r="I880" s="221"/>
      <c r="J880" s="189"/>
      <c r="K880" s="213">
        <f t="shared" si="91"/>
        <v>75</v>
      </c>
      <c r="L880" s="189"/>
      <c r="M880" s="228"/>
      <c r="N880" s="189"/>
      <c r="O880" s="189"/>
      <c r="P880" s="213">
        <f t="shared" si="92"/>
        <v>75</v>
      </c>
      <c r="Q880" s="189"/>
      <c r="R880" s="189"/>
      <c r="S880" s="189"/>
      <c r="T880" s="189"/>
      <c r="U880" s="189"/>
      <c r="V880" s="2"/>
      <c r="W880" s="2"/>
      <c r="X880" s="2"/>
      <c r="Y880" s="2"/>
      <c r="Z880" s="2"/>
      <c r="AA880" s="2"/>
      <c r="AB880" s="2"/>
    </row>
    <row r="881" spans="1:28" ht="15.75" customHeight="1" x14ac:dyDescent="0.25">
      <c r="A881" s="196"/>
      <c r="B881" s="196"/>
      <c r="C881" s="233" t="s">
        <v>1833</v>
      </c>
      <c r="D881" s="217" t="s">
        <v>1835</v>
      </c>
      <c r="E881" s="218">
        <v>50</v>
      </c>
      <c r="F881" s="219" t="s">
        <v>77</v>
      </c>
      <c r="G881" s="210">
        <v>65.52</v>
      </c>
      <c r="H881" s="232">
        <f t="shared" si="90"/>
        <v>3276</v>
      </c>
      <c r="I881" s="221"/>
      <c r="J881" s="189"/>
      <c r="K881" s="213">
        <f t="shared" si="91"/>
        <v>25</v>
      </c>
      <c r="L881" s="189"/>
      <c r="M881" s="228"/>
      <c r="N881" s="189"/>
      <c r="O881" s="189"/>
      <c r="P881" s="213">
        <f t="shared" si="92"/>
        <v>25</v>
      </c>
      <c r="Q881" s="189"/>
      <c r="R881" s="189"/>
      <c r="S881" s="189"/>
      <c r="T881" s="189"/>
      <c r="U881" s="189"/>
      <c r="V881" s="2"/>
      <c r="W881" s="2"/>
      <c r="X881" s="2"/>
      <c r="Y881" s="2"/>
      <c r="Z881" s="2"/>
      <c r="AA881" s="2"/>
      <c r="AB881" s="2"/>
    </row>
    <row r="882" spans="1:28" ht="15" customHeight="1" x14ac:dyDescent="0.25">
      <c r="A882" s="196"/>
      <c r="B882" s="196"/>
      <c r="C882" s="233" t="s">
        <v>1836</v>
      </c>
      <c r="D882" s="217" t="s">
        <v>1837</v>
      </c>
      <c r="E882" s="218">
        <v>150</v>
      </c>
      <c r="F882" s="219" t="s">
        <v>77</v>
      </c>
      <c r="G882" s="210">
        <v>150</v>
      </c>
      <c r="H882" s="232">
        <f t="shared" si="90"/>
        <v>22500</v>
      </c>
      <c r="I882" s="221"/>
      <c r="J882" s="189"/>
      <c r="K882" s="213">
        <f t="shared" si="91"/>
        <v>75</v>
      </c>
      <c r="L882" s="189"/>
      <c r="M882" s="228"/>
      <c r="N882" s="189"/>
      <c r="O882" s="189"/>
      <c r="P882" s="213">
        <f t="shared" si="92"/>
        <v>75</v>
      </c>
      <c r="Q882" s="189"/>
      <c r="R882" s="189"/>
      <c r="S882" s="189"/>
      <c r="T882" s="189"/>
      <c r="U882" s="189"/>
      <c r="V882" s="2"/>
      <c r="W882" s="2"/>
      <c r="X882" s="2"/>
      <c r="Y882" s="2"/>
      <c r="Z882" s="2"/>
      <c r="AA882" s="2"/>
      <c r="AB882" s="2"/>
    </row>
    <row r="883" spans="1:28" ht="15" customHeight="1" x14ac:dyDescent="0.25">
      <c r="A883" s="196"/>
      <c r="B883" s="196"/>
      <c r="C883" s="233" t="s">
        <v>1838</v>
      </c>
      <c r="D883" s="217" t="s">
        <v>1839</v>
      </c>
      <c r="E883" s="218">
        <v>100</v>
      </c>
      <c r="F883" s="219" t="s">
        <v>77</v>
      </c>
      <c r="G883" s="210">
        <v>62.16</v>
      </c>
      <c r="H883" s="232">
        <f t="shared" si="90"/>
        <v>6216</v>
      </c>
      <c r="I883" s="221"/>
      <c r="J883" s="189"/>
      <c r="K883" s="213">
        <f t="shared" si="91"/>
        <v>50</v>
      </c>
      <c r="L883" s="189"/>
      <c r="M883" s="228"/>
      <c r="N883" s="189"/>
      <c r="O883" s="189"/>
      <c r="P883" s="213">
        <f t="shared" si="92"/>
        <v>50</v>
      </c>
      <c r="Q883" s="189"/>
      <c r="R883" s="189"/>
      <c r="S883" s="189"/>
      <c r="T883" s="189"/>
      <c r="U883" s="189"/>
      <c r="V883" s="2"/>
      <c r="W883" s="2"/>
      <c r="X883" s="2"/>
      <c r="Y883" s="2"/>
      <c r="Z883" s="2"/>
      <c r="AA883" s="2"/>
      <c r="AB883" s="2"/>
    </row>
    <row r="884" spans="1:28" ht="15" customHeight="1" x14ac:dyDescent="0.25">
      <c r="A884" s="196"/>
      <c r="B884" s="196"/>
      <c r="C884" s="233" t="s">
        <v>952</v>
      </c>
      <c r="D884" s="217" t="s">
        <v>954</v>
      </c>
      <c r="E884" s="218">
        <v>1</v>
      </c>
      <c r="F884" s="219" t="s">
        <v>110</v>
      </c>
      <c r="G884" s="210"/>
      <c r="H884" s="232">
        <v>49000</v>
      </c>
      <c r="I884" s="221"/>
      <c r="J884" s="189"/>
      <c r="K884" s="213">
        <f t="shared" si="91"/>
        <v>0.5</v>
      </c>
      <c r="L884" s="189"/>
      <c r="M884" s="228"/>
      <c r="N884" s="189"/>
      <c r="O884" s="189"/>
      <c r="P884" s="213">
        <f t="shared" si="92"/>
        <v>0.5</v>
      </c>
      <c r="Q884" s="189"/>
      <c r="R884" s="189"/>
      <c r="S884" s="189"/>
      <c r="T884" s="189"/>
      <c r="U884" s="189"/>
      <c r="V884" s="2"/>
      <c r="W884" s="2"/>
      <c r="X884" s="2"/>
      <c r="Y884" s="2"/>
      <c r="Z884" s="2"/>
      <c r="AA884" s="2"/>
      <c r="AB884" s="2"/>
    </row>
    <row r="885" spans="1:28" ht="15" customHeight="1" x14ac:dyDescent="0.25">
      <c r="A885" s="196"/>
      <c r="B885" s="196"/>
      <c r="C885" s="233" t="s">
        <v>1840</v>
      </c>
      <c r="D885" s="217" t="s">
        <v>1841</v>
      </c>
      <c r="E885" s="218">
        <v>10</v>
      </c>
      <c r="F885" s="219" t="s">
        <v>178</v>
      </c>
      <c r="G885" s="210">
        <v>235.2</v>
      </c>
      <c r="H885" s="232">
        <f t="shared" ref="H885:H1013" si="93">E885*G885</f>
        <v>2352</v>
      </c>
      <c r="I885" s="221"/>
      <c r="J885" s="189"/>
      <c r="K885" s="213">
        <f t="shared" si="91"/>
        <v>5</v>
      </c>
      <c r="L885" s="189"/>
      <c r="M885" s="228"/>
      <c r="N885" s="189"/>
      <c r="O885" s="189"/>
      <c r="P885" s="213">
        <f t="shared" si="92"/>
        <v>5</v>
      </c>
      <c r="Q885" s="189"/>
      <c r="R885" s="189"/>
      <c r="S885" s="189"/>
      <c r="T885" s="189"/>
      <c r="U885" s="189"/>
      <c r="V885" s="2"/>
      <c r="W885" s="2"/>
      <c r="X885" s="2"/>
      <c r="Y885" s="2"/>
      <c r="Z885" s="2"/>
      <c r="AA885" s="2"/>
      <c r="AB885" s="2"/>
    </row>
    <row r="886" spans="1:28" ht="15" customHeight="1" x14ac:dyDescent="0.25">
      <c r="A886" s="196"/>
      <c r="B886" s="196"/>
      <c r="C886" s="233" t="s">
        <v>1842</v>
      </c>
      <c r="D886" s="217" t="s">
        <v>1843</v>
      </c>
      <c r="E886" s="218">
        <v>10</v>
      </c>
      <c r="F886" s="219" t="s">
        <v>655</v>
      </c>
      <c r="G886" s="210">
        <v>1176</v>
      </c>
      <c r="H886" s="232">
        <f t="shared" si="93"/>
        <v>11760</v>
      </c>
      <c r="I886" s="221"/>
      <c r="J886" s="189"/>
      <c r="K886" s="213">
        <f t="shared" si="91"/>
        <v>5</v>
      </c>
      <c r="L886" s="189"/>
      <c r="M886" s="228"/>
      <c r="N886" s="189"/>
      <c r="O886" s="189"/>
      <c r="P886" s="213">
        <f t="shared" si="92"/>
        <v>5</v>
      </c>
      <c r="Q886" s="189"/>
      <c r="R886" s="189"/>
      <c r="S886" s="189"/>
      <c r="T886" s="189"/>
      <c r="U886" s="189"/>
      <c r="V886" s="2"/>
      <c r="W886" s="2"/>
      <c r="X886" s="2"/>
      <c r="Y886" s="2"/>
      <c r="Z886" s="2"/>
      <c r="AA886" s="2"/>
      <c r="AB886" s="2"/>
    </row>
    <row r="887" spans="1:28" ht="15" customHeight="1" x14ac:dyDescent="0.25">
      <c r="A887" s="196"/>
      <c r="B887" s="196"/>
      <c r="C887" s="233" t="s">
        <v>1844</v>
      </c>
      <c r="D887" s="217" t="s">
        <v>1845</v>
      </c>
      <c r="E887" s="218">
        <v>3</v>
      </c>
      <c r="F887" s="219" t="s">
        <v>88</v>
      </c>
      <c r="G887" s="210">
        <v>1478.4</v>
      </c>
      <c r="H887" s="232">
        <f t="shared" si="93"/>
        <v>4435.2000000000007</v>
      </c>
      <c r="I887" s="221"/>
      <c r="J887" s="189"/>
      <c r="K887" s="213">
        <f t="shared" si="91"/>
        <v>1.5</v>
      </c>
      <c r="L887" s="189"/>
      <c r="M887" s="228"/>
      <c r="N887" s="189"/>
      <c r="O887" s="189"/>
      <c r="P887" s="213">
        <f t="shared" si="92"/>
        <v>1.5</v>
      </c>
      <c r="Q887" s="189"/>
      <c r="R887" s="189"/>
      <c r="S887" s="189"/>
      <c r="T887" s="189"/>
      <c r="U887" s="189"/>
      <c r="V887" s="2"/>
      <c r="W887" s="2"/>
      <c r="X887" s="2"/>
      <c r="Y887" s="2"/>
      <c r="Z887" s="2"/>
      <c r="AA887" s="2"/>
      <c r="AB887" s="2"/>
    </row>
    <row r="888" spans="1:28" ht="15.75" customHeight="1" x14ac:dyDescent="0.25">
      <c r="A888" s="214"/>
      <c r="B888" s="214"/>
      <c r="C888" s="233" t="s">
        <v>1846</v>
      </c>
      <c r="D888" s="217" t="s">
        <v>1665</v>
      </c>
      <c r="E888" s="218">
        <v>50</v>
      </c>
      <c r="F888" s="219" t="s">
        <v>77</v>
      </c>
      <c r="G888" s="210">
        <v>149.02000000000001</v>
      </c>
      <c r="H888" s="232">
        <f t="shared" si="93"/>
        <v>7451.0000000000009</v>
      </c>
      <c r="I888" s="221"/>
      <c r="J888" s="189"/>
      <c r="K888" s="213">
        <f t="shared" si="91"/>
        <v>25</v>
      </c>
      <c r="L888" s="189"/>
      <c r="M888" s="228"/>
      <c r="N888" s="189"/>
      <c r="O888" s="189"/>
      <c r="P888" s="213">
        <f t="shared" si="92"/>
        <v>25</v>
      </c>
      <c r="Q888" s="189"/>
      <c r="R888" s="189"/>
      <c r="S888" s="189"/>
      <c r="T888" s="189"/>
      <c r="U888" s="189"/>
      <c r="V888" s="2"/>
      <c r="W888" s="2"/>
      <c r="X888" s="2"/>
      <c r="Y888" s="2"/>
      <c r="Z888" s="2"/>
      <c r="AA888" s="2"/>
      <c r="AB888" s="2"/>
    </row>
    <row r="889" spans="1:28" ht="15" customHeight="1" x14ac:dyDescent="0.25">
      <c r="A889" s="214"/>
      <c r="B889" s="214"/>
      <c r="C889" s="233" t="s">
        <v>1847</v>
      </c>
      <c r="D889" s="217" t="s">
        <v>1848</v>
      </c>
      <c r="E889" s="218">
        <v>10</v>
      </c>
      <c r="F889" s="219" t="s">
        <v>77</v>
      </c>
      <c r="G889" s="210">
        <v>84</v>
      </c>
      <c r="H889" s="232">
        <f t="shared" si="93"/>
        <v>840</v>
      </c>
      <c r="I889" s="221"/>
      <c r="J889" s="189"/>
      <c r="K889" s="213">
        <f t="shared" si="91"/>
        <v>5</v>
      </c>
      <c r="L889" s="189"/>
      <c r="M889" s="228"/>
      <c r="N889" s="189"/>
      <c r="O889" s="189"/>
      <c r="P889" s="213">
        <f t="shared" si="92"/>
        <v>5</v>
      </c>
      <c r="Q889" s="189"/>
      <c r="R889" s="189"/>
      <c r="S889" s="189"/>
      <c r="T889" s="189"/>
      <c r="U889" s="189"/>
      <c r="V889" s="2"/>
      <c r="W889" s="2"/>
      <c r="X889" s="2"/>
      <c r="Y889" s="2"/>
      <c r="Z889" s="2"/>
      <c r="AA889" s="2"/>
      <c r="AB889" s="2"/>
    </row>
    <row r="890" spans="1:28" ht="15.75" customHeight="1" x14ac:dyDescent="0.25">
      <c r="A890" s="214"/>
      <c r="B890" s="214"/>
      <c r="C890" s="249" t="s">
        <v>1849</v>
      </c>
      <c r="D890" s="217" t="s">
        <v>1850</v>
      </c>
      <c r="E890" s="218">
        <v>2</v>
      </c>
      <c r="F890" s="219" t="s">
        <v>75</v>
      </c>
      <c r="G890" s="210">
        <v>1176</v>
      </c>
      <c r="H890" s="232">
        <f t="shared" si="93"/>
        <v>2352</v>
      </c>
      <c r="I890" s="221"/>
      <c r="J890" s="189"/>
      <c r="K890" s="213">
        <f t="shared" si="91"/>
        <v>1</v>
      </c>
      <c r="L890" s="189"/>
      <c r="M890" s="228"/>
      <c r="N890" s="189"/>
      <c r="O890" s="189"/>
      <c r="P890" s="213">
        <f t="shared" si="92"/>
        <v>1</v>
      </c>
      <c r="Q890" s="189"/>
      <c r="R890" s="189"/>
      <c r="S890" s="189"/>
      <c r="T890" s="189"/>
      <c r="U890" s="189"/>
      <c r="V890" s="2"/>
      <c r="W890" s="2"/>
      <c r="X890" s="2"/>
      <c r="Y890" s="2"/>
      <c r="Z890" s="2"/>
      <c r="AA890" s="2"/>
      <c r="AB890" s="2"/>
    </row>
    <row r="891" spans="1:28" ht="15.75" customHeight="1" x14ac:dyDescent="0.25">
      <c r="A891" s="214"/>
      <c r="B891" s="214"/>
      <c r="C891" s="233" t="s">
        <v>1851</v>
      </c>
      <c r="D891" s="217" t="s">
        <v>1852</v>
      </c>
      <c r="E891" s="218">
        <v>100</v>
      </c>
      <c r="F891" s="219" t="s">
        <v>178</v>
      </c>
      <c r="G891" s="210">
        <v>168</v>
      </c>
      <c r="H891" s="232">
        <f t="shared" si="93"/>
        <v>16800</v>
      </c>
      <c r="I891" s="221"/>
      <c r="J891" s="189"/>
      <c r="K891" s="213">
        <f t="shared" si="91"/>
        <v>50</v>
      </c>
      <c r="L891" s="189"/>
      <c r="M891" s="228"/>
      <c r="N891" s="189"/>
      <c r="O891" s="189"/>
      <c r="P891" s="213">
        <f t="shared" si="92"/>
        <v>50</v>
      </c>
      <c r="Q891" s="189"/>
      <c r="R891" s="189"/>
      <c r="S891" s="189"/>
      <c r="T891" s="189"/>
      <c r="U891" s="189"/>
      <c r="V891" s="2"/>
      <c r="W891" s="2"/>
      <c r="X891" s="2"/>
      <c r="Y891" s="2"/>
      <c r="Z891" s="2"/>
      <c r="AA891" s="2"/>
      <c r="AB891" s="2"/>
    </row>
    <row r="892" spans="1:28" ht="15.75" customHeight="1" x14ac:dyDescent="0.25">
      <c r="A892" s="214"/>
      <c r="B892" s="214"/>
      <c r="C892" s="233" t="s">
        <v>1853</v>
      </c>
      <c r="D892" s="217" t="s">
        <v>1854</v>
      </c>
      <c r="E892" s="218">
        <v>60</v>
      </c>
      <c r="F892" s="219" t="s">
        <v>178</v>
      </c>
      <c r="G892" s="210">
        <v>436.8</v>
      </c>
      <c r="H892" s="232">
        <f t="shared" si="93"/>
        <v>26208</v>
      </c>
      <c r="I892" s="221"/>
      <c r="J892" s="189"/>
      <c r="K892" s="213">
        <f t="shared" si="91"/>
        <v>30</v>
      </c>
      <c r="L892" s="189"/>
      <c r="M892" s="228"/>
      <c r="N892" s="189"/>
      <c r="O892" s="189"/>
      <c r="P892" s="213">
        <f t="shared" si="92"/>
        <v>30</v>
      </c>
      <c r="Q892" s="189"/>
      <c r="R892" s="189"/>
      <c r="S892" s="189"/>
      <c r="T892" s="189"/>
      <c r="U892" s="189"/>
      <c r="V892" s="2"/>
      <c r="W892" s="2"/>
      <c r="X892" s="2"/>
      <c r="Y892" s="2"/>
      <c r="Z892" s="2"/>
      <c r="AA892" s="2"/>
      <c r="AB892" s="2"/>
    </row>
    <row r="893" spans="1:28" ht="15.75" customHeight="1" x14ac:dyDescent="0.25">
      <c r="A893" s="214"/>
      <c r="B893" s="214"/>
      <c r="C893" s="233" t="s">
        <v>1855</v>
      </c>
      <c r="D893" s="217" t="s">
        <v>1856</v>
      </c>
      <c r="E893" s="218">
        <v>100</v>
      </c>
      <c r="F893" s="219" t="s">
        <v>178</v>
      </c>
      <c r="G893" s="210">
        <v>772.8</v>
      </c>
      <c r="H893" s="232">
        <f t="shared" si="93"/>
        <v>77280</v>
      </c>
      <c r="I893" s="221"/>
      <c r="J893" s="189"/>
      <c r="K893" s="213">
        <f t="shared" si="91"/>
        <v>50</v>
      </c>
      <c r="L893" s="189"/>
      <c r="M893" s="228"/>
      <c r="N893" s="189"/>
      <c r="O893" s="189"/>
      <c r="P893" s="213">
        <f t="shared" si="92"/>
        <v>50</v>
      </c>
      <c r="Q893" s="189"/>
      <c r="R893" s="189"/>
      <c r="S893" s="189"/>
      <c r="T893" s="189"/>
      <c r="U893" s="189"/>
      <c r="V893" s="2"/>
      <c r="W893" s="2"/>
      <c r="X893" s="2"/>
      <c r="Y893" s="2"/>
      <c r="Z893" s="2"/>
      <c r="AA893" s="2"/>
      <c r="AB893" s="2"/>
    </row>
    <row r="894" spans="1:28" ht="15.75" customHeight="1" x14ac:dyDescent="0.25">
      <c r="A894" s="214"/>
      <c r="B894" s="214"/>
      <c r="C894" s="233" t="s">
        <v>1857</v>
      </c>
      <c r="D894" s="217" t="s">
        <v>1858</v>
      </c>
      <c r="E894" s="218">
        <v>30</v>
      </c>
      <c r="F894" s="219" t="s">
        <v>77</v>
      </c>
      <c r="G894" s="210">
        <v>310.8</v>
      </c>
      <c r="H894" s="232">
        <f t="shared" si="93"/>
        <v>9324</v>
      </c>
      <c r="I894" s="221"/>
      <c r="J894" s="189"/>
      <c r="K894" s="213">
        <f t="shared" si="91"/>
        <v>15</v>
      </c>
      <c r="L894" s="189"/>
      <c r="M894" s="228"/>
      <c r="N894" s="189"/>
      <c r="O894" s="189"/>
      <c r="P894" s="213">
        <f t="shared" si="92"/>
        <v>15</v>
      </c>
      <c r="Q894" s="189"/>
      <c r="R894" s="189"/>
      <c r="S894" s="189"/>
      <c r="T894" s="189"/>
      <c r="U894" s="189"/>
      <c r="V894" s="2"/>
      <c r="W894" s="2"/>
      <c r="X894" s="2"/>
      <c r="Y894" s="2"/>
      <c r="Z894" s="2"/>
      <c r="AA894" s="2"/>
      <c r="AB894" s="2"/>
    </row>
    <row r="895" spans="1:28" ht="15.75" customHeight="1" x14ac:dyDescent="0.25">
      <c r="A895" s="214"/>
      <c r="B895" s="214"/>
      <c r="C895" s="233" t="s">
        <v>1859</v>
      </c>
      <c r="D895" s="217" t="s">
        <v>1860</v>
      </c>
      <c r="E895" s="218">
        <v>200</v>
      </c>
      <c r="F895" s="219" t="s">
        <v>75</v>
      </c>
      <c r="G895" s="210">
        <v>115.92</v>
      </c>
      <c r="H895" s="232">
        <f t="shared" si="93"/>
        <v>23184</v>
      </c>
      <c r="I895" s="221"/>
      <c r="J895" s="189"/>
      <c r="K895" s="213">
        <f t="shared" si="91"/>
        <v>100</v>
      </c>
      <c r="L895" s="189"/>
      <c r="M895" s="228"/>
      <c r="N895" s="189"/>
      <c r="O895" s="189"/>
      <c r="P895" s="213">
        <f t="shared" si="92"/>
        <v>100</v>
      </c>
      <c r="Q895" s="189"/>
      <c r="R895" s="189"/>
      <c r="S895" s="189"/>
      <c r="T895" s="189"/>
      <c r="U895" s="189"/>
      <c r="V895" s="2"/>
      <c r="W895" s="2"/>
      <c r="X895" s="2"/>
      <c r="Y895" s="2"/>
      <c r="Z895" s="2"/>
      <c r="AA895" s="2"/>
      <c r="AB895" s="2"/>
    </row>
    <row r="896" spans="1:28" ht="15.75" customHeight="1" x14ac:dyDescent="0.25">
      <c r="A896" s="214"/>
      <c r="B896" s="214"/>
      <c r="C896" s="233" t="s">
        <v>1861</v>
      </c>
      <c r="D896" s="217" t="s">
        <v>1862</v>
      </c>
      <c r="E896" s="218">
        <v>50</v>
      </c>
      <c r="F896" s="219" t="s">
        <v>77</v>
      </c>
      <c r="G896" s="210">
        <v>11.76</v>
      </c>
      <c r="H896" s="232">
        <f t="shared" si="93"/>
        <v>588</v>
      </c>
      <c r="I896" s="221"/>
      <c r="J896" s="189"/>
      <c r="K896" s="213">
        <f t="shared" si="91"/>
        <v>25</v>
      </c>
      <c r="L896" s="189"/>
      <c r="M896" s="228"/>
      <c r="N896" s="189"/>
      <c r="O896" s="189"/>
      <c r="P896" s="213">
        <f t="shared" si="92"/>
        <v>25</v>
      </c>
      <c r="Q896" s="189"/>
      <c r="R896" s="189"/>
      <c r="S896" s="189"/>
      <c r="T896" s="189"/>
      <c r="U896" s="189"/>
      <c r="V896" s="2"/>
      <c r="W896" s="2"/>
      <c r="X896" s="2"/>
      <c r="Y896" s="2"/>
      <c r="Z896" s="2"/>
      <c r="AA896" s="2"/>
      <c r="AB896" s="2"/>
    </row>
    <row r="897" spans="1:28" ht="15.75" customHeight="1" x14ac:dyDescent="0.25">
      <c r="A897" s="214"/>
      <c r="B897" s="214"/>
      <c r="C897" s="233" t="s">
        <v>1863</v>
      </c>
      <c r="D897" s="217" t="s">
        <v>1864</v>
      </c>
      <c r="E897" s="218">
        <v>100</v>
      </c>
      <c r="F897" s="219" t="s">
        <v>75</v>
      </c>
      <c r="G897" s="210">
        <v>201.6</v>
      </c>
      <c r="H897" s="232">
        <f t="shared" si="93"/>
        <v>20160</v>
      </c>
      <c r="I897" s="221"/>
      <c r="J897" s="189"/>
      <c r="K897" s="213">
        <f t="shared" si="91"/>
        <v>50</v>
      </c>
      <c r="L897" s="189"/>
      <c r="M897" s="228"/>
      <c r="N897" s="189"/>
      <c r="O897" s="189"/>
      <c r="P897" s="213">
        <f t="shared" si="92"/>
        <v>50</v>
      </c>
      <c r="Q897" s="189"/>
      <c r="R897" s="189"/>
      <c r="S897" s="189"/>
      <c r="T897" s="189"/>
      <c r="U897" s="189"/>
      <c r="V897" s="2"/>
      <c r="W897" s="2"/>
      <c r="X897" s="2"/>
      <c r="Y897" s="2"/>
      <c r="Z897" s="2"/>
      <c r="AA897" s="2"/>
      <c r="AB897" s="2"/>
    </row>
    <row r="898" spans="1:28" ht="15.75" customHeight="1" x14ac:dyDescent="0.25">
      <c r="A898" s="214"/>
      <c r="B898" s="214"/>
      <c r="C898" s="233" t="s">
        <v>1865</v>
      </c>
      <c r="D898" s="217" t="s">
        <v>1760</v>
      </c>
      <c r="E898" s="218">
        <v>100</v>
      </c>
      <c r="F898" s="219" t="s">
        <v>75</v>
      </c>
      <c r="G898" s="210">
        <v>235.2</v>
      </c>
      <c r="H898" s="232">
        <f t="shared" si="93"/>
        <v>23520</v>
      </c>
      <c r="I898" s="221"/>
      <c r="J898" s="189"/>
      <c r="K898" s="213">
        <f t="shared" si="91"/>
        <v>50</v>
      </c>
      <c r="L898" s="189"/>
      <c r="M898" s="228"/>
      <c r="N898" s="189"/>
      <c r="O898" s="189"/>
      <c r="P898" s="213">
        <f t="shared" si="92"/>
        <v>50</v>
      </c>
      <c r="Q898" s="189"/>
      <c r="R898" s="189"/>
      <c r="S898" s="189"/>
      <c r="T898" s="189"/>
      <c r="U898" s="189"/>
      <c r="V898" s="2"/>
      <c r="W898" s="2"/>
      <c r="X898" s="2"/>
      <c r="Y898" s="2"/>
      <c r="Z898" s="2"/>
      <c r="AA898" s="2"/>
      <c r="AB898" s="2"/>
    </row>
    <row r="899" spans="1:28" ht="15.75" customHeight="1" x14ac:dyDescent="0.25">
      <c r="A899" s="214"/>
      <c r="B899" s="214"/>
      <c r="C899" s="233" t="s">
        <v>1866</v>
      </c>
      <c r="D899" s="217" t="s">
        <v>1867</v>
      </c>
      <c r="E899" s="218">
        <v>10</v>
      </c>
      <c r="F899" s="219" t="s">
        <v>77</v>
      </c>
      <c r="G899" s="210">
        <v>97.44</v>
      </c>
      <c r="H899" s="232">
        <f t="shared" si="93"/>
        <v>974.4</v>
      </c>
      <c r="I899" s="221"/>
      <c r="J899" s="189"/>
      <c r="K899" s="213">
        <f t="shared" si="91"/>
        <v>5</v>
      </c>
      <c r="L899" s="189"/>
      <c r="M899" s="228"/>
      <c r="N899" s="189"/>
      <c r="O899" s="189"/>
      <c r="P899" s="213">
        <f t="shared" si="92"/>
        <v>5</v>
      </c>
      <c r="Q899" s="189"/>
      <c r="R899" s="189"/>
      <c r="S899" s="189"/>
      <c r="T899" s="189"/>
      <c r="U899" s="189"/>
      <c r="V899" s="2"/>
      <c r="W899" s="2"/>
      <c r="X899" s="2"/>
      <c r="Y899" s="2"/>
      <c r="Z899" s="2"/>
      <c r="AA899" s="2"/>
      <c r="AB899" s="2"/>
    </row>
    <row r="900" spans="1:28" ht="15.75" customHeight="1" x14ac:dyDescent="0.25">
      <c r="A900" s="214"/>
      <c r="B900" s="214"/>
      <c r="C900" s="233" t="s">
        <v>1868</v>
      </c>
      <c r="D900" s="217" t="s">
        <v>1869</v>
      </c>
      <c r="E900" s="218">
        <v>10</v>
      </c>
      <c r="F900" s="219" t="s">
        <v>77</v>
      </c>
      <c r="G900" s="210">
        <v>100.8</v>
      </c>
      <c r="H900" s="232">
        <f t="shared" si="93"/>
        <v>1008</v>
      </c>
      <c r="I900" s="221"/>
      <c r="J900" s="189"/>
      <c r="K900" s="213">
        <f t="shared" si="91"/>
        <v>5</v>
      </c>
      <c r="L900" s="189"/>
      <c r="M900" s="228"/>
      <c r="N900" s="189"/>
      <c r="O900" s="189"/>
      <c r="P900" s="213">
        <f t="shared" si="92"/>
        <v>5</v>
      </c>
      <c r="Q900" s="189"/>
      <c r="R900" s="189"/>
      <c r="S900" s="189"/>
      <c r="T900" s="189"/>
      <c r="U900" s="189"/>
      <c r="V900" s="2"/>
      <c r="W900" s="2"/>
      <c r="X900" s="2"/>
      <c r="Y900" s="2"/>
      <c r="Z900" s="2"/>
      <c r="AA900" s="2"/>
      <c r="AB900" s="2"/>
    </row>
    <row r="901" spans="1:28" ht="15.75" customHeight="1" x14ac:dyDescent="0.25">
      <c r="A901" s="214"/>
      <c r="B901" s="214"/>
      <c r="C901" s="233" t="s">
        <v>1870</v>
      </c>
      <c r="D901" s="217" t="s">
        <v>1139</v>
      </c>
      <c r="E901" s="218">
        <v>10</v>
      </c>
      <c r="F901" s="219" t="s">
        <v>77</v>
      </c>
      <c r="G901" s="210">
        <v>756</v>
      </c>
      <c r="H901" s="232">
        <f t="shared" si="93"/>
        <v>7560</v>
      </c>
      <c r="I901" s="221"/>
      <c r="J901" s="189"/>
      <c r="K901" s="213">
        <f t="shared" si="91"/>
        <v>5</v>
      </c>
      <c r="L901" s="189"/>
      <c r="M901" s="228"/>
      <c r="N901" s="189"/>
      <c r="O901" s="189"/>
      <c r="P901" s="213">
        <f t="shared" si="92"/>
        <v>5</v>
      </c>
      <c r="Q901" s="189"/>
      <c r="R901" s="189"/>
      <c r="S901" s="189"/>
      <c r="T901" s="189"/>
      <c r="U901" s="189"/>
      <c r="V901" s="2"/>
      <c r="W901" s="2"/>
      <c r="X901" s="2"/>
      <c r="Y901" s="2"/>
      <c r="Z901" s="2"/>
      <c r="AA901" s="2"/>
      <c r="AB901" s="2"/>
    </row>
    <row r="902" spans="1:28" ht="15.75" customHeight="1" x14ac:dyDescent="0.25">
      <c r="A902" s="214"/>
      <c r="B902" s="214"/>
      <c r="C902" s="233" t="s">
        <v>1871</v>
      </c>
      <c r="D902" s="217" t="s">
        <v>1872</v>
      </c>
      <c r="E902" s="218">
        <v>10</v>
      </c>
      <c r="F902" s="219" t="s">
        <v>77</v>
      </c>
      <c r="G902" s="210">
        <v>201.6</v>
      </c>
      <c r="H902" s="232">
        <f t="shared" si="93"/>
        <v>2016</v>
      </c>
      <c r="I902" s="221"/>
      <c r="J902" s="189"/>
      <c r="K902" s="213">
        <f t="shared" si="91"/>
        <v>5</v>
      </c>
      <c r="L902" s="189"/>
      <c r="M902" s="228"/>
      <c r="N902" s="189"/>
      <c r="O902" s="189"/>
      <c r="P902" s="213">
        <f t="shared" si="92"/>
        <v>5</v>
      </c>
      <c r="Q902" s="189"/>
      <c r="R902" s="189"/>
      <c r="S902" s="189"/>
      <c r="T902" s="189"/>
      <c r="U902" s="189"/>
      <c r="V902" s="2"/>
      <c r="W902" s="2"/>
      <c r="X902" s="2"/>
      <c r="Y902" s="2"/>
      <c r="Z902" s="2"/>
      <c r="AA902" s="2"/>
      <c r="AB902" s="2"/>
    </row>
    <row r="903" spans="1:28" ht="15.75" customHeight="1" x14ac:dyDescent="0.25">
      <c r="A903" s="214"/>
      <c r="B903" s="214"/>
      <c r="C903" s="233" t="s">
        <v>1873</v>
      </c>
      <c r="D903" s="217" t="s">
        <v>870</v>
      </c>
      <c r="E903" s="218">
        <v>3</v>
      </c>
      <c r="F903" s="219" t="s">
        <v>77</v>
      </c>
      <c r="G903" s="210">
        <v>3024</v>
      </c>
      <c r="H903" s="232">
        <f t="shared" si="93"/>
        <v>9072</v>
      </c>
      <c r="I903" s="221"/>
      <c r="J903" s="189"/>
      <c r="K903" s="213">
        <f t="shared" si="91"/>
        <v>1.5</v>
      </c>
      <c r="L903" s="189"/>
      <c r="M903" s="228"/>
      <c r="N903" s="189"/>
      <c r="O903" s="189"/>
      <c r="P903" s="213">
        <f t="shared" si="92"/>
        <v>1.5</v>
      </c>
      <c r="Q903" s="189"/>
      <c r="R903" s="189"/>
      <c r="S903" s="189"/>
      <c r="T903" s="189"/>
      <c r="U903" s="189"/>
      <c r="V903" s="2"/>
      <c r="W903" s="2"/>
      <c r="X903" s="2"/>
      <c r="Y903" s="2"/>
      <c r="Z903" s="2"/>
      <c r="AA903" s="2"/>
      <c r="AB903" s="2"/>
    </row>
    <row r="904" spans="1:28" ht="15.75" customHeight="1" x14ac:dyDescent="0.25">
      <c r="A904" s="214"/>
      <c r="B904" s="214"/>
      <c r="C904" s="233" t="s">
        <v>1873</v>
      </c>
      <c r="D904" s="217" t="s">
        <v>1874</v>
      </c>
      <c r="E904" s="218">
        <v>3</v>
      </c>
      <c r="F904" s="219" t="s">
        <v>77</v>
      </c>
      <c r="G904" s="210">
        <v>2520</v>
      </c>
      <c r="H904" s="232">
        <f t="shared" si="93"/>
        <v>7560</v>
      </c>
      <c r="I904" s="221"/>
      <c r="J904" s="189"/>
      <c r="K904" s="213">
        <f t="shared" si="91"/>
        <v>1.5</v>
      </c>
      <c r="L904" s="189"/>
      <c r="M904" s="228"/>
      <c r="N904" s="189"/>
      <c r="O904" s="189"/>
      <c r="P904" s="213">
        <f t="shared" si="92"/>
        <v>1.5</v>
      </c>
      <c r="Q904" s="189"/>
      <c r="R904" s="189"/>
      <c r="S904" s="189"/>
      <c r="T904" s="189"/>
      <c r="U904" s="189"/>
      <c r="V904" s="2"/>
      <c r="W904" s="2"/>
      <c r="X904" s="2"/>
      <c r="Y904" s="2"/>
      <c r="Z904" s="2"/>
      <c r="AA904" s="2"/>
      <c r="AB904" s="2"/>
    </row>
    <row r="905" spans="1:28" ht="15.75" customHeight="1" x14ac:dyDescent="0.25">
      <c r="A905" s="214"/>
      <c r="B905" s="214"/>
      <c r="C905" s="233" t="s">
        <v>1875</v>
      </c>
      <c r="D905" s="217" t="s">
        <v>869</v>
      </c>
      <c r="E905" s="218">
        <v>3</v>
      </c>
      <c r="F905" s="219" t="s">
        <v>77</v>
      </c>
      <c r="G905" s="210">
        <v>1200</v>
      </c>
      <c r="H905" s="232">
        <f t="shared" si="93"/>
        <v>3600</v>
      </c>
      <c r="I905" s="221"/>
      <c r="J905" s="189"/>
      <c r="K905" s="213">
        <f t="shared" si="91"/>
        <v>1.5</v>
      </c>
      <c r="L905" s="189"/>
      <c r="M905" s="228"/>
      <c r="N905" s="189"/>
      <c r="O905" s="189"/>
      <c r="P905" s="213">
        <f t="shared" si="92"/>
        <v>1.5</v>
      </c>
      <c r="Q905" s="189"/>
      <c r="R905" s="189"/>
      <c r="S905" s="189"/>
      <c r="T905" s="189"/>
      <c r="U905" s="189"/>
      <c r="V905" s="2"/>
      <c r="W905" s="2"/>
      <c r="X905" s="2"/>
      <c r="Y905" s="2"/>
      <c r="Z905" s="2"/>
      <c r="AA905" s="2"/>
      <c r="AB905" s="2"/>
    </row>
    <row r="906" spans="1:28" ht="15.75" customHeight="1" x14ac:dyDescent="0.25">
      <c r="A906" s="214"/>
      <c r="B906" s="214"/>
      <c r="C906" s="233" t="s">
        <v>1875</v>
      </c>
      <c r="D906" s="217" t="s">
        <v>1876</v>
      </c>
      <c r="E906" s="218">
        <v>3</v>
      </c>
      <c r="F906" s="219" t="s">
        <v>77</v>
      </c>
      <c r="G906" s="210">
        <v>5000</v>
      </c>
      <c r="H906" s="232">
        <f t="shared" si="93"/>
        <v>15000</v>
      </c>
      <c r="I906" s="221"/>
      <c r="J906" s="189"/>
      <c r="K906" s="213">
        <f t="shared" si="91"/>
        <v>1.5</v>
      </c>
      <c r="L906" s="189"/>
      <c r="M906" s="228"/>
      <c r="N906" s="189"/>
      <c r="O906" s="189"/>
      <c r="P906" s="213">
        <f t="shared" si="92"/>
        <v>1.5</v>
      </c>
      <c r="Q906" s="189"/>
      <c r="R906" s="189"/>
      <c r="S906" s="189"/>
      <c r="T906" s="189"/>
      <c r="U906" s="189"/>
      <c r="V906" s="2"/>
      <c r="W906" s="2"/>
      <c r="X906" s="2"/>
      <c r="Y906" s="2"/>
      <c r="Z906" s="2"/>
      <c r="AA906" s="2"/>
      <c r="AB906" s="2"/>
    </row>
    <row r="907" spans="1:28" ht="15.75" customHeight="1" x14ac:dyDescent="0.25">
      <c r="A907" s="214"/>
      <c r="B907" s="214"/>
      <c r="C907" s="233" t="s">
        <v>1877</v>
      </c>
      <c r="D907" s="217" t="s">
        <v>1878</v>
      </c>
      <c r="E907" s="218">
        <v>3</v>
      </c>
      <c r="F907" s="219" t="s">
        <v>77</v>
      </c>
      <c r="G907" s="210">
        <v>16800</v>
      </c>
      <c r="H907" s="232">
        <f t="shared" si="93"/>
        <v>50400</v>
      </c>
      <c r="I907" s="221"/>
      <c r="J907" s="189"/>
      <c r="K907" s="213">
        <f t="shared" si="91"/>
        <v>1.5</v>
      </c>
      <c r="L907" s="189"/>
      <c r="M907" s="228"/>
      <c r="N907" s="189"/>
      <c r="O907" s="189"/>
      <c r="P907" s="213">
        <f t="shared" si="92"/>
        <v>1.5</v>
      </c>
      <c r="Q907" s="189"/>
      <c r="R907" s="189"/>
      <c r="S907" s="189"/>
      <c r="T907" s="189"/>
      <c r="U907" s="189"/>
      <c r="V907" s="2"/>
      <c r="W907" s="2"/>
      <c r="X907" s="2"/>
      <c r="Y907" s="2"/>
      <c r="Z907" s="2"/>
      <c r="AA907" s="2"/>
      <c r="AB907" s="2"/>
    </row>
    <row r="908" spans="1:28" ht="15.75" customHeight="1" x14ac:dyDescent="0.25">
      <c r="A908" s="214"/>
      <c r="B908" s="214"/>
      <c r="C908" s="233" t="s">
        <v>1879</v>
      </c>
      <c r="D908" s="217" t="s">
        <v>1880</v>
      </c>
      <c r="E908" s="218">
        <v>20</v>
      </c>
      <c r="F908" s="219" t="s">
        <v>77</v>
      </c>
      <c r="G908" s="210">
        <v>927.36</v>
      </c>
      <c r="H908" s="232">
        <f t="shared" si="93"/>
        <v>18547.2</v>
      </c>
      <c r="I908" s="221"/>
      <c r="J908" s="189"/>
      <c r="K908" s="213">
        <f t="shared" si="91"/>
        <v>10</v>
      </c>
      <c r="L908" s="189"/>
      <c r="M908" s="228"/>
      <c r="N908" s="189"/>
      <c r="O908" s="189"/>
      <c r="P908" s="213">
        <f t="shared" si="92"/>
        <v>10</v>
      </c>
      <c r="Q908" s="189"/>
      <c r="R908" s="189"/>
      <c r="S908" s="189"/>
      <c r="T908" s="189"/>
      <c r="U908" s="189"/>
      <c r="V908" s="2"/>
      <c r="W908" s="2"/>
      <c r="X908" s="2"/>
      <c r="Y908" s="2"/>
      <c r="Z908" s="2"/>
      <c r="AA908" s="2"/>
      <c r="AB908" s="2"/>
    </row>
    <row r="909" spans="1:28" ht="15.75" customHeight="1" x14ac:dyDescent="0.25">
      <c r="A909" s="214"/>
      <c r="B909" s="214"/>
      <c r="C909" s="233" t="s">
        <v>1879</v>
      </c>
      <c r="D909" s="217" t="s">
        <v>1881</v>
      </c>
      <c r="E909" s="218">
        <v>10</v>
      </c>
      <c r="F909" s="219" t="s">
        <v>77</v>
      </c>
      <c r="G909" s="210">
        <v>806.4</v>
      </c>
      <c r="H909" s="232">
        <f t="shared" si="93"/>
        <v>8064</v>
      </c>
      <c r="I909" s="221"/>
      <c r="J909" s="189"/>
      <c r="K909" s="213">
        <f t="shared" si="91"/>
        <v>5</v>
      </c>
      <c r="L909" s="189"/>
      <c r="M909" s="228"/>
      <c r="N909" s="189"/>
      <c r="O909" s="189"/>
      <c r="P909" s="213">
        <f t="shared" si="92"/>
        <v>5</v>
      </c>
      <c r="Q909" s="189"/>
      <c r="R909" s="189"/>
      <c r="S909" s="189"/>
      <c r="T909" s="189"/>
      <c r="U909" s="189"/>
      <c r="V909" s="2"/>
      <c r="W909" s="2"/>
      <c r="X909" s="2"/>
      <c r="Y909" s="2"/>
      <c r="Z909" s="2"/>
      <c r="AA909" s="2"/>
      <c r="AB909" s="2"/>
    </row>
    <row r="910" spans="1:28" ht="15.75" customHeight="1" x14ac:dyDescent="0.25">
      <c r="A910" s="214"/>
      <c r="B910" s="214"/>
      <c r="C910" s="233" t="s">
        <v>1882</v>
      </c>
      <c r="D910" s="217" t="s">
        <v>1883</v>
      </c>
      <c r="E910" s="218">
        <v>5</v>
      </c>
      <c r="F910" s="219" t="s">
        <v>77</v>
      </c>
      <c r="G910" s="210">
        <v>2520</v>
      </c>
      <c r="H910" s="232">
        <f t="shared" si="93"/>
        <v>12600</v>
      </c>
      <c r="I910" s="221"/>
      <c r="J910" s="189"/>
      <c r="K910" s="213">
        <f t="shared" si="91"/>
        <v>2.5</v>
      </c>
      <c r="L910" s="189"/>
      <c r="M910" s="228"/>
      <c r="N910" s="189"/>
      <c r="O910" s="189"/>
      <c r="P910" s="213">
        <f t="shared" si="92"/>
        <v>2.5</v>
      </c>
      <c r="Q910" s="189"/>
      <c r="R910" s="189"/>
      <c r="S910" s="189"/>
      <c r="T910" s="189"/>
      <c r="U910" s="189"/>
      <c r="V910" s="2"/>
      <c r="W910" s="2"/>
      <c r="X910" s="2"/>
      <c r="Y910" s="2"/>
      <c r="Z910" s="2"/>
      <c r="AA910" s="2"/>
      <c r="AB910" s="2"/>
    </row>
    <row r="911" spans="1:28" ht="15.75" customHeight="1" x14ac:dyDescent="0.25">
      <c r="A911" s="214"/>
      <c r="B911" s="214"/>
      <c r="C911" s="233" t="s">
        <v>1884</v>
      </c>
      <c r="D911" s="217" t="s">
        <v>1885</v>
      </c>
      <c r="E911" s="218">
        <v>1200</v>
      </c>
      <c r="F911" s="219" t="s">
        <v>77</v>
      </c>
      <c r="G911" s="210">
        <v>50</v>
      </c>
      <c r="H911" s="232">
        <f t="shared" si="93"/>
        <v>60000</v>
      </c>
      <c r="I911" s="221"/>
      <c r="J911" s="189"/>
      <c r="K911" s="213">
        <f t="shared" si="91"/>
        <v>600</v>
      </c>
      <c r="L911" s="189"/>
      <c r="M911" s="228"/>
      <c r="N911" s="189"/>
      <c r="O911" s="189"/>
      <c r="P911" s="213">
        <f t="shared" si="92"/>
        <v>600</v>
      </c>
      <c r="Q911" s="189"/>
      <c r="R911" s="189"/>
      <c r="S911" s="189"/>
      <c r="T911" s="189"/>
      <c r="U911" s="189"/>
      <c r="V911" s="2"/>
      <c r="W911" s="2"/>
      <c r="X911" s="2"/>
      <c r="Y911" s="2"/>
      <c r="Z911" s="2"/>
      <c r="AA911" s="2"/>
      <c r="AB911" s="2"/>
    </row>
    <row r="912" spans="1:28" ht="15.75" customHeight="1" x14ac:dyDescent="0.25">
      <c r="A912" s="214"/>
      <c r="B912" s="214"/>
      <c r="C912" s="233" t="s">
        <v>1886</v>
      </c>
      <c r="D912" s="217" t="s">
        <v>1887</v>
      </c>
      <c r="E912" s="218">
        <v>25</v>
      </c>
      <c r="F912" s="219" t="s">
        <v>77</v>
      </c>
      <c r="G912" s="210">
        <v>420</v>
      </c>
      <c r="H912" s="232">
        <f t="shared" si="93"/>
        <v>10500</v>
      </c>
      <c r="I912" s="221"/>
      <c r="J912" s="189"/>
      <c r="K912" s="213">
        <f t="shared" si="91"/>
        <v>12.5</v>
      </c>
      <c r="L912" s="189"/>
      <c r="M912" s="228"/>
      <c r="N912" s="189"/>
      <c r="O912" s="189"/>
      <c r="P912" s="213">
        <f t="shared" si="92"/>
        <v>12.5</v>
      </c>
      <c r="Q912" s="189"/>
      <c r="R912" s="189"/>
      <c r="S912" s="189"/>
      <c r="T912" s="189"/>
      <c r="U912" s="189"/>
      <c r="V912" s="2"/>
      <c r="W912" s="2"/>
      <c r="X912" s="2"/>
      <c r="Y912" s="2"/>
      <c r="Z912" s="2"/>
      <c r="AA912" s="2"/>
      <c r="AB912" s="2"/>
    </row>
    <row r="913" spans="1:28" ht="15.75" customHeight="1" x14ac:dyDescent="0.25">
      <c r="A913" s="214"/>
      <c r="B913" s="214"/>
      <c r="C913" s="233" t="s">
        <v>1888</v>
      </c>
      <c r="D913" s="217" t="s">
        <v>1889</v>
      </c>
      <c r="E913" s="218">
        <v>5</v>
      </c>
      <c r="F913" s="219" t="s">
        <v>77</v>
      </c>
      <c r="G913" s="210">
        <v>771.12</v>
      </c>
      <c r="H913" s="232">
        <f t="shared" si="93"/>
        <v>3855.6</v>
      </c>
      <c r="I913" s="221"/>
      <c r="J913" s="189"/>
      <c r="K913" s="213">
        <f t="shared" si="91"/>
        <v>2.5</v>
      </c>
      <c r="L913" s="189"/>
      <c r="M913" s="228"/>
      <c r="N913" s="189"/>
      <c r="O913" s="189"/>
      <c r="P913" s="213">
        <f t="shared" si="92"/>
        <v>2.5</v>
      </c>
      <c r="Q913" s="189"/>
      <c r="R913" s="189"/>
      <c r="S913" s="189"/>
      <c r="T913" s="189"/>
      <c r="U913" s="189"/>
      <c r="V913" s="2"/>
      <c r="W913" s="2"/>
      <c r="X913" s="2"/>
      <c r="Y913" s="2"/>
      <c r="Z913" s="2"/>
      <c r="AA913" s="2"/>
      <c r="AB913" s="2"/>
    </row>
    <row r="914" spans="1:28" ht="15.75" customHeight="1" x14ac:dyDescent="0.25">
      <c r="A914" s="214"/>
      <c r="B914" s="214"/>
      <c r="C914" s="233" t="s">
        <v>1890</v>
      </c>
      <c r="D914" s="217" t="s">
        <v>1891</v>
      </c>
      <c r="E914" s="218">
        <v>5</v>
      </c>
      <c r="F914" s="219" t="s">
        <v>77</v>
      </c>
      <c r="G914" s="210">
        <v>873.6</v>
      </c>
      <c r="H914" s="232">
        <f t="shared" si="93"/>
        <v>4368</v>
      </c>
      <c r="I914" s="221"/>
      <c r="J914" s="189"/>
      <c r="K914" s="213">
        <f t="shared" si="91"/>
        <v>2.5</v>
      </c>
      <c r="L914" s="189"/>
      <c r="M914" s="228"/>
      <c r="N914" s="189"/>
      <c r="O914" s="189"/>
      <c r="P914" s="213">
        <f t="shared" si="92"/>
        <v>2.5</v>
      </c>
      <c r="Q914" s="189"/>
      <c r="R914" s="189"/>
      <c r="S914" s="189"/>
      <c r="T914" s="189"/>
      <c r="U914" s="189"/>
      <c r="V914" s="2"/>
      <c r="W914" s="2"/>
      <c r="X914" s="2"/>
      <c r="Y914" s="2"/>
      <c r="Z914" s="2"/>
      <c r="AA914" s="2"/>
      <c r="AB914" s="2"/>
    </row>
    <row r="915" spans="1:28" ht="15.75" customHeight="1" x14ac:dyDescent="0.25">
      <c r="A915" s="214"/>
      <c r="B915" s="214"/>
      <c r="C915" s="233" t="s">
        <v>1892</v>
      </c>
      <c r="D915" s="217" t="s">
        <v>1893</v>
      </c>
      <c r="E915" s="218">
        <v>4</v>
      </c>
      <c r="F915" s="219" t="s">
        <v>77</v>
      </c>
      <c r="G915" s="210">
        <v>1747.2</v>
      </c>
      <c r="H915" s="232">
        <f t="shared" si="93"/>
        <v>6988.8</v>
      </c>
      <c r="I915" s="221"/>
      <c r="J915" s="189"/>
      <c r="K915" s="213">
        <f t="shared" si="91"/>
        <v>2</v>
      </c>
      <c r="L915" s="189"/>
      <c r="M915" s="228"/>
      <c r="N915" s="189"/>
      <c r="O915" s="189"/>
      <c r="P915" s="213">
        <f t="shared" si="92"/>
        <v>2</v>
      </c>
      <c r="Q915" s="189"/>
      <c r="R915" s="189"/>
      <c r="S915" s="189"/>
      <c r="T915" s="189"/>
      <c r="U915" s="189"/>
      <c r="V915" s="2"/>
      <c r="W915" s="2"/>
      <c r="X915" s="2"/>
      <c r="Y915" s="2"/>
      <c r="Z915" s="2"/>
      <c r="AA915" s="2"/>
      <c r="AB915" s="2"/>
    </row>
    <row r="916" spans="1:28" ht="15.75" customHeight="1" x14ac:dyDescent="0.25">
      <c r="A916" s="214"/>
      <c r="B916" s="214"/>
      <c r="C916" s="233" t="s">
        <v>1894</v>
      </c>
      <c r="D916" s="217" t="s">
        <v>1895</v>
      </c>
      <c r="E916" s="218">
        <v>3</v>
      </c>
      <c r="F916" s="219" t="s">
        <v>689</v>
      </c>
      <c r="G916" s="210">
        <v>1100.4000000000001</v>
      </c>
      <c r="H916" s="232">
        <f t="shared" si="93"/>
        <v>3301.2000000000003</v>
      </c>
      <c r="I916" s="221"/>
      <c r="J916" s="189"/>
      <c r="K916" s="213">
        <f t="shared" si="91"/>
        <v>1.5</v>
      </c>
      <c r="L916" s="189"/>
      <c r="M916" s="228"/>
      <c r="N916" s="189"/>
      <c r="O916" s="189"/>
      <c r="P916" s="213">
        <f t="shared" si="92"/>
        <v>1.5</v>
      </c>
      <c r="Q916" s="189"/>
      <c r="R916" s="189"/>
      <c r="S916" s="189"/>
      <c r="T916" s="189"/>
      <c r="U916" s="189"/>
      <c r="V916" s="2"/>
      <c r="W916" s="2"/>
      <c r="X916" s="2"/>
      <c r="Y916" s="2"/>
      <c r="Z916" s="2"/>
      <c r="AA916" s="2"/>
      <c r="AB916" s="2"/>
    </row>
    <row r="917" spans="1:28" ht="15.75" customHeight="1" x14ac:dyDescent="0.25">
      <c r="A917" s="214"/>
      <c r="B917" s="214"/>
      <c r="C917" s="233" t="s">
        <v>1896</v>
      </c>
      <c r="D917" s="217" t="s">
        <v>1897</v>
      </c>
      <c r="E917" s="218">
        <v>10</v>
      </c>
      <c r="F917" s="219" t="s">
        <v>689</v>
      </c>
      <c r="G917" s="210">
        <v>730.8</v>
      </c>
      <c r="H917" s="232">
        <f t="shared" si="93"/>
        <v>7308</v>
      </c>
      <c r="I917" s="221"/>
      <c r="J917" s="189"/>
      <c r="K917" s="213">
        <f t="shared" si="91"/>
        <v>5</v>
      </c>
      <c r="L917" s="189"/>
      <c r="M917" s="228"/>
      <c r="N917" s="189"/>
      <c r="O917" s="189"/>
      <c r="P917" s="213">
        <f t="shared" si="92"/>
        <v>5</v>
      </c>
      <c r="Q917" s="189"/>
      <c r="R917" s="189"/>
      <c r="S917" s="189"/>
      <c r="T917" s="189"/>
      <c r="U917" s="189"/>
      <c r="V917" s="2"/>
      <c r="W917" s="2"/>
      <c r="X917" s="2"/>
      <c r="Y917" s="2"/>
      <c r="Z917" s="2"/>
      <c r="AA917" s="2"/>
      <c r="AB917" s="2"/>
    </row>
    <row r="918" spans="1:28" ht="15.75" customHeight="1" x14ac:dyDescent="0.25">
      <c r="A918" s="214"/>
      <c r="B918" s="214"/>
      <c r="C918" s="233" t="s">
        <v>1898</v>
      </c>
      <c r="D918" s="217" t="s">
        <v>995</v>
      </c>
      <c r="E918" s="218">
        <v>2</v>
      </c>
      <c r="F918" s="219" t="s">
        <v>77</v>
      </c>
      <c r="G918" s="210">
        <v>33.6</v>
      </c>
      <c r="H918" s="232">
        <f t="shared" si="93"/>
        <v>67.2</v>
      </c>
      <c r="I918" s="221"/>
      <c r="J918" s="189"/>
      <c r="K918" s="213">
        <f t="shared" si="91"/>
        <v>1</v>
      </c>
      <c r="L918" s="189"/>
      <c r="M918" s="228"/>
      <c r="N918" s="189"/>
      <c r="O918" s="189"/>
      <c r="P918" s="213">
        <f t="shared" si="92"/>
        <v>1</v>
      </c>
      <c r="Q918" s="189"/>
      <c r="R918" s="189"/>
      <c r="S918" s="189"/>
      <c r="T918" s="189"/>
      <c r="U918" s="189"/>
      <c r="V918" s="2"/>
      <c r="W918" s="2"/>
      <c r="X918" s="2"/>
      <c r="Y918" s="2"/>
      <c r="Z918" s="2"/>
      <c r="AA918" s="2"/>
      <c r="AB918" s="2"/>
    </row>
    <row r="919" spans="1:28" ht="15.75" customHeight="1" x14ac:dyDescent="0.25">
      <c r="A919" s="214"/>
      <c r="B919" s="214"/>
      <c r="C919" s="233" t="s">
        <v>1899</v>
      </c>
      <c r="D919" s="217" t="s">
        <v>1900</v>
      </c>
      <c r="E919" s="218">
        <v>1</v>
      </c>
      <c r="F919" s="219" t="s">
        <v>693</v>
      </c>
      <c r="G919" s="210">
        <v>672</v>
      </c>
      <c r="H919" s="232">
        <f t="shared" si="93"/>
        <v>672</v>
      </c>
      <c r="I919" s="221"/>
      <c r="J919" s="189"/>
      <c r="K919" s="213">
        <f t="shared" si="91"/>
        <v>0.5</v>
      </c>
      <c r="L919" s="189"/>
      <c r="M919" s="228"/>
      <c r="N919" s="189"/>
      <c r="O919" s="189"/>
      <c r="P919" s="213">
        <f t="shared" si="92"/>
        <v>0.5</v>
      </c>
      <c r="Q919" s="189"/>
      <c r="R919" s="189"/>
      <c r="S919" s="189"/>
      <c r="T919" s="189"/>
      <c r="U919" s="189"/>
      <c r="V919" s="2"/>
      <c r="W919" s="2"/>
      <c r="X919" s="2"/>
      <c r="Y919" s="2"/>
      <c r="Z919" s="2"/>
      <c r="AA919" s="2"/>
      <c r="AB919" s="2"/>
    </row>
    <row r="920" spans="1:28" ht="15.75" customHeight="1" x14ac:dyDescent="0.25">
      <c r="A920" s="214"/>
      <c r="B920" s="214"/>
      <c r="C920" s="233" t="s">
        <v>1901</v>
      </c>
      <c r="D920" s="217" t="s">
        <v>1902</v>
      </c>
      <c r="E920" s="218">
        <v>40</v>
      </c>
      <c r="F920" s="219" t="s">
        <v>178</v>
      </c>
      <c r="G920" s="210">
        <v>344.4</v>
      </c>
      <c r="H920" s="232">
        <f t="shared" si="93"/>
        <v>13776</v>
      </c>
      <c r="I920" s="221"/>
      <c r="J920" s="189"/>
      <c r="K920" s="213">
        <f t="shared" si="91"/>
        <v>20</v>
      </c>
      <c r="L920" s="189"/>
      <c r="M920" s="228"/>
      <c r="N920" s="189"/>
      <c r="O920" s="189"/>
      <c r="P920" s="213">
        <f t="shared" si="92"/>
        <v>20</v>
      </c>
      <c r="Q920" s="189"/>
      <c r="R920" s="189"/>
      <c r="S920" s="189"/>
      <c r="T920" s="189"/>
      <c r="U920" s="189"/>
      <c r="V920" s="2"/>
      <c r="W920" s="2"/>
      <c r="X920" s="2"/>
      <c r="Y920" s="2"/>
      <c r="Z920" s="2"/>
      <c r="AA920" s="2"/>
      <c r="AB920" s="2"/>
    </row>
    <row r="921" spans="1:28" ht="15.75" customHeight="1" x14ac:dyDescent="0.25">
      <c r="A921" s="214"/>
      <c r="B921" s="214"/>
      <c r="C921" s="233" t="s">
        <v>1903</v>
      </c>
      <c r="D921" s="217" t="s">
        <v>1904</v>
      </c>
      <c r="E921" s="218">
        <v>30</v>
      </c>
      <c r="F921" s="219" t="s">
        <v>77</v>
      </c>
      <c r="G921" s="210">
        <v>300</v>
      </c>
      <c r="H921" s="232">
        <f t="shared" si="93"/>
        <v>9000</v>
      </c>
      <c r="I921" s="221"/>
      <c r="J921" s="189"/>
      <c r="K921" s="213"/>
      <c r="L921" s="189"/>
      <c r="M921" s="228"/>
      <c r="N921" s="189"/>
      <c r="O921" s="189"/>
      <c r="P921" s="213">
        <v>30</v>
      </c>
      <c r="Q921" s="189"/>
      <c r="R921" s="189"/>
      <c r="S921" s="189"/>
      <c r="T921" s="189"/>
      <c r="U921" s="189"/>
      <c r="V921" s="2"/>
      <c r="W921" s="2"/>
      <c r="X921" s="2"/>
      <c r="Y921" s="2"/>
      <c r="Z921" s="2"/>
      <c r="AA921" s="2"/>
      <c r="AB921" s="2"/>
    </row>
    <row r="922" spans="1:28" ht="15.75" customHeight="1" x14ac:dyDescent="0.25">
      <c r="A922" s="214"/>
      <c r="B922" s="214"/>
      <c r="C922" s="233" t="s">
        <v>893</v>
      </c>
      <c r="D922" s="217" t="s">
        <v>1905</v>
      </c>
      <c r="E922" s="218">
        <v>1</v>
      </c>
      <c r="F922" s="219" t="s">
        <v>77</v>
      </c>
      <c r="G922" s="210">
        <v>1500</v>
      </c>
      <c r="H922" s="232">
        <f t="shared" si="93"/>
        <v>1500</v>
      </c>
      <c r="I922" s="221"/>
      <c r="J922" s="189"/>
      <c r="K922" s="213">
        <f t="shared" ref="K922:K1013" si="94">E922/2</f>
        <v>0.5</v>
      </c>
      <c r="L922" s="189"/>
      <c r="M922" s="228"/>
      <c r="N922" s="189"/>
      <c r="O922" s="189"/>
      <c r="P922" s="213">
        <f t="shared" ref="P922:P1013" si="95">E922/2</f>
        <v>0.5</v>
      </c>
      <c r="Q922" s="189"/>
      <c r="R922" s="189"/>
      <c r="S922" s="189"/>
      <c r="T922" s="189"/>
      <c r="U922" s="189"/>
      <c r="V922" s="2"/>
      <c r="W922" s="2"/>
      <c r="X922" s="2"/>
      <c r="Y922" s="2"/>
      <c r="Z922" s="2"/>
      <c r="AA922" s="2"/>
      <c r="AB922" s="2"/>
    </row>
    <row r="923" spans="1:28" ht="15.75" customHeight="1" x14ac:dyDescent="0.25">
      <c r="A923" s="214"/>
      <c r="B923" s="214"/>
      <c r="C923" s="233" t="s">
        <v>1906</v>
      </c>
      <c r="D923" s="217" t="s">
        <v>1848</v>
      </c>
      <c r="E923" s="218">
        <v>3</v>
      </c>
      <c r="F923" s="219" t="s">
        <v>77</v>
      </c>
      <c r="G923" s="210">
        <v>1008</v>
      </c>
      <c r="H923" s="232">
        <f t="shared" si="93"/>
        <v>3024</v>
      </c>
      <c r="I923" s="221"/>
      <c r="J923" s="189"/>
      <c r="K923" s="213">
        <f t="shared" si="94"/>
        <v>1.5</v>
      </c>
      <c r="L923" s="189"/>
      <c r="M923" s="228"/>
      <c r="N923" s="189"/>
      <c r="O923" s="189"/>
      <c r="P923" s="213">
        <f t="shared" si="95"/>
        <v>1.5</v>
      </c>
      <c r="Q923" s="189"/>
      <c r="R923" s="189"/>
      <c r="S923" s="189"/>
      <c r="T923" s="189"/>
      <c r="U923" s="189"/>
      <c r="V923" s="2"/>
      <c r="W923" s="2"/>
      <c r="X923" s="2"/>
      <c r="Y923" s="2"/>
      <c r="Z923" s="2"/>
      <c r="AA923" s="2"/>
      <c r="AB923" s="2"/>
    </row>
    <row r="924" spans="1:28" ht="15.75" customHeight="1" x14ac:dyDescent="0.25">
      <c r="A924" s="214"/>
      <c r="B924" s="214"/>
      <c r="C924" s="233" t="s">
        <v>1907</v>
      </c>
      <c r="D924" s="217" t="s">
        <v>1908</v>
      </c>
      <c r="E924" s="218">
        <v>5</v>
      </c>
      <c r="F924" s="219" t="s">
        <v>110</v>
      </c>
      <c r="G924" s="210">
        <v>2872.8</v>
      </c>
      <c r="H924" s="232">
        <f t="shared" si="93"/>
        <v>14364</v>
      </c>
      <c r="I924" s="221"/>
      <c r="J924" s="189"/>
      <c r="K924" s="213">
        <f t="shared" si="94"/>
        <v>2.5</v>
      </c>
      <c r="L924" s="189"/>
      <c r="M924" s="228"/>
      <c r="N924" s="189"/>
      <c r="O924" s="189"/>
      <c r="P924" s="213">
        <f t="shared" si="95"/>
        <v>2.5</v>
      </c>
      <c r="Q924" s="189"/>
      <c r="R924" s="189"/>
      <c r="S924" s="189"/>
      <c r="T924" s="189"/>
      <c r="U924" s="189"/>
      <c r="V924" s="2"/>
      <c r="W924" s="2"/>
      <c r="X924" s="2"/>
      <c r="Y924" s="2"/>
      <c r="Z924" s="2"/>
      <c r="AA924" s="2"/>
      <c r="AB924" s="2"/>
    </row>
    <row r="925" spans="1:28" ht="15.75" customHeight="1" x14ac:dyDescent="0.25">
      <c r="A925" s="214"/>
      <c r="B925" s="214"/>
      <c r="C925" s="233" t="s">
        <v>1909</v>
      </c>
      <c r="D925" s="217" t="s">
        <v>1910</v>
      </c>
      <c r="E925" s="218">
        <v>20</v>
      </c>
      <c r="F925" s="219" t="s">
        <v>178</v>
      </c>
      <c r="G925" s="210">
        <v>621.6</v>
      </c>
      <c r="H925" s="232">
        <f t="shared" si="93"/>
        <v>12432</v>
      </c>
      <c r="I925" s="221"/>
      <c r="J925" s="189"/>
      <c r="K925" s="213">
        <f t="shared" si="94"/>
        <v>10</v>
      </c>
      <c r="L925" s="189"/>
      <c r="M925" s="228"/>
      <c r="N925" s="189"/>
      <c r="O925" s="189"/>
      <c r="P925" s="213">
        <f t="shared" si="95"/>
        <v>10</v>
      </c>
      <c r="Q925" s="189"/>
      <c r="R925" s="189"/>
      <c r="S925" s="189"/>
      <c r="T925" s="189"/>
      <c r="U925" s="189"/>
      <c r="V925" s="2"/>
      <c r="W925" s="2"/>
      <c r="X925" s="2"/>
      <c r="Y925" s="2"/>
      <c r="Z925" s="2"/>
      <c r="AA925" s="2"/>
      <c r="AB925" s="2"/>
    </row>
    <row r="926" spans="1:28" ht="15.75" customHeight="1" x14ac:dyDescent="0.25">
      <c r="A926" s="214"/>
      <c r="B926" s="214"/>
      <c r="C926" s="233" t="s">
        <v>1911</v>
      </c>
      <c r="D926" s="217" t="s">
        <v>1912</v>
      </c>
      <c r="E926" s="218">
        <v>2</v>
      </c>
      <c r="F926" s="219" t="s">
        <v>77</v>
      </c>
      <c r="G926" s="210">
        <v>16800</v>
      </c>
      <c r="H926" s="232">
        <f t="shared" si="93"/>
        <v>33600</v>
      </c>
      <c r="I926" s="221"/>
      <c r="J926" s="189"/>
      <c r="K926" s="213">
        <f t="shared" si="94"/>
        <v>1</v>
      </c>
      <c r="L926" s="189"/>
      <c r="M926" s="228"/>
      <c r="N926" s="189"/>
      <c r="O926" s="189"/>
      <c r="P926" s="213">
        <f t="shared" si="95"/>
        <v>1</v>
      </c>
      <c r="Q926" s="189"/>
      <c r="R926" s="189"/>
      <c r="S926" s="189"/>
      <c r="T926" s="189"/>
      <c r="U926" s="189"/>
      <c r="V926" s="2"/>
      <c r="W926" s="2"/>
      <c r="X926" s="2"/>
      <c r="Y926" s="2"/>
      <c r="Z926" s="2"/>
      <c r="AA926" s="2"/>
      <c r="AB926" s="2"/>
    </row>
    <row r="927" spans="1:28" ht="15.75" customHeight="1" x14ac:dyDescent="0.25">
      <c r="A927" s="214"/>
      <c r="B927" s="214"/>
      <c r="C927" s="233" t="s">
        <v>1913</v>
      </c>
      <c r="D927" s="217" t="s">
        <v>1914</v>
      </c>
      <c r="E927" s="218">
        <v>50</v>
      </c>
      <c r="F927" s="219" t="s">
        <v>178</v>
      </c>
      <c r="G927" s="210">
        <v>168</v>
      </c>
      <c r="H927" s="232">
        <f t="shared" si="93"/>
        <v>8400</v>
      </c>
      <c r="I927" s="221"/>
      <c r="J927" s="189"/>
      <c r="K927" s="213">
        <f t="shared" si="94"/>
        <v>25</v>
      </c>
      <c r="L927" s="189"/>
      <c r="M927" s="228"/>
      <c r="N927" s="189"/>
      <c r="O927" s="189"/>
      <c r="P927" s="213">
        <f t="shared" si="95"/>
        <v>25</v>
      </c>
      <c r="Q927" s="189"/>
      <c r="R927" s="189"/>
      <c r="S927" s="189"/>
      <c r="T927" s="189"/>
      <c r="U927" s="189"/>
      <c r="V927" s="2"/>
      <c r="W927" s="2"/>
      <c r="X927" s="2"/>
      <c r="Y927" s="2"/>
      <c r="Z927" s="2"/>
      <c r="AA927" s="2"/>
      <c r="AB927" s="2"/>
    </row>
    <row r="928" spans="1:28" ht="15.75" customHeight="1" x14ac:dyDescent="0.25">
      <c r="A928" s="214"/>
      <c r="B928" s="214"/>
      <c r="C928" s="233" t="s">
        <v>1915</v>
      </c>
      <c r="D928" s="217" t="s">
        <v>1665</v>
      </c>
      <c r="E928" s="218">
        <v>3</v>
      </c>
      <c r="F928" s="219" t="s">
        <v>77</v>
      </c>
      <c r="G928" s="210">
        <v>840</v>
      </c>
      <c r="H928" s="232">
        <f t="shared" si="93"/>
        <v>2520</v>
      </c>
      <c r="I928" s="221"/>
      <c r="J928" s="189"/>
      <c r="K928" s="213">
        <f t="shared" si="94"/>
        <v>1.5</v>
      </c>
      <c r="L928" s="189"/>
      <c r="M928" s="228"/>
      <c r="N928" s="189"/>
      <c r="O928" s="189"/>
      <c r="P928" s="213">
        <f t="shared" si="95"/>
        <v>1.5</v>
      </c>
      <c r="Q928" s="189"/>
      <c r="R928" s="189"/>
      <c r="S928" s="189"/>
      <c r="T928" s="189"/>
      <c r="U928" s="189"/>
      <c r="V928" s="2"/>
      <c r="W928" s="2"/>
      <c r="X928" s="2"/>
      <c r="Y928" s="2"/>
      <c r="Z928" s="2"/>
      <c r="AA928" s="2"/>
      <c r="AB928" s="2"/>
    </row>
    <row r="929" spans="1:28" ht="15.75" customHeight="1" x14ac:dyDescent="0.25">
      <c r="A929" s="214"/>
      <c r="B929" s="214"/>
      <c r="C929" s="233" t="s">
        <v>1916</v>
      </c>
      <c r="D929" s="217" t="s">
        <v>1917</v>
      </c>
      <c r="E929" s="218">
        <v>2</v>
      </c>
      <c r="F929" s="219" t="s">
        <v>75</v>
      </c>
      <c r="G929" s="210">
        <v>924</v>
      </c>
      <c r="H929" s="232">
        <f t="shared" si="93"/>
        <v>1848</v>
      </c>
      <c r="I929" s="221"/>
      <c r="J929" s="189"/>
      <c r="K929" s="213">
        <f t="shared" si="94"/>
        <v>1</v>
      </c>
      <c r="L929" s="189"/>
      <c r="M929" s="228"/>
      <c r="N929" s="189"/>
      <c r="O929" s="189"/>
      <c r="P929" s="213">
        <f t="shared" si="95"/>
        <v>1</v>
      </c>
      <c r="Q929" s="189"/>
      <c r="R929" s="189"/>
      <c r="S929" s="189"/>
      <c r="T929" s="189"/>
      <c r="U929" s="189"/>
      <c r="V929" s="2"/>
      <c r="W929" s="2"/>
      <c r="X929" s="2"/>
      <c r="Y929" s="2"/>
      <c r="Z929" s="2"/>
      <c r="AA929" s="2"/>
      <c r="AB929" s="2"/>
    </row>
    <row r="930" spans="1:28" ht="15.75" customHeight="1" x14ac:dyDescent="0.25">
      <c r="A930" s="214"/>
      <c r="B930" s="214"/>
      <c r="C930" s="233" t="s">
        <v>1918</v>
      </c>
      <c r="D930" s="217" t="s">
        <v>1919</v>
      </c>
      <c r="E930" s="218">
        <v>5</v>
      </c>
      <c r="F930" s="219" t="s">
        <v>77</v>
      </c>
      <c r="G930" s="210">
        <v>2184</v>
      </c>
      <c r="H930" s="232">
        <f t="shared" si="93"/>
        <v>10920</v>
      </c>
      <c r="I930" s="221"/>
      <c r="J930" s="189"/>
      <c r="K930" s="213">
        <f t="shared" si="94"/>
        <v>2.5</v>
      </c>
      <c r="L930" s="189"/>
      <c r="M930" s="228"/>
      <c r="N930" s="189"/>
      <c r="O930" s="189"/>
      <c r="P930" s="213">
        <f t="shared" si="95"/>
        <v>2.5</v>
      </c>
      <c r="Q930" s="189"/>
      <c r="R930" s="189"/>
      <c r="S930" s="189"/>
      <c r="T930" s="189"/>
      <c r="U930" s="189"/>
      <c r="V930" s="2"/>
      <c r="W930" s="2"/>
      <c r="X930" s="2"/>
      <c r="Y930" s="2"/>
      <c r="Z930" s="2"/>
      <c r="AA930" s="2"/>
      <c r="AB930" s="2"/>
    </row>
    <row r="931" spans="1:28" ht="15.75" customHeight="1" x14ac:dyDescent="0.25">
      <c r="A931" s="214"/>
      <c r="B931" s="214"/>
      <c r="C931" s="233" t="s">
        <v>1920</v>
      </c>
      <c r="D931" s="217" t="s">
        <v>1921</v>
      </c>
      <c r="E931" s="218">
        <v>10</v>
      </c>
      <c r="F931" s="219" t="s">
        <v>77</v>
      </c>
      <c r="G931" s="210">
        <v>1596</v>
      </c>
      <c r="H931" s="232">
        <f t="shared" si="93"/>
        <v>15960</v>
      </c>
      <c r="I931" s="221"/>
      <c r="J931" s="189"/>
      <c r="K931" s="213">
        <f t="shared" si="94"/>
        <v>5</v>
      </c>
      <c r="L931" s="189"/>
      <c r="M931" s="228"/>
      <c r="N931" s="189"/>
      <c r="O931" s="189"/>
      <c r="P931" s="213">
        <f t="shared" si="95"/>
        <v>5</v>
      </c>
      <c r="Q931" s="189"/>
      <c r="R931" s="189"/>
      <c r="S931" s="189"/>
      <c r="T931" s="189"/>
      <c r="U931" s="189"/>
      <c r="V931" s="2"/>
      <c r="W931" s="2"/>
      <c r="X931" s="2"/>
      <c r="Y931" s="2"/>
      <c r="Z931" s="2"/>
      <c r="AA931" s="2"/>
      <c r="AB931" s="2"/>
    </row>
    <row r="932" spans="1:28" ht="15.75" customHeight="1" x14ac:dyDescent="0.25">
      <c r="A932" s="214"/>
      <c r="B932" s="214"/>
      <c r="C932" s="233" t="s">
        <v>1922</v>
      </c>
      <c r="D932" s="217" t="s">
        <v>1923</v>
      </c>
      <c r="E932" s="218">
        <v>10</v>
      </c>
      <c r="F932" s="219" t="s">
        <v>77</v>
      </c>
      <c r="G932" s="210">
        <v>184.8</v>
      </c>
      <c r="H932" s="232">
        <f t="shared" si="93"/>
        <v>1848</v>
      </c>
      <c r="I932" s="221"/>
      <c r="J932" s="189"/>
      <c r="K932" s="213">
        <f t="shared" si="94"/>
        <v>5</v>
      </c>
      <c r="L932" s="189"/>
      <c r="M932" s="228"/>
      <c r="N932" s="189"/>
      <c r="O932" s="189"/>
      <c r="P932" s="213">
        <f t="shared" si="95"/>
        <v>5</v>
      </c>
      <c r="Q932" s="189"/>
      <c r="R932" s="189"/>
      <c r="S932" s="189"/>
      <c r="T932" s="189"/>
      <c r="U932" s="189"/>
      <c r="V932" s="2"/>
      <c r="W932" s="2"/>
      <c r="X932" s="2"/>
      <c r="Y932" s="2"/>
      <c r="Z932" s="2"/>
      <c r="AA932" s="2"/>
      <c r="AB932" s="2"/>
    </row>
    <row r="933" spans="1:28" ht="15.75" customHeight="1" x14ac:dyDescent="0.25">
      <c r="A933" s="214"/>
      <c r="B933" s="214"/>
      <c r="C933" s="233" t="s">
        <v>1924</v>
      </c>
      <c r="D933" s="217" t="s">
        <v>1925</v>
      </c>
      <c r="E933" s="218">
        <v>40</v>
      </c>
      <c r="F933" s="219" t="s">
        <v>77</v>
      </c>
      <c r="G933" s="210">
        <v>302.39999999999998</v>
      </c>
      <c r="H933" s="232">
        <f t="shared" si="93"/>
        <v>12096</v>
      </c>
      <c r="I933" s="221"/>
      <c r="J933" s="189"/>
      <c r="K933" s="213">
        <f t="shared" si="94"/>
        <v>20</v>
      </c>
      <c r="L933" s="189"/>
      <c r="M933" s="228"/>
      <c r="N933" s="189"/>
      <c r="O933" s="189"/>
      <c r="P933" s="213">
        <f t="shared" si="95"/>
        <v>20</v>
      </c>
      <c r="Q933" s="189"/>
      <c r="R933" s="189"/>
      <c r="S933" s="189"/>
      <c r="T933" s="189"/>
      <c r="U933" s="189"/>
      <c r="V933" s="2"/>
      <c r="W933" s="2"/>
      <c r="X933" s="2"/>
      <c r="Y933" s="2"/>
      <c r="Z933" s="2"/>
      <c r="AA933" s="2"/>
      <c r="AB933" s="2"/>
    </row>
    <row r="934" spans="1:28" ht="15.75" customHeight="1" x14ac:dyDescent="0.25">
      <c r="A934" s="214"/>
      <c r="B934" s="214"/>
      <c r="C934" s="233" t="s">
        <v>1926</v>
      </c>
      <c r="D934" s="217" t="s">
        <v>1927</v>
      </c>
      <c r="E934" s="218"/>
      <c r="F934" s="219" t="s">
        <v>77</v>
      </c>
      <c r="G934" s="210">
        <v>1023.12</v>
      </c>
      <c r="H934" s="232">
        <f t="shared" si="93"/>
        <v>0</v>
      </c>
      <c r="I934" s="221"/>
      <c r="J934" s="189"/>
      <c r="K934" s="213">
        <f t="shared" si="94"/>
        <v>0</v>
      </c>
      <c r="L934" s="189"/>
      <c r="M934" s="228"/>
      <c r="N934" s="189"/>
      <c r="O934" s="189"/>
      <c r="P934" s="213">
        <f t="shared" si="95"/>
        <v>0</v>
      </c>
      <c r="Q934" s="189"/>
      <c r="R934" s="189"/>
      <c r="S934" s="189"/>
      <c r="T934" s="189"/>
      <c r="U934" s="189"/>
      <c r="V934" s="2"/>
      <c r="W934" s="2"/>
      <c r="X934" s="2"/>
      <c r="Y934" s="2"/>
      <c r="Z934" s="2"/>
      <c r="AA934" s="2"/>
      <c r="AB934" s="2"/>
    </row>
    <row r="935" spans="1:28" ht="15.75" customHeight="1" x14ac:dyDescent="0.25">
      <c r="A935" s="214"/>
      <c r="B935" s="214"/>
      <c r="C935" s="233" t="s">
        <v>1928</v>
      </c>
      <c r="D935" s="217" t="s">
        <v>1929</v>
      </c>
      <c r="E935" s="218">
        <v>5</v>
      </c>
      <c r="F935" s="219" t="s">
        <v>602</v>
      </c>
      <c r="G935" s="210">
        <v>1006.32</v>
      </c>
      <c r="H935" s="232">
        <f t="shared" si="93"/>
        <v>5031.6000000000004</v>
      </c>
      <c r="I935" s="221"/>
      <c r="J935" s="189"/>
      <c r="K935" s="213">
        <f t="shared" si="94"/>
        <v>2.5</v>
      </c>
      <c r="L935" s="189"/>
      <c r="M935" s="228"/>
      <c r="N935" s="189"/>
      <c r="O935" s="189"/>
      <c r="P935" s="213">
        <f t="shared" si="95"/>
        <v>2.5</v>
      </c>
      <c r="Q935" s="189"/>
      <c r="R935" s="189"/>
      <c r="S935" s="189"/>
      <c r="T935" s="189"/>
      <c r="U935" s="189"/>
      <c r="V935" s="2"/>
      <c r="W935" s="2"/>
      <c r="X935" s="2"/>
      <c r="Y935" s="2"/>
      <c r="Z935" s="2"/>
      <c r="AA935" s="2"/>
      <c r="AB935" s="2"/>
    </row>
    <row r="936" spans="1:28" ht="15.75" customHeight="1" x14ac:dyDescent="0.25">
      <c r="A936" s="214"/>
      <c r="B936" s="214"/>
      <c r="C936" s="233" t="s">
        <v>1930</v>
      </c>
      <c r="D936" s="217" t="s">
        <v>1931</v>
      </c>
      <c r="E936" s="218">
        <v>15</v>
      </c>
      <c r="F936" s="219" t="s">
        <v>178</v>
      </c>
      <c r="G936" s="210">
        <v>235.2</v>
      </c>
      <c r="H936" s="232">
        <f t="shared" si="93"/>
        <v>3528</v>
      </c>
      <c r="I936" s="221"/>
      <c r="J936" s="189"/>
      <c r="K936" s="213">
        <f t="shared" si="94"/>
        <v>7.5</v>
      </c>
      <c r="L936" s="189"/>
      <c r="M936" s="228"/>
      <c r="N936" s="189"/>
      <c r="O936" s="189"/>
      <c r="P936" s="213">
        <f t="shared" si="95"/>
        <v>7.5</v>
      </c>
      <c r="Q936" s="189"/>
      <c r="R936" s="189"/>
      <c r="S936" s="189"/>
      <c r="T936" s="189"/>
      <c r="U936" s="189"/>
      <c r="V936" s="2"/>
      <c r="W936" s="2"/>
      <c r="X936" s="2"/>
      <c r="Y936" s="2"/>
      <c r="Z936" s="2"/>
      <c r="AA936" s="2"/>
      <c r="AB936" s="2"/>
    </row>
    <row r="937" spans="1:28" ht="15.75" customHeight="1" x14ac:dyDescent="0.25">
      <c r="A937" s="214"/>
      <c r="B937" s="214"/>
      <c r="C937" s="233" t="s">
        <v>1930</v>
      </c>
      <c r="D937" s="217" t="s">
        <v>987</v>
      </c>
      <c r="E937" s="218">
        <v>5</v>
      </c>
      <c r="F937" s="219" t="s">
        <v>517</v>
      </c>
      <c r="G937" s="210">
        <v>672</v>
      </c>
      <c r="H937" s="232">
        <f t="shared" si="93"/>
        <v>3360</v>
      </c>
      <c r="I937" s="221"/>
      <c r="J937" s="189"/>
      <c r="K937" s="213">
        <f t="shared" si="94"/>
        <v>2.5</v>
      </c>
      <c r="L937" s="189"/>
      <c r="M937" s="228"/>
      <c r="N937" s="189"/>
      <c r="O937" s="189"/>
      <c r="P937" s="213">
        <f t="shared" si="95"/>
        <v>2.5</v>
      </c>
      <c r="Q937" s="189"/>
      <c r="R937" s="189"/>
      <c r="S937" s="189"/>
      <c r="T937" s="189"/>
      <c r="U937" s="189"/>
      <c r="V937" s="2"/>
      <c r="W937" s="2"/>
      <c r="X937" s="2"/>
      <c r="Y937" s="2"/>
      <c r="Z937" s="2"/>
      <c r="AA937" s="2"/>
      <c r="AB937" s="2"/>
    </row>
    <row r="938" spans="1:28" ht="15.75" customHeight="1" x14ac:dyDescent="0.25">
      <c r="A938" s="214"/>
      <c r="B938" s="214"/>
      <c r="C938" s="233" t="s">
        <v>1932</v>
      </c>
      <c r="D938" s="217" t="s">
        <v>1933</v>
      </c>
      <c r="E938" s="218">
        <v>5</v>
      </c>
      <c r="F938" s="219" t="s">
        <v>77</v>
      </c>
      <c r="G938" s="210">
        <v>1008</v>
      </c>
      <c r="H938" s="232">
        <f t="shared" si="93"/>
        <v>5040</v>
      </c>
      <c r="I938" s="221"/>
      <c r="J938" s="189"/>
      <c r="K938" s="213">
        <f t="shared" si="94"/>
        <v>2.5</v>
      </c>
      <c r="L938" s="189"/>
      <c r="M938" s="228"/>
      <c r="N938" s="189"/>
      <c r="O938" s="189"/>
      <c r="P938" s="213">
        <f t="shared" si="95"/>
        <v>2.5</v>
      </c>
      <c r="Q938" s="189"/>
      <c r="R938" s="189"/>
      <c r="S938" s="189"/>
      <c r="T938" s="189"/>
      <c r="U938" s="189"/>
      <c r="V938" s="2"/>
      <c r="W938" s="2"/>
      <c r="X938" s="2"/>
      <c r="Y938" s="2"/>
      <c r="Z938" s="2"/>
      <c r="AA938" s="2"/>
      <c r="AB938" s="2"/>
    </row>
    <row r="939" spans="1:28" ht="15.75" customHeight="1" x14ac:dyDescent="0.25">
      <c r="A939" s="214"/>
      <c r="B939" s="214"/>
      <c r="C939" s="233" t="s">
        <v>1934</v>
      </c>
      <c r="D939" s="217" t="s">
        <v>1935</v>
      </c>
      <c r="E939" s="218">
        <v>5</v>
      </c>
      <c r="F939" s="219" t="s">
        <v>77</v>
      </c>
      <c r="G939" s="210">
        <v>554.4</v>
      </c>
      <c r="H939" s="232">
        <f t="shared" si="93"/>
        <v>2772</v>
      </c>
      <c r="I939" s="221"/>
      <c r="J939" s="189"/>
      <c r="K939" s="213">
        <f t="shared" si="94"/>
        <v>2.5</v>
      </c>
      <c r="L939" s="189"/>
      <c r="M939" s="228"/>
      <c r="N939" s="189"/>
      <c r="O939" s="189"/>
      <c r="P939" s="213">
        <f t="shared" si="95"/>
        <v>2.5</v>
      </c>
      <c r="Q939" s="189"/>
      <c r="R939" s="189"/>
      <c r="S939" s="189"/>
      <c r="T939" s="189"/>
      <c r="U939" s="189"/>
      <c r="V939" s="2"/>
      <c r="W939" s="2"/>
      <c r="X939" s="2"/>
      <c r="Y939" s="2"/>
      <c r="Z939" s="2"/>
      <c r="AA939" s="2"/>
      <c r="AB939" s="2"/>
    </row>
    <row r="940" spans="1:28" ht="15.75" customHeight="1" x14ac:dyDescent="0.25">
      <c r="A940" s="214"/>
      <c r="B940" s="214"/>
      <c r="C940" s="233" t="s">
        <v>1936</v>
      </c>
      <c r="D940" s="217" t="s">
        <v>1937</v>
      </c>
      <c r="E940" s="218">
        <v>10</v>
      </c>
      <c r="F940" s="219" t="s">
        <v>77</v>
      </c>
      <c r="G940" s="210">
        <v>470.4</v>
      </c>
      <c r="H940" s="232">
        <f t="shared" si="93"/>
        <v>4704</v>
      </c>
      <c r="I940" s="221"/>
      <c r="J940" s="189"/>
      <c r="K940" s="213">
        <f t="shared" si="94"/>
        <v>5</v>
      </c>
      <c r="L940" s="189"/>
      <c r="M940" s="228"/>
      <c r="N940" s="189"/>
      <c r="O940" s="189"/>
      <c r="P940" s="213">
        <f t="shared" si="95"/>
        <v>5</v>
      </c>
      <c r="Q940" s="189"/>
      <c r="R940" s="189"/>
      <c r="S940" s="189"/>
      <c r="T940" s="189"/>
      <c r="U940" s="189"/>
      <c r="V940" s="2"/>
      <c r="W940" s="2"/>
      <c r="X940" s="2"/>
      <c r="Y940" s="2"/>
      <c r="Z940" s="2"/>
      <c r="AA940" s="2"/>
      <c r="AB940" s="2"/>
    </row>
    <row r="941" spans="1:28" ht="15.75" customHeight="1" x14ac:dyDescent="0.25">
      <c r="A941" s="214"/>
      <c r="B941" s="214"/>
      <c r="C941" s="233" t="s">
        <v>1938</v>
      </c>
      <c r="D941" s="217" t="s">
        <v>1939</v>
      </c>
      <c r="E941" s="218">
        <v>10</v>
      </c>
      <c r="F941" s="219" t="s">
        <v>77</v>
      </c>
      <c r="G941" s="210">
        <v>630</v>
      </c>
      <c r="H941" s="232">
        <f t="shared" si="93"/>
        <v>6300</v>
      </c>
      <c r="I941" s="221"/>
      <c r="J941" s="189"/>
      <c r="K941" s="213">
        <f t="shared" si="94"/>
        <v>5</v>
      </c>
      <c r="L941" s="189"/>
      <c r="M941" s="228"/>
      <c r="N941" s="189"/>
      <c r="O941" s="189"/>
      <c r="P941" s="213">
        <f t="shared" si="95"/>
        <v>5</v>
      </c>
      <c r="Q941" s="189"/>
      <c r="R941" s="189"/>
      <c r="S941" s="189"/>
      <c r="T941" s="189"/>
      <c r="U941" s="189"/>
      <c r="V941" s="2"/>
      <c r="W941" s="2"/>
      <c r="X941" s="2"/>
      <c r="Y941" s="2"/>
      <c r="Z941" s="2"/>
      <c r="AA941" s="2"/>
      <c r="AB941" s="2"/>
    </row>
    <row r="942" spans="1:28" ht="15.75" customHeight="1" x14ac:dyDescent="0.25">
      <c r="A942" s="214"/>
      <c r="B942" s="214"/>
      <c r="C942" s="233" t="s">
        <v>1940</v>
      </c>
      <c r="D942" s="217" t="s">
        <v>1941</v>
      </c>
      <c r="E942" s="218">
        <v>2</v>
      </c>
      <c r="F942" s="219" t="s">
        <v>77</v>
      </c>
      <c r="G942" s="210">
        <v>840</v>
      </c>
      <c r="H942" s="232">
        <f t="shared" si="93"/>
        <v>1680</v>
      </c>
      <c r="I942" s="221"/>
      <c r="J942" s="189"/>
      <c r="K942" s="213">
        <f t="shared" si="94"/>
        <v>1</v>
      </c>
      <c r="L942" s="189"/>
      <c r="M942" s="228"/>
      <c r="N942" s="189"/>
      <c r="O942" s="189"/>
      <c r="P942" s="213">
        <f t="shared" si="95"/>
        <v>1</v>
      </c>
      <c r="Q942" s="189"/>
      <c r="R942" s="189"/>
      <c r="S942" s="189"/>
      <c r="T942" s="189"/>
      <c r="U942" s="189"/>
      <c r="V942" s="2"/>
      <c r="W942" s="2"/>
      <c r="X942" s="2"/>
      <c r="Y942" s="2"/>
      <c r="Z942" s="2"/>
      <c r="AA942" s="2"/>
      <c r="AB942" s="2"/>
    </row>
    <row r="943" spans="1:28" ht="15.75" customHeight="1" x14ac:dyDescent="0.25">
      <c r="A943" s="214"/>
      <c r="B943" s="214"/>
      <c r="C943" s="233" t="s">
        <v>1942</v>
      </c>
      <c r="D943" s="217" t="s">
        <v>1848</v>
      </c>
      <c r="E943" s="218">
        <v>20</v>
      </c>
      <c r="F943" s="219" t="s">
        <v>710</v>
      </c>
      <c r="G943" s="210">
        <v>127.68</v>
      </c>
      <c r="H943" s="232">
        <f t="shared" si="93"/>
        <v>2553.6000000000004</v>
      </c>
      <c r="I943" s="221"/>
      <c r="J943" s="189"/>
      <c r="K943" s="213">
        <f t="shared" si="94"/>
        <v>10</v>
      </c>
      <c r="L943" s="189"/>
      <c r="M943" s="228"/>
      <c r="N943" s="189"/>
      <c r="O943" s="189"/>
      <c r="P943" s="213">
        <f t="shared" si="95"/>
        <v>10</v>
      </c>
      <c r="Q943" s="189"/>
      <c r="R943" s="189"/>
      <c r="S943" s="189"/>
      <c r="T943" s="189"/>
      <c r="U943" s="189"/>
      <c r="V943" s="2"/>
      <c r="W943" s="2"/>
      <c r="X943" s="2"/>
      <c r="Y943" s="2"/>
      <c r="Z943" s="2"/>
      <c r="AA943" s="2"/>
      <c r="AB943" s="2"/>
    </row>
    <row r="944" spans="1:28" ht="15.75" customHeight="1" x14ac:dyDescent="0.25">
      <c r="A944" s="214"/>
      <c r="B944" s="214"/>
      <c r="C944" s="233" t="s">
        <v>1943</v>
      </c>
      <c r="D944" s="217" t="s">
        <v>1944</v>
      </c>
      <c r="E944" s="218">
        <v>2</v>
      </c>
      <c r="F944" s="219" t="s">
        <v>77</v>
      </c>
      <c r="G944" s="210">
        <v>267.12</v>
      </c>
      <c r="H944" s="232">
        <f t="shared" si="93"/>
        <v>534.24</v>
      </c>
      <c r="I944" s="221"/>
      <c r="J944" s="189"/>
      <c r="K944" s="213">
        <f t="shared" si="94"/>
        <v>1</v>
      </c>
      <c r="L944" s="189"/>
      <c r="M944" s="228"/>
      <c r="N944" s="189"/>
      <c r="O944" s="189"/>
      <c r="P944" s="213">
        <f t="shared" si="95"/>
        <v>1</v>
      </c>
      <c r="Q944" s="189"/>
      <c r="R944" s="189"/>
      <c r="S944" s="189"/>
      <c r="T944" s="189"/>
      <c r="U944" s="189"/>
      <c r="V944" s="2"/>
      <c r="W944" s="2"/>
      <c r="X944" s="2"/>
      <c r="Y944" s="2"/>
      <c r="Z944" s="2"/>
      <c r="AA944" s="2"/>
      <c r="AB944" s="2"/>
    </row>
    <row r="945" spans="1:28" ht="15.75" customHeight="1" x14ac:dyDescent="0.25">
      <c r="A945" s="214"/>
      <c r="B945" s="214"/>
      <c r="C945" s="233" t="s">
        <v>1945</v>
      </c>
      <c r="D945" s="217" t="s">
        <v>1946</v>
      </c>
      <c r="E945" s="218">
        <v>100</v>
      </c>
      <c r="F945" s="219" t="s">
        <v>77</v>
      </c>
      <c r="G945" s="210">
        <v>334.32</v>
      </c>
      <c r="H945" s="232">
        <f t="shared" si="93"/>
        <v>33432</v>
      </c>
      <c r="I945" s="221"/>
      <c r="J945" s="189"/>
      <c r="K945" s="213">
        <f t="shared" si="94"/>
        <v>50</v>
      </c>
      <c r="L945" s="189"/>
      <c r="M945" s="228"/>
      <c r="N945" s="189"/>
      <c r="O945" s="189"/>
      <c r="P945" s="213">
        <f t="shared" si="95"/>
        <v>50</v>
      </c>
      <c r="Q945" s="189"/>
      <c r="R945" s="189"/>
      <c r="S945" s="189"/>
      <c r="T945" s="189"/>
      <c r="U945" s="189"/>
      <c r="V945" s="2"/>
      <c r="W945" s="2"/>
      <c r="X945" s="2"/>
      <c r="Y945" s="2"/>
      <c r="Z945" s="2"/>
      <c r="AA945" s="2"/>
      <c r="AB945" s="2"/>
    </row>
    <row r="946" spans="1:28" ht="15.75" customHeight="1" x14ac:dyDescent="0.25">
      <c r="A946" s="214"/>
      <c r="B946" s="214"/>
      <c r="C946" s="233" t="s">
        <v>1947</v>
      </c>
      <c r="D946" s="217" t="s">
        <v>1948</v>
      </c>
      <c r="E946" s="218">
        <v>100</v>
      </c>
      <c r="F946" s="219" t="s">
        <v>77</v>
      </c>
      <c r="G946" s="210">
        <v>344.4</v>
      </c>
      <c r="H946" s="232">
        <f t="shared" si="93"/>
        <v>34440</v>
      </c>
      <c r="I946" s="221"/>
      <c r="J946" s="189"/>
      <c r="K946" s="213">
        <f t="shared" si="94"/>
        <v>50</v>
      </c>
      <c r="L946" s="189"/>
      <c r="M946" s="228"/>
      <c r="N946" s="189"/>
      <c r="O946" s="189"/>
      <c r="P946" s="213">
        <f t="shared" si="95"/>
        <v>50</v>
      </c>
      <c r="Q946" s="189"/>
      <c r="R946" s="189"/>
      <c r="S946" s="189"/>
      <c r="T946" s="189"/>
      <c r="U946" s="189"/>
      <c r="V946" s="2"/>
      <c r="W946" s="2"/>
      <c r="X946" s="2"/>
      <c r="Y946" s="2"/>
      <c r="Z946" s="2"/>
      <c r="AA946" s="2"/>
      <c r="AB946" s="2"/>
    </row>
    <row r="947" spans="1:28" ht="15.75" customHeight="1" x14ac:dyDescent="0.25">
      <c r="A947" s="214"/>
      <c r="B947" s="214"/>
      <c r="C947" s="233" t="s">
        <v>1949</v>
      </c>
      <c r="D947" s="217" t="s">
        <v>1950</v>
      </c>
      <c r="E947" s="218">
        <v>20</v>
      </c>
      <c r="F947" s="219" t="s">
        <v>77</v>
      </c>
      <c r="G947" s="210">
        <v>369.6</v>
      </c>
      <c r="H947" s="232">
        <f t="shared" si="93"/>
        <v>7392</v>
      </c>
      <c r="I947" s="221"/>
      <c r="J947" s="189"/>
      <c r="K947" s="213">
        <f t="shared" si="94"/>
        <v>10</v>
      </c>
      <c r="L947" s="189"/>
      <c r="M947" s="228"/>
      <c r="N947" s="189"/>
      <c r="O947" s="189"/>
      <c r="P947" s="213">
        <f t="shared" si="95"/>
        <v>10</v>
      </c>
      <c r="Q947" s="189"/>
      <c r="R947" s="189"/>
      <c r="S947" s="189"/>
      <c r="T947" s="189"/>
      <c r="U947" s="189"/>
      <c r="V947" s="2"/>
      <c r="W947" s="2"/>
      <c r="X947" s="2"/>
      <c r="Y947" s="2"/>
      <c r="Z947" s="2"/>
      <c r="AA947" s="2"/>
      <c r="AB947" s="2"/>
    </row>
    <row r="948" spans="1:28" ht="15.75" customHeight="1" x14ac:dyDescent="0.25">
      <c r="A948" s="214"/>
      <c r="B948" s="214"/>
      <c r="C948" s="233" t="s">
        <v>1951</v>
      </c>
      <c r="D948" s="217" t="s">
        <v>1872</v>
      </c>
      <c r="E948" s="218">
        <v>30</v>
      </c>
      <c r="F948" s="219" t="s">
        <v>77</v>
      </c>
      <c r="G948" s="210">
        <v>6720</v>
      </c>
      <c r="H948" s="232">
        <f t="shared" si="93"/>
        <v>201600</v>
      </c>
      <c r="I948" s="221"/>
      <c r="J948" s="189"/>
      <c r="K948" s="213">
        <f t="shared" si="94"/>
        <v>15</v>
      </c>
      <c r="L948" s="189"/>
      <c r="M948" s="228"/>
      <c r="N948" s="189"/>
      <c r="O948" s="189"/>
      <c r="P948" s="213">
        <f t="shared" si="95"/>
        <v>15</v>
      </c>
      <c r="Q948" s="189"/>
      <c r="R948" s="189"/>
      <c r="S948" s="189"/>
      <c r="T948" s="189"/>
      <c r="U948" s="189"/>
      <c r="V948" s="2"/>
      <c r="W948" s="2"/>
      <c r="X948" s="2"/>
      <c r="Y948" s="2"/>
      <c r="Z948" s="2"/>
      <c r="AA948" s="2"/>
      <c r="AB948" s="2"/>
    </row>
    <row r="949" spans="1:28" ht="15.75" customHeight="1" x14ac:dyDescent="0.25">
      <c r="A949" s="214"/>
      <c r="B949" s="214"/>
      <c r="C949" s="233" t="s">
        <v>1952</v>
      </c>
      <c r="D949" s="217"/>
      <c r="E949" s="218">
        <v>12</v>
      </c>
      <c r="F949" s="219" t="s">
        <v>77</v>
      </c>
      <c r="G949" s="210">
        <v>3500</v>
      </c>
      <c r="H949" s="232">
        <f t="shared" si="93"/>
        <v>42000</v>
      </c>
      <c r="I949" s="221"/>
      <c r="J949" s="189"/>
      <c r="K949" s="213">
        <f t="shared" si="94"/>
        <v>6</v>
      </c>
      <c r="L949" s="189"/>
      <c r="M949" s="228"/>
      <c r="N949" s="189"/>
      <c r="O949" s="189"/>
      <c r="P949" s="213">
        <f t="shared" si="95"/>
        <v>6</v>
      </c>
      <c r="Q949" s="189"/>
      <c r="R949" s="189"/>
      <c r="S949" s="189"/>
      <c r="T949" s="189"/>
      <c r="U949" s="189"/>
      <c r="V949" s="2"/>
      <c r="W949" s="2"/>
      <c r="X949" s="2"/>
      <c r="Y949" s="2"/>
      <c r="Z949" s="2"/>
      <c r="AA949" s="2"/>
      <c r="AB949" s="2"/>
    </row>
    <row r="950" spans="1:28" ht="15.75" customHeight="1" x14ac:dyDescent="0.25">
      <c r="A950" s="214"/>
      <c r="B950" s="214"/>
      <c r="C950" s="233" t="s">
        <v>1953</v>
      </c>
      <c r="D950" s="217" t="s">
        <v>1848</v>
      </c>
      <c r="E950" s="218">
        <v>60</v>
      </c>
      <c r="F950" s="219" t="s">
        <v>77</v>
      </c>
      <c r="G950" s="210">
        <v>109.2</v>
      </c>
      <c r="H950" s="232">
        <f t="shared" si="93"/>
        <v>6552</v>
      </c>
      <c r="I950" s="221"/>
      <c r="J950" s="189"/>
      <c r="K950" s="213">
        <f t="shared" si="94"/>
        <v>30</v>
      </c>
      <c r="L950" s="189"/>
      <c r="M950" s="228"/>
      <c r="N950" s="189"/>
      <c r="O950" s="189"/>
      <c r="P950" s="213">
        <f t="shared" si="95"/>
        <v>30</v>
      </c>
      <c r="Q950" s="189"/>
      <c r="R950" s="189"/>
      <c r="S950" s="189"/>
      <c r="T950" s="189"/>
      <c r="U950" s="189"/>
      <c r="V950" s="2"/>
      <c r="W950" s="2"/>
      <c r="X950" s="2"/>
      <c r="Y950" s="2"/>
      <c r="Z950" s="2"/>
      <c r="AA950" s="2"/>
      <c r="AB950" s="2"/>
    </row>
    <row r="951" spans="1:28" ht="15.75" customHeight="1" x14ac:dyDescent="0.25">
      <c r="A951" s="214"/>
      <c r="B951" s="214"/>
      <c r="C951" s="233" t="s">
        <v>1954</v>
      </c>
      <c r="D951" s="217" t="s">
        <v>1848</v>
      </c>
      <c r="E951" s="218">
        <v>10</v>
      </c>
      <c r="F951" s="219" t="s">
        <v>77</v>
      </c>
      <c r="G951" s="210">
        <v>114.24</v>
      </c>
      <c r="H951" s="232">
        <f t="shared" si="93"/>
        <v>1142.3999999999999</v>
      </c>
      <c r="I951" s="221"/>
      <c r="J951" s="189"/>
      <c r="K951" s="213">
        <f t="shared" si="94"/>
        <v>5</v>
      </c>
      <c r="L951" s="189"/>
      <c r="M951" s="228"/>
      <c r="N951" s="189"/>
      <c r="O951" s="189"/>
      <c r="P951" s="213">
        <f t="shared" si="95"/>
        <v>5</v>
      </c>
      <c r="Q951" s="189"/>
      <c r="R951" s="189"/>
      <c r="S951" s="189"/>
      <c r="T951" s="189"/>
      <c r="U951" s="189"/>
      <c r="V951" s="2"/>
      <c r="W951" s="2"/>
      <c r="X951" s="2"/>
      <c r="Y951" s="2"/>
      <c r="Z951" s="2"/>
      <c r="AA951" s="2"/>
      <c r="AB951" s="2"/>
    </row>
    <row r="952" spans="1:28" ht="15.75" customHeight="1" x14ac:dyDescent="0.25">
      <c r="A952" s="214"/>
      <c r="B952" s="214"/>
      <c r="C952" s="233" t="s">
        <v>1955</v>
      </c>
      <c r="D952" s="217" t="s">
        <v>1956</v>
      </c>
      <c r="E952" s="218">
        <v>2</v>
      </c>
      <c r="F952" s="219" t="s">
        <v>110</v>
      </c>
      <c r="G952" s="210">
        <v>7617.12</v>
      </c>
      <c r="H952" s="232">
        <f t="shared" si="93"/>
        <v>15234.24</v>
      </c>
      <c r="I952" s="221"/>
      <c r="J952" s="189"/>
      <c r="K952" s="213">
        <f t="shared" si="94"/>
        <v>1</v>
      </c>
      <c r="L952" s="189"/>
      <c r="M952" s="228"/>
      <c r="N952" s="189"/>
      <c r="O952" s="189"/>
      <c r="P952" s="213">
        <f t="shared" si="95"/>
        <v>1</v>
      </c>
      <c r="Q952" s="189"/>
      <c r="R952" s="189"/>
      <c r="S952" s="189"/>
      <c r="T952" s="189"/>
      <c r="U952" s="189"/>
      <c r="V952" s="2"/>
      <c r="W952" s="2"/>
      <c r="X952" s="2"/>
      <c r="Y952" s="2"/>
      <c r="Z952" s="2"/>
      <c r="AA952" s="2"/>
      <c r="AB952" s="2"/>
    </row>
    <row r="953" spans="1:28" ht="15.75" customHeight="1" x14ac:dyDescent="0.25">
      <c r="A953" s="214"/>
      <c r="B953" s="214"/>
      <c r="C953" s="233" t="s">
        <v>1957</v>
      </c>
      <c r="D953" s="217" t="s">
        <v>1958</v>
      </c>
      <c r="E953" s="218">
        <v>15</v>
      </c>
      <c r="F953" s="219" t="s">
        <v>77</v>
      </c>
      <c r="G953" s="210">
        <v>200</v>
      </c>
      <c r="H953" s="232">
        <f t="shared" si="93"/>
        <v>3000</v>
      </c>
      <c r="I953" s="221"/>
      <c r="J953" s="189"/>
      <c r="K953" s="213">
        <f t="shared" si="94"/>
        <v>7.5</v>
      </c>
      <c r="L953" s="189"/>
      <c r="M953" s="228"/>
      <c r="N953" s="189"/>
      <c r="O953" s="189"/>
      <c r="P953" s="213">
        <f t="shared" si="95"/>
        <v>7.5</v>
      </c>
      <c r="Q953" s="189"/>
      <c r="R953" s="189"/>
      <c r="S953" s="189"/>
      <c r="T953" s="189"/>
      <c r="U953" s="189"/>
      <c r="V953" s="2"/>
      <c r="W953" s="2"/>
      <c r="X953" s="2"/>
      <c r="Y953" s="2"/>
      <c r="Z953" s="2"/>
      <c r="AA953" s="2"/>
      <c r="AB953" s="2"/>
    </row>
    <row r="954" spans="1:28" ht="15.75" customHeight="1" x14ac:dyDescent="0.25">
      <c r="A954" s="214"/>
      <c r="B954" s="214"/>
      <c r="C954" s="233" t="s">
        <v>1957</v>
      </c>
      <c r="D954" s="217" t="s">
        <v>1959</v>
      </c>
      <c r="E954" s="218">
        <v>15</v>
      </c>
      <c r="F954" s="219" t="s">
        <v>77</v>
      </c>
      <c r="G954" s="210">
        <v>200</v>
      </c>
      <c r="H954" s="232">
        <f t="shared" si="93"/>
        <v>3000</v>
      </c>
      <c r="I954" s="221"/>
      <c r="J954" s="189"/>
      <c r="K954" s="213">
        <f t="shared" si="94"/>
        <v>7.5</v>
      </c>
      <c r="L954" s="189"/>
      <c r="M954" s="228"/>
      <c r="N954" s="189"/>
      <c r="O954" s="189"/>
      <c r="P954" s="213">
        <f t="shared" si="95"/>
        <v>7.5</v>
      </c>
      <c r="Q954" s="189"/>
      <c r="R954" s="189"/>
      <c r="S954" s="189"/>
      <c r="T954" s="189"/>
      <c r="U954" s="189"/>
      <c r="V954" s="2"/>
      <c r="W954" s="2"/>
      <c r="X954" s="2"/>
      <c r="Y954" s="2"/>
      <c r="Z954" s="2"/>
      <c r="AA954" s="2"/>
      <c r="AB954" s="2"/>
    </row>
    <row r="955" spans="1:28" ht="15.75" customHeight="1" x14ac:dyDescent="0.25">
      <c r="A955" s="214"/>
      <c r="B955" s="214"/>
      <c r="C955" s="233" t="s">
        <v>1957</v>
      </c>
      <c r="D955" s="217" t="s">
        <v>1960</v>
      </c>
      <c r="E955" s="218">
        <v>15</v>
      </c>
      <c r="F955" s="219" t="s">
        <v>77</v>
      </c>
      <c r="G955" s="210">
        <v>200</v>
      </c>
      <c r="H955" s="232">
        <f t="shared" si="93"/>
        <v>3000</v>
      </c>
      <c r="I955" s="221"/>
      <c r="J955" s="189"/>
      <c r="K955" s="213">
        <f t="shared" si="94"/>
        <v>7.5</v>
      </c>
      <c r="L955" s="189"/>
      <c r="M955" s="228"/>
      <c r="N955" s="189"/>
      <c r="O955" s="189"/>
      <c r="P955" s="213">
        <f t="shared" si="95"/>
        <v>7.5</v>
      </c>
      <c r="Q955" s="189"/>
      <c r="R955" s="189"/>
      <c r="S955" s="189"/>
      <c r="T955" s="189"/>
      <c r="U955" s="189"/>
      <c r="V955" s="2"/>
      <c r="W955" s="2"/>
      <c r="X955" s="2"/>
      <c r="Y955" s="2"/>
      <c r="Z955" s="2"/>
      <c r="AA955" s="2"/>
      <c r="AB955" s="2"/>
    </row>
    <row r="956" spans="1:28" ht="15.75" customHeight="1" x14ac:dyDescent="0.25">
      <c r="A956" s="214"/>
      <c r="B956" s="214"/>
      <c r="C956" s="233" t="s">
        <v>1957</v>
      </c>
      <c r="D956" s="217" t="s">
        <v>1961</v>
      </c>
      <c r="E956" s="218">
        <v>5</v>
      </c>
      <c r="F956" s="219" t="s">
        <v>77</v>
      </c>
      <c r="G956" s="210">
        <v>200</v>
      </c>
      <c r="H956" s="232">
        <f t="shared" si="93"/>
        <v>1000</v>
      </c>
      <c r="I956" s="221"/>
      <c r="J956" s="189"/>
      <c r="K956" s="213">
        <f t="shared" si="94"/>
        <v>2.5</v>
      </c>
      <c r="L956" s="189"/>
      <c r="M956" s="228"/>
      <c r="N956" s="189"/>
      <c r="O956" s="189"/>
      <c r="P956" s="213">
        <f t="shared" si="95"/>
        <v>2.5</v>
      </c>
      <c r="Q956" s="189"/>
      <c r="R956" s="189"/>
      <c r="S956" s="189"/>
      <c r="T956" s="189"/>
      <c r="U956" s="189"/>
      <c r="V956" s="2"/>
      <c r="W956" s="2"/>
      <c r="X956" s="2"/>
      <c r="Y956" s="2"/>
      <c r="Z956" s="2"/>
      <c r="AA956" s="2"/>
      <c r="AB956" s="2"/>
    </row>
    <row r="957" spans="1:28" ht="15.75" customHeight="1" x14ac:dyDescent="0.25">
      <c r="A957" s="214"/>
      <c r="B957" s="214"/>
      <c r="C957" s="233" t="s">
        <v>1957</v>
      </c>
      <c r="D957" s="217" t="s">
        <v>1962</v>
      </c>
      <c r="E957" s="218">
        <v>5</v>
      </c>
      <c r="F957" s="219" t="s">
        <v>77</v>
      </c>
      <c r="G957" s="210">
        <v>200</v>
      </c>
      <c r="H957" s="232">
        <f t="shared" si="93"/>
        <v>1000</v>
      </c>
      <c r="I957" s="221"/>
      <c r="J957" s="189"/>
      <c r="K957" s="213">
        <f t="shared" si="94"/>
        <v>2.5</v>
      </c>
      <c r="L957" s="189"/>
      <c r="M957" s="228"/>
      <c r="N957" s="189"/>
      <c r="O957" s="189"/>
      <c r="P957" s="213">
        <f t="shared" si="95"/>
        <v>2.5</v>
      </c>
      <c r="Q957" s="189"/>
      <c r="R957" s="189"/>
      <c r="S957" s="189"/>
      <c r="T957" s="189"/>
      <c r="U957" s="189"/>
      <c r="V957" s="2"/>
      <c r="W957" s="2"/>
      <c r="X957" s="2"/>
      <c r="Y957" s="2"/>
      <c r="Z957" s="2"/>
      <c r="AA957" s="2"/>
      <c r="AB957" s="2"/>
    </row>
    <row r="958" spans="1:28" ht="15.75" customHeight="1" x14ac:dyDescent="0.25">
      <c r="A958" s="214"/>
      <c r="B958" s="214"/>
      <c r="C958" s="233" t="s">
        <v>1963</v>
      </c>
      <c r="D958" s="217" t="s">
        <v>1964</v>
      </c>
      <c r="E958" s="218">
        <v>10</v>
      </c>
      <c r="F958" s="219" t="s">
        <v>719</v>
      </c>
      <c r="G958" s="210">
        <v>325.92</v>
      </c>
      <c r="H958" s="232">
        <f t="shared" si="93"/>
        <v>3259.2000000000003</v>
      </c>
      <c r="I958" s="221"/>
      <c r="J958" s="189"/>
      <c r="K958" s="213">
        <f t="shared" si="94"/>
        <v>5</v>
      </c>
      <c r="L958" s="189"/>
      <c r="M958" s="228"/>
      <c r="N958" s="189"/>
      <c r="O958" s="189"/>
      <c r="P958" s="213">
        <f t="shared" si="95"/>
        <v>5</v>
      </c>
      <c r="Q958" s="189"/>
      <c r="R958" s="189"/>
      <c r="S958" s="189"/>
      <c r="T958" s="189"/>
      <c r="U958" s="189"/>
      <c r="V958" s="2"/>
      <c r="W958" s="2"/>
      <c r="X958" s="2"/>
      <c r="Y958" s="2"/>
      <c r="Z958" s="2"/>
      <c r="AA958" s="2"/>
      <c r="AB958" s="2"/>
    </row>
    <row r="959" spans="1:28" ht="15.75" customHeight="1" x14ac:dyDescent="0.25">
      <c r="A959" s="214"/>
      <c r="B959" s="214"/>
      <c r="C959" s="233" t="s">
        <v>1963</v>
      </c>
      <c r="D959" s="217" t="s">
        <v>1965</v>
      </c>
      <c r="E959" s="218">
        <v>10</v>
      </c>
      <c r="F959" s="219" t="s">
        <v>719</v>
      </c>
      <c r="G959" s="210">
        <v>201.6</v>
      </c>
      <c r="H959" s="232">
        <f t="shared" si="93"/>
        <v>2016</v>
      </c>
      <c r="I959" s="221"/>
      <c r="J959" s="189"/>
      <c r="K959" s="213">
        <f t="shared" si="94"/>
        <v>5</v>
      </c>
      <c r="L959" s="189"/>
      <c r="M959" s="228"/>
      <c r="N959" s="189"/>
      <c r="O959" s="189"/>
      <c r="P959" s="213">
        <f t="shared" si="95"/>
        <v>5</v>
      </c>
      <c r="Q959" s="189"/>
      <c r="R959" s="189"/>
      <c r="S959" s="189"/>
      <c r="T959" s="189"/>
      <c r="U959" s="189"/>
      <c r="V959" s="2"/>
      <c r="W959" s="2"/>
      <c r="X959" s="2"/>
      <c r="Y959" s="2"/>
      <c r="Z959" s="2"/>
      <c r="AA959" s="2"/>
      <c r="AB959" s="2"/>
    </row>
    <row r="960" spans="1:28" ht="15.75" customHeight="1" x14ac:dyDescent="0.25">
      <c r="A960" s="214"/>
      <c r="B960" s="214"/>
      <c r="C960" s="233" t="s">
        <v>1966</v>
      </c>
      <c r="D960" s="217" t="s">
        <v>1967</v>
      </c>
      <c r="E960" s="218">
        <v>30</v>
      </c>
      <c r="F960" s="219" t="s">
        <v>77</v>
      </c>
      <c r="G960" s="210">
        <v>142.80000000000001</v>
      </c>
      <c r="H960" s="232">
        <f t="shared" si="93"/>
        <v>4284</v>
      </c>
      <c r="I960" s="221"/>
      <c r="J960" s="189"/>
      <c r="K960" s="213">
        <f t="shared" si="94"/>
        <v>15</v>
      </c>
      <c r="L960" s="189"/>
      <c r="M960" s="228"/>
      <c r="N960" s="189"/>
      <c r="O960" s="189"/>
      <c r="P960" s="213">
        <f t="shared" si="95"/>
        <v>15</v>
      </c>
      <c r="Q960" s="189"/>
      <c r="R960" s="189"/>
      <c r="S960" s="189"/>
      <c r="T960" s="189"/>
      <c r="U960" s="189"/>
      <c r="V960" s="2"/>
      <c r="W960" s="2"/>
      <c r="X960" s="2"/>
      <c r="Y960" s="2"/>
      <c r="Z960" s="2"/>
      <c r="AA960" s="2"/>
      <c r="AB960" s="2"/>
    </row>
    <row r="961" spans="1:28" ht="15.75" customHeight="1" x14ac:dyDescent="0.25">
      <c r="A961" s="214"/>
      <c r="B961" s="214"/>
      <c r="C961" s="233" t="s">
        <v>1966</v>
      </c>
      <c r="D961" s="217" t="s">
        <v>1968</v>
      </c>
      <c r="E961" s="218">
        <v>30</v>
      </c>
      <c r="F961" s="219" t="s">
        <v>77</v>
      </c>
      <c r="G961" s="210">
        <v>75.599999999999994</v>
      </c>
      <c r="H961" s="232">
        <f t="shared" si="93"/>
        <v>2268</v>
      </c>
      <c r="I961" s="221"/>
      <c r="J961" s="189"/>
      <c r="K961" s="213">
        <f t="shared" si="94"/>
        <v>15</v>
      </c>
      <c r="L961" s="189"/>
      <c r="M961" s="228"/>
      <c r="N961" s="189"/>
      <c r="O961" s="189"/>
      <c r="P961" s="213">
        <f t="shared" si="95"/>
        <v>15</v>
      </c>
      <c r="Q961" s="189"/>
      <c r="R961" s="189"/>
      <c r="S961" s="189"/>
      <c r="T961" s="189"/>
      <c r="U961" s="189"/>
      <c r="V961" s="2"/>
      <c r="W961" s="2"/>
      <c r="X961" s="2"/>
      <c r="Y961" s="2"/>
      <c r="Z961" s="2"/>
      <c r="AA961" s="2"/>
      <c r="AB961" s="2"/>
    </row>
    <row r="962" spans="1:28" ht="15.75" customHeight="1" x14ac:dyDescent="0.25">
      <c r="A962" s="214"/>
      <c r="B962" s="214"/>
      <c r="C962" s="233" t="s">
        <v>1969</v>
      </c>
      <c r="D962" s="217" t="s">
        <v>1970</v>
      </c>
      <c r="E962" s="218">
        <v>4</v>
      </c>
      <c r="F962" s="219" t="s">
        <v>77</v>
      </c>
      <c r="G962" s="210">
        <v>1200</v>
      </c>
      <c r="H962" s="232">
        <f t="shared" si="93"/>
        <v>4800</v>
      </c>
      <c r="I962" s="221"/>
      <c r="J962" s="189"/>
      <c r="K962" s="213">
        <f t="shared" si="94"/>
        <v>2</v>
      </c>
      <c r="L962" s="189"/>
      <c r="M962" s="228"/>
      <c r="N962" s="189"/>
      <c r="O962" s="189"/>
      <c r="P962" s="213">
        <f t="shared" si="95"/>
        <v>2</v>
      </c>
      <c r="Q962" s="189"/>
      <c r="R962" s="189"/>
      <c r="S962" s="189"/>
      <c r="T962" s="189"/>
      <c r="U962" s="189"/>
      <c r="V962" s="2"/>
      <c r="W962" s="2"/>
      <c r="X962" s="2"/>
      <c r="Y962" s="2"/>
      <c r="Z962" s="2"/>
      <c r="AA962" s="2"/>
      <c r="AB962" s="2"/>
    </row>
    <row r="963" spans="1:28" ht="15.75" customHeight="1" x14ac:dyDescent="0.25">
      <c r="A963" s="214"/>
      <c r="B963" s="214"/>
      <c r="C963" s="233" t="s">
        <v>1971</v>
      </c>
      <c r="D963" s="217" t="s">
        <v>1139</v>
      </c>
      <c r="E963" s="218">
        <v>2</v>
      </c>
      <c r="F963" s="219" t="s">
        <v>77</v>
      </c>
      <c r="G963" s="210">
        <v>2500</v>
      </c>
      <c r="H963" s="232">
        <f t="shared" si="93"/>
        <v>5000</v>
      </c>
      <c r="I963" s="221"/>
      <c r="J963" s="189"/>
      <c r="K963" s="213">
        <f t="shared" si="94"/>
        <v>1</v>
      </c>
      <c r="L963" s="189"/>
      <c r="M963" s="228"/>
      <c r="N963" s="189"/>
      <c r="O963" s="189"/>
      <c r="P963" s="213">
        <f t="shared" si="95"/>
        <v>1</v>
      </c>
      <c r="Q963" s="189"/>
      <c r="R963" s="189"/>
      <c r="S963" s="189"/>
      <c r="T963" s="189"/>
      <c r="U963" s="189"/>
      <c r="V963" s="2"/>
      <c r="W963" s="2"/>
      <c r="X963" s="2"/>
      <c r="Y963" s="2"/>
      <c r="Z963" s="2"/>
      <c r="AA963" s="2"/>
      <c r="AB963" s="2"/>
    </row>
    <row r="964" spans="1:28" ht="15.75" customHeight="1" x14ac:dyDescent="0.25">
      <c r="A964" s="214"/>
      <c r="B964" s="214"/>
      <c r="C964" s="233" t="s">
        <v>1972</v>
      </c>
      <c r="D964" s="217" t="s">
        <v>1848</v>
      </c>
      <c r="E964" s="218">
        <v>10</v>
      </c>
      <c r="F964" s="219" t="s">
        <v>114</v>
      </c>
      <c r="G964" s="210">
        <v>252</v>
      </c>
      <c r="H964" s="232">
        <f t="shared" si="93"/>
        <v>2520</v>
      </c>
      <c r="I964" s="221"/>
      <c r="J964" s="189"/>
      <c r="K964" s="213">
        <f t="shared" si="94"/>
        <v>5</v>
      </c>
      <c r="L964" s="189"/>
      <c r="M964" s="228"/>
      <c r="N964" s="189"/>
      <c r="O964" s="189"/>
      <c r="P964" s="213">
        <f t="shared" si="95"/>
        <v>5</v>
      </c>
      <c r="Q964" s="189"/>
      <c r="R964" s="189"/>
      <c r="S964" s="189"/>
      <c r="T964" s="189"/>
      <c r="U964" s="189"/>
      <c r="V964" s="2"/>
      <c r="W964" s="2"/>
      <c r="X964" s="2"/>
      <c r="Y964" s="2"/>
      <c r="Z964" s="2"/>
      <c r="AA964" s="2"/>
      <c r="AB964" s="2"/>
    </row>
    <row r="965" spans="1:28" ht="15.75" customHeight="1" x14ac:dyDescent="0.25">
      <c r="A965" s="214"/>
      <c r="B965" s="214"/>
      <c r="C965" s="233" t="s">
        <v>1973</v>
      </c>
      <c r="D965" s="217" t="s">
        <v>1974</v>
      </c>
      <c r="E965" s="218">
        <v>5</v>
      </c>
      <c r="F965" s="219" t="s">
        <v>114</v>
      </c>
      <c r="G965" s="210">
        <v>6500</v>
      </c>
      <c r="H965" s="232">
        <f t="shared" si="93"/>
        <v>32500</v>
      </c>
      <c r="I965" s="221"/>
      <c r="J965" s="189"/>
      <c r="K965" s="213">
        <f t="shared" si="94"/>
        <v>2.5</v>
      </c>
      <c r="L965" s="189"/>
      <c r="M965" s="228"/>
      <c r="N965" s="189"/>
      <c r="O965" s="189"/>
      <c r="P965" s="213">
        <f t="shared" si="95"/>
        <v>2.5</v>
      </c>
      <c r="Q965" s="189"/>
      <c r="R965" s="189"/>
      <c r="S965" s="189"/>
      <c r="T965" s="189"/>
      <c r="U965" s="189"/>
      <c r="V965" s="2"/>
      <c r="W965" s="2"/>
      <c r="X965" s="2"/>
      <c r="Y965" s="2"/>
      <c r="Z965" s="2"/>
      <c r="AA965" s="2"/>
      <c r="AB965" s="2"/>
    </row>
    <row r="966" spans="1:28" ht="15.75" customHeight="1" x14ac:dyDescent="0.25">
      <c r="A966" s="214"/>
      <c r="B966" s="214"/>
      <c r="C966" s="233" t="s">
        <v>1973</v>
      </c>
      <c r="D966" s="217" t="s">
        <v>1975</v>
      </c>
      <c r="E966" s="218">
        <v>4</v>
      </c>
      <c r="F966" s="219" t="s">
        <v>114</v>
      </c>
      <c r="G966" s="210">
        <v>6500</v>
      </c>
      <c r="H966" s="232">
        <f t="shared" si="93"/>
        <v>26000</v>
      </c>
      <c r="I966" s="221"/>
      <c r="J966" s="189"/>
      <c r="K966" s="213">
        <f t="shared" si="94"/>
        <v>2</v>
      </c>
      <c r="L966" s="189"/>
      <c r="M966" s="228"/>
      <c r="N966" s="189"/>
      <c r="O966" s="189"/>
      <c r="P966" s="213">
        <f t="shared" si="95"/>
        <v>2</v>
      </c>
      <c r="Q966" s="189"/>
      <c r="R966" s="189"/>
      <c r="S966" s="189"/>
      <c r="T966" s="189"/>
      <c r="U966" s="189"/>
      <c r="V966" s="2"/>
      <c r="W966" s="2"/>
      <c r="X966" s="2"/>
      <c r="Y966" s="2"/>
      <c r="Z966" s="2"/>
      <c r="AA966" s="2"/>
      <c r="AB966" s="2"/>
    </row>
    <row r="967" spans="1:28" ht="15.75" customHeight="1" x14ac:dyDescent="0.25">
      <c r="A967" s="214"/>
      <c r="B967" s="214"/>
      <c r="C967" s="233" t="s">
        <v>1973</v>
      </c>
      <c r="D967" s="217" t="s">
        <v>1976</v>
      </c>
      <c r="E967" s="218">
        <v>10</v>
      </c>
      <c r="F967" s="219" t="s">
        <v>114</v>
      </c>
      <c r="G967" s="210">
        <v>6500</v>
      </c>
      <c r="H967" s="232">
        <f t="shared" si="93"/>
        <v>65000</v>
      </c>
      <c r="I967" s="221"/>
      <c r="J967" s="189"/>
      <c r="K967" s="213">
        <f t="shared" si="94"/>
        <v>5</v>
      </c>
      <c r="L967" s="189"/>
      <c r="M967" s="228"/>
      <c r="N967" s="189"/>
      <c r="O967" s="189"/>
      <c r="P967" s="213">
        <f t="shared" si="95"/>
        <v>5</v>
      </c>
      <c r="Q967" s="189"/>
      <c r="R967" s="189"/>
      <c r="S967" s="189"/>
      <c r="T967" s="189"/>
      <c r="U967" s="189"/>
      <c r="V967" s="2"/>
      <c r="W967" s="2"/>
      <c r="X967" s="2"/>
      <c r="Y967" s="2"/>
      <c r="Z967" s="2"/>
      <c r="AA967" s="2"/>
      <c r="AB967" s="2"/>
    </row>
    <row r="968" spans="1:28" ht="15.75" customHeight="1" x14ac:dyDescent="0.25">
      <c r="A968" s="214"/>
      <c r="B968" s="214"/>
      <c r="C968" s="233" t="s">
        <v>1973</v>
      </c>
      <c r="D968" s="217" t="s">
        <v>1977</v>
      </c>
      <c r="E968" s="218">
        <v>1</v>
      </c>
      <c r="F968" s="219" t="s">
        <v>114</v>
      </c>
      <c r="G968" s="210">
        <v>6500</v>
      </c>
      <c r="H968" s="232">
        <f t="shared" si="93"/>
        <v>6500</v>
      </c>
      <c r="I968" s="221"/>
      <c r="J968" s="189"/>
      <c r="K968" s="213">
        <f t="shared" si="94"/>
        <v>0.5</v>
      </c>
      <c r="L968" s="189"/>
      <c r="M968" s="228"/>
      <c r="N968" s="189"/>
      <c r="O968" s="189"/>
      <c r="P968" s="213">
        <f t="shared" si="95"/>
        <v>0.5</v>
      </c>
      <c r="Q968" s="189"/>
      <c r="R968" s="189"/>
      <c r="S968" s="189"/>
      <c r="T968" s="189"/>
      <c r="U968" s="189"/>
      <c r="V968" s="2"/>
      <c r="W968" s="2"/>
      <c r="X968" s="2"/>
      <c r="Y968" s="2"/>
      <c r="Z968" s="2"/>
      <c r="AA968" s="2"/>
      <c r="AB968" s="2"/>
    </row>
    <row r="969" spans="1:28" ht="15.75" customHeight="1" x14ac:dyDescent="0.25">
      <c r="A969" s="214"/>
      <c r="B969" s="214"/>
      <c r="C969" s="233" t="s">
        <v>1978</v>
      </c>
      <c r="D969" s="217" t="s">
        <v>1979</v>
      </c>
      <c r="E969" s="218">
        <v>2</v>
      </c>
      <c r="F969" s="219" t="s">
        <v>114</v>
      </c>
      <c r="G969" s="210">
        <v>6500</v>
      </c>
      <c r="H969" s="232">
        <f t="shared" si="93"/>
        <v>13000</v>
      </c>
      <c r="I969" s="221"/>
      <c r="J969" s="189"/>
      <c r="K969" s="213">
        <f t="shared" si="94"/>
        <v>1</v>
      </c>
      <c r="L969" s="189"/>
      <c r="M969" s="228"/>
      <c r="N969" s="189"/>
      <c r="O969" s="189"/>
      <c r="P969" s="213">
        <f t="shared" si="95"/>
        <v>1</v>
      </c>
      <c r="Q969" s="189"/>
      <c r="R969" s="189"/>
      <c r="S969" s="189"/>
      <c r="T969" s="189"/>
      <c r="U969" s="189"/>
      <c r="V969" s="2"/>
      <c r="W969" s="2"/>
      <c r="X969" s="2"/>
      <c r="Y969" s="2"/>
      <c r="Z969" s="2"/>
      <c r="AA969" s="2"/>
      <c r="AB969" s="2"/>
    </row>
    <row r="970" spans="1:28" ht="15.75" customHeight="1" x14ac:dyDescent="0.25">
      <c r="A970" s="214"/>
      <c r="B970" s="214"/>
      <c r="C970" s="233" t="s">
        <v>1978</v>
      </c>
      <c r="D970" s="217" t="s">
        <v>1980</v>
      </c>
      <c r="E970" s="218">
        <v>3</v>
      </c>
      <c r="F970" s="219" t="s">
        <v>114</v>
      </c>
      <c r="G970" s="210">
        <v>6500</v>
      </c>
      <c r="H970" s="232">
        <f t="shared" si="93"/>
        <v>19500</v>
      </c>
      <c r="I970" s="221"/>
      <c r="J970" s="189"/>
      <c r="K970" s="213">
        <f t="shared" si="94"/>
        <v>1.5</v>
      </c>
      <c r="L970" s="189"/>
      <c r="M970" s="228"/>
      <c r="N970" s="189"/>
      <c r="O970" s="189"/>
      <c r="P970" s="213">
        <f t="shared" si="95"/>
        <v>1.5</v>
      </c>
      <c r="Q970" s="189"/>
      <c r="R970" s="189"/>
      <c r="S970" s="189"/>
      <c r="T970" s="189"/>
      <c r="U970" s="189"/>
      <c r="V970" s="2"/>
      <c r="W970" s="2"/>
      <c r="X970" s="2"/>
      <c r="Y970" s="2"/>
      <c r="Z970" s="2"/>
      <c r="AA970" s="2"/>
      <c r="AB970" s="2"/>
    </row>
    <row r="971" spans="1:28" ht="15.75" customHeight="1" x14ac:dyDescent="0.25">
      <c r="A971" s="214"/>
      <c r="B971" s="214"/>
      <c r="C971" s="233" t="s">
        <v>1978</v>
      </c>
      <c r="D971" s="217" t="s">
        <v>1981</v>
      </c>
      <c r="E971" s="218">
        <v>3</v>
      </c>
      <c r="F971" s="219" t="s">
        <v>114</v>
      </c>
      <c r="G971" s="210">
        <v>6500</v>
      </c>
      <c r="H971" s="232">
        <f t="shared" si="93"/>
        <v>19500</v>
      </c>
      <c r="I971" s="221"/>
      <c r="J971" s="189"/>
      <c r="K971" s="213">
        <f t="shared" si="94"/>
        <v>1.5</v>
      </c>
      <c r="L971" s="189"/>
      <c r="M971" s="228"/>
      <c r="N971" s="189"/>
      <c r="O971" s="189"/>
      <c r="P971" s="213">
        <f t="shared" si="95"/>
        <v>1.5</v>
      </c>
      <c r="Q971" s="189"/>
      <c r="R971" s="189"/>
      <c r="S971" s="189"/>
      <c r="T971" s="189"/>
      <c r="U971" s="189"/>
      <c r="V971" s="2"/>
      <c r="W971" s="2"/>
      <c r="X971" s="2"/>
      <c r="Y971" s="2"/>
      <c r="Z971" s="2"/>
      <c r="AA971" s="2"/>
      <c r="AB971" s="2"/>
    </row>
    <row r="972" spans="1:28" ht="15.75" customHeight="1" x14ac:dyDescent="0.25">
      <c r="A972" s="214"/>
      <c r="B972" s="214"/>
      <c r="C972" s="233" t="s">
        <v>1978</v>
      </c>
      <c r="D972" s="217" t="s">
        <v>1982</v>
      </c>
      <c r="E972" s="218">
        <v>3</v>
      </c>
      <c r="F972" s="219" t="s">
        <v>114</v>
      </c>
      <c r="G972" s="210">
        <v>6500</v>
      </c>
      <c r="H972" s="232">
        <f t="shared" si="93"/>
        <v>19500</v>
      </c>
      <c r="I972" s="221"/>
      <c r="J972" s="189"/>
      <c r="K972" s="213">
        <f t="shared" si="94"/>
        <v>1.5</v>
      </c>
      <c r="L972" s="189"/>
      <c r="M972" s="228"/>
      <c r="N972" s="189"/>
      <c r="O972" s="189"/>
      <c r="P972" s="213">
        <f t="shared" si="95"/>
        <v>1.5</v>
      </c>
      <c r="Q972" s="189"/>
      <c r="R972" s="189"/>
      <c r="S972" s="189"/>
      <c r="T972" s="189"/>
      <c r="U972" s="189"/>
      <c r="V972" s="2"/>
      <c r="W972" s="2"/>
      <c r="X972" s="2"/>
      <c r="Y972" s="2"/>
      <c r="Z972" s="2"/>
      <c r="AA972" s="2"/>
      <c r="AB972" s="2"/>
    </row>
    <row r="973" spans="1:28" ht="15.75" customHeight="1" x14ac:dyDescent="0.25">
      <c r="A973" s="214"/>
      <c r="B973" s="214"/>
      <c r="C973" s="233" t="s">
        <v>1983</v>
      </c>
      <c r="D973" s="217" t="s">
        <v>1984</v>
      </c>
      <c r="E973" s="218">
        <v>1</v>
      </c>
      <c r="F973" s="219" t="s">
        <v>77</v>
      </c>
      <c r="G973" s="210">
        <v>9912</v>
      </c>
      <c r="H973" s="232">
        <f t="shared" si="93"/>
        <v>9912</v>
      </c>
      <c r="I973" s="221"/>
      <c r="J973" s="189"/>
      <c r="K973" s="213">
        <f t="shared" si="94"/>
        <v>0.5</v>
      </c>
      <c r="L973" s="189"/>
      <c r="M973" s="228"/>
      <c r="N973" s="189"/>
      <c r="O973" s="189"/>
      <c r="P973" s="213">
        <f t="shared" si="95"/>
        <v>0.5</v>
      </c>
      <c r="Q973" s="189"/>
      <c r="R973" s="189"/>
      <c r="S973" s="189"/>
      <c r="T973" s="189"/>
      <c r="U973" s="189"/>
      <c r="V973" s="2"/>
      <c r="W973" s="2"/>
      <c r="X973" s="2"/>
      <c r="Y973" s="2"/>
      <c r="Z973" s="2"/>
      <c r="AA973" s="2"/>
      <c r="AB973" s="2"/>
    </row>
    <row r="974" spans="1:28" ht="15.75" customHeight="1" x14ac:dyDescent="0.25">
      <c r="A974" s="214"/>
      <c r="B974" s="214"/>
      <c r="C974" s="233" t="s">
        <v>1985</v>
      </c>
      <c r="D974" s="217" t="s">
        <v>1986</v>
      </c>
      <c r="E974" s="218">
        <v>1</v>
      </c>
      <c r="F974" s="219" t="s">
        <v>75</v>
      </c>
      <c r="G974" s="210">
        <v>418.32</v>
      </c>
      <c r="H974" s="232">
        <f t="shared" si="93"/>
        <v>418.32</v>
      </c>
      <c r="I974" s="221"/>
      <c r="J974" s="189"/>
      <c r="K974" s="213">
        <f t="shared" si="94"/>
        <v>0.5</v>
      </c>
      <c r="L974" s="189"/>
      <c r="M974" s="228"/>
      <c r="N974" s="189"/>
      <c r="O974" s="189"/>
      <c r="P974" s="213">
        <f t="shared" si="95"/>
        <v>0.5</v>
      </c>
      <c r="Q974" s="189"/>
      <c r="R974" s="189"/>
      <c r="S974" s="189"/>
      <c r="T974" s="189"/>
      <c r="U974" s="189"/>
      <c r="V974" s="2"/>
      <c r="W974" s="2"/>
      <c r="X974" s="2"/>
      <c r="Y974" s="2"/>
      <c r="Z974" s="2"/>
      <c r="AA974" s="2"/>
      <c r="AB974" s="2"/>
    </row>
    <row r="975" spans="1:28" ht="15.75" customHeight="1" x14ac:dyDescent="0.25">
      <c r="A975" s="214"/>
      <c r="B975" s="214"/>
      <c r="C975" s="233" t="s">
        <v>1987</v>
      </c>
      <c r="D975" s="217" t="s">
        <v>1988</v>
      </c>
      <c r="E975" s="218">
        <v>1</v>
      </c>
      <c r="F975" s="219" t="s">
        <v>75</v>
      </c>
      <c r="G975" s="210">
        <v>418.32</v>
      </c>
      <c r="H975" s="232">
        <f t="shared" si="93"/>
        <v>418.32</v>
      </c>
      <c r="I975" s="221"/>
      <c r="J975" s="189"/>
      <c r="K975" s="213">
        <f t="shared" si="94"/>
        <v>0.5</v>
      </c>
      <c r="L975" s="189"/>
      <c r="M975" s="228"/>
      <c r="N975" s="189"/>
      <c r="O975" s="189"/>
      <c r="P975" s="213">
        <f t="shared" si="95"/>
        <v>0.5</v>
      </c>
      <c r="Q975" s="189"/>
      <c r="R975" s="189"/>
      <c r="S975" s="189"/>
      <c r="T975" s="189"/>
      <c r="U975" s="189"/>
      <c r="V975" s="2"/>
      <c r="W975" s="2"/>
      <c r="X975" s="2"/>
      <c r="Y975" s="2"/>
      <c r="Z975" s="2"/>
      <c r="AA975" s="2"/>
      <c r="AB975" s="2"/>
    </row>
    <row r="976" spans="1:28" ht="15.75" customHeight="1" x14ac:dyDescent="0.25">
      <c r="A976" s="214"/>
      <c r="B976" s="214"/>
      <c r="C976" s="233" t="s">
        <v>1989</v>
      </c>
      <c r="D976" s="217" t="s">
        <v>1990</v>
      </c>
      <c r="E976" s="218">
        <v>12</v>
      </c>
      <c r="F976" s="219" t="s">
        <v>88</v>
      </c>
      <c r="G976" s="210">
        <v>1512</v>
      </c>
      <c r="H976" s="232">
        <f t="shared" si="93"/>
        <v>18144</v>
      </c>
      <c r="I976" s="221"/>
      <c r="J976" s="189"/>
      <c r="K976" s="213">
        <f t="shared" si="94"/>
        <v>6</v>
      </c>
      <c r="L976" s="189"/>
      <c r="M976" s="228"/>
      <c r="N976" s="189"/>
      <c r="O976" s="189"/>
      <c r="P976" s="213">
        <f t="shared" si="95"/>
        <v>6</v>
      </c>
      <c r="Q976" s="189"/>
      <c r="R976" s="189"/>
      <c r="S976" s="189"/>
      <c r="T976" s="189"/>
      <c r="U976" s="189"/>
      <c r="V976" s="2"/>
      <c r="W976" s="2"/>
      <c r="X976" s="2"/>
      <c r="Y976" s="2"/>
      <c r="Z976" s="2"/>
      <c r="AA976" s="2"/>
      <c r="AB976" s="2"/>
    </row>
    <row r="977" spans="1:28" ht="15.75" customHeight="1" x14ac:dyDescent="0.25">
      <c r="A977" s="214"/>
      <c r="B977" s="214"/>
      <c r="C977" s="233" t="s">
        <v>1989</v>
      </c>
      <c r="D977" s="217" t="s">
        <v>1991</v>
      </c>
      <c r="E977" s="218">
        <v>10</v>
      </c>
      <c r="F977" s="219" t="s">
        <v>88</v>
      </c>
      <c r="G977" s="210">
        <v>1512</v>
      </c>
      <c r="H977" s="232">
        <f t="shared" si="93"/>
        <v>15120</v>
      </c>
      <c r="I977" s="221"/>
      <c r="J977" s="189"/>
      <c r="K977" s="213">
        <f t="shared" si="94"/>
        <v>5</v>
      </c>
      <c r="L977" s="189"/>
      <c r="M977" s="228"/>
      <c r="N977" s="189"/>
      <c r="O977" s="189"/>
      <c r="P977" s="213">
        <f t="shared" si="95"/>
        <v>5</v>
      </c>
      <c r="Q977" s="189"/>
      <c r="R977" s="189"/>
      <c r="S977" s="189"/>
      <c r="T977" s="189"/>
      <c r="U977" s="189"/>
      <c r="V977" s="2"/>
      <c r="W977" s="2"/>
      <c r="X977" s="2"/>
      <c r="Y977" s="2"/>
      <c r="Z977" s="2"/>
      <c r="AA977" s="2"/>
      <c r="AB977" s="2"/>
    </row>
    <row r="978" spans="1:28" ht="15.75" customHeight="1" x14ac:dyDescent="0.25">
      <c r="A978" s="214"/>
      <c r="B978" s="214"/>
      <c r="C978" s="233" t="s">
        <v>1989</v>
      </c>
      <c r="D978" s="217" t="s">
        <v>1992</v>
      </c>
      <c r="E978" s="218">
        <v>10</v>
      </c>
      <c r="F978" s="219" t="s">
        <v>88</v>
      </c>
      <c r="G978" s="210">
        <v>1512</v>
      </c>
      <c r="H978" s="232">
        <f t="shared" si="93"/>
        <v>15120</v>
      </c>
      <c r="I978" s="221"/>
      <c r="J978" s="189"/>
      <c r="K978" s="213">
        <f t="shared" si="94"/>
        <v>5</v>
      </c>
      <c r="L978" s="189"/>
      <c r="M978" s="228"/>
      <c r="N978" s="189"/>
      <c r="O978" s="189"/>
      <c r="P978" s="213">
        <f t="shared" si="95"/>
        <v>5</v>
      </c>
      <c r="Q978" s="189"/>
      <c r="R978" s="189"/>
      <c r="S978" s="189"/>
      <c r="T978" s="189"/>
      <c r="U978" s="189"/>
      <c r="V978" s="2"/>
      <c r="W978" s="2"/>
      <c r="X978" s="2"/>
      <c r="Y978" s="2"/>
      <c r="Z978" s="2"/>
      <c r="AA978" s="2"/>
      <c r="AB978" s="2"/>
    </row>
    <row r="979" spans="1:28" ht="15.75" customHeight="1" x14ac:dyDescent="0.25">
      <c r="A979" s="214"/>
      <c r="B979" s="214"/>
      <c r="C979" s="233" t="s">
        <v>1989</v>
      </c>
      <c r="D979" s="217" t="s">
        <v>1993</v>
      </c>
      <c r="E979" s="218">
        <v>10</v>
      </c>
      <c r="F979" s="219" t="s">
        <v>88</v>
      </c>
      <c r="G979" s="210">
        <v>1512</v>
      </c>
      <c r="H979" s="232">
        <f t="shared" si="93"/>
        <v>15120</v>
      </c>
      <c r="I979" s="221"/>
      <c r="J979" s="189"/>
      <c r="K979" s="213">
        <f t="shared" si="94"/>
        <v>5</v>
      </c>
      <c r="L979" s="189"/>
      <c r="M979" s="228"/>
      <c r="N979" s="189"/>
      <c r="O979" s="189"/>
      <c r="P979" s="213">
        <f t="shared" si="95"/>
        <v>5</v>
      </c>
      <c r="Q979" s="189"/>
      <c r="R979" s="189"/>
      <c r="S979" s="189"/>
      <c r="T979" s="189"/>
      <c r="U979" s="189"/>
      <c r="V979" s="2"/>
      <c r="W979" s="2"/>
      <c r="X979" s="2"/>
      <c r="Y979" s="2"/>
      <c r="Z979" s="2"/>
      <c r="AA979" s="2"/>
      <c r="AB979" s="2"/>
    </row>
    <row r="980" spans="1:28" ht="15.75" customHeight="1" x14ac:dyDescent="0.25">
      <c r="A980" s="214"/>
      <c r="B980" s="214"/>
      <c r="C980" s="233" t="s">
        <v>1994</v>
      </c>
      <c r="D980" s="217" t="s">
        <v>985</v>
      </c>
      <c r="E980" s="218">
        <v>5</v>
      </c>
      <c r="F980" s="219" t="s">
        <v>88</v>
      </c>
      <c r="G980" s="210">
        <v>157.91999999999999</v>
      </c>
      <c r="H980" s="232">
        <f t="shared" si="93"/>
        <v>789.59999999999991</v>
      </c>
      <c r="I980" s="221"/>
      <c r="J980" s="189"/>
      <c r="K980" s="213">
        <f t="shared" si="94"/>
        <v>2.5</v>
      </c>
      <c r="L980" s="189"/>
      <c r="M980" s="228"/>
      <c r="N980" s="189"/>
      <c r="O980" s="189"/>
      <c r="P980" s="213">
        <f t="shared" si="95"/>
        <v>2.5</v>
      </c>
      <c r="Q980" s="189"/>
      <c r="R980" s="189"/>
      <c r="S980" s="189"/>
      <c r="T980" s="189"/>
      <c r="U980" s="189"/>
      <c r="V980" s="2"/>
      <c r="W980" s="2"/>
      <c r="X980" s="2"/>
      <c r="Y980" s="2"/>
      <c r="Z980" s="2"/>
      <c r="AA980" s="2"/>
      <c r="AB980" s="2"/>
    </row>
    <row r="981" spans="1:28" ht="15.75" customHeight="1" x14ac:dyDescent="0.25">
      <c r="A981" s="214"/>
      <c r="B981" s="214"/>
      <c r="C981" s="233" t="s">
        <v>1995</v>
      </c>
      <c r="D981" s="217" t="s">
        <v>1996</v>
      </c>
      <c r="E981" s="218">
        <v>50</v>
      </c>
      <c r="F981" s="219" t="s">
        <v>178</v>
      </c>
      <c r="G981" s="210">
        <v>252</v>
      </c>
      <c r="H981" s="232">
        <f t="shared" si="93"/>
        <v>12600</v>
      </c>
      <c r="I981" s="221"/>
      <c r="J981" s="189"/>
      <c r="K981" s="213">
        <f t="shared" si="94"/>
        <v>25</v>
      </c>
      <c r="L981" s="189"/>
      <c r="M981" s="228"/>
      <c r="N981" s="189"/>
      <c r="O981" s="189"/>
      <c r="P981" s="213">
        <f t="shared" si="95"/>
        <v>25</v>
      </c>
      <c r="Q981" s="189"/>
      <c r="R981" s="189"/>
      <c r="S981" s="189"/>
      <c r="T981" s="189"/>
      <c r="U981" s="189"/>
      <c r="V981" s="2"/>
      <c r="W981" s="2"/>
      <c r="X981" s="2"/>
      <c r="Y981" s="2"/>
      <c r="Z981" s="2"/>
      <c r="AA981" s="2"/>
      <c r="AB981" s="2"/>
    </row>
    <row r="982" spans="1:28" ht="15.75" customHeight="1" x14ac:dyDescent="0.25">
      <c r="A982" s="214"/>
      <c r="B982" s="214"/>
      <c r="C982" s="233" t="s">
        <v>1997</v>
      </c>
      <c r="D982" s="217" t="s">
        <v>1998</v>
      </c>
      <c r="E982" s="218">
        <v>10</v>
      </c>
      <c r="F982" s="219" t="s">
        <v>77</v>
      </c>
      <c r="G982" s="210">
        <v>638.4</v>
      </c>
      <c r="H982" s="232">
        <f t="shared" si="93"/>
        <v>6384</v>
      </c>
      <c r="I982" s="221"/>
      <c r="J982" s="189"/>
      <c r="K982" s="213">
        <f t="shared" si="94"/>
        <v>5</v>
      </c>
      <c r="L982" s="189"/>
      <c r="M982" s="228"/>
      <c r="N982" s="189"/>
      <c r="O982" s="189"/>
      <c r="P982" s="213">
        <f t="shared" si="95"/>
        <v>5</v>
      </c>
      <c r="Q982" s="189"/>
      <c r="R982" s="189"/>
      <c r="S982" s="189"/>
      <c r="T982" s="189"/>
      <c r="U982" s="189"/>
      <c r="V982" s="2"/>
      <c r="W982" s="2"/>
      <c r="X982" s="2"/>
      <c r="Y982" s="2"/>
      <c r="Z982" s="2"/>
      <c r="AA982" s="2"/>
      <c r="AB982" s="2"/>
    </row>
    <row r="983" spans="1:28" ht="15.75" customHeight="1" x14ac:dyDescent="0.25">
      <c r="A983" s="214"/>
      <c r="B983" s="214"/>
      <c r="C983" s="233" t="s">
        <v>1999</v>
      </c>
      <c r="D983" s="217" t="s">
        <v>1891</v>
      </c>
      <c r="E983" s="218">
        <v>5</v>
      </c>
      <c r="F983" s="219" t="s">
        <v>655</v>
      </c>
      <c r="G983" s="210">
        <v>334.32</v>
      </c>
      <c r="H983" s="232">
        <f t="shared" si="93"/>
        <v>1671.6</v>
      </c>
      <c r="I983" s="221"/>
      <c r="J983" s="189"/>
      <c r="K983" s="213">
        <f t="shared" si="94"/>
        <v>2.5</v>
      </c>
      <c r="L983" s="189"/>
      <c r="M983" s="228"/>
      <c r="N983" s="189"/>
      <c r="O983" s="189"/>
      <c r="P983" s="213">
        <f t="shared" si="95"/>
        <v>2.5</v>
      </c>
      <c r="Q983" s="189"/>
      <c r="R983" s="189"/>
      <c r="S983" s="189"/>
      <c r="T983" s="189"/>
      <c r="U983" s="189"/>
      <c r="V983" s="2"/>
      <c r="W983" s="2"/>
      <c r="X983" s="2"/>
      <c r="Y983" s="2"/>
      <c r="Z983" s="2"/>
      <c r="AA983" s="2"/>
      <c r="AB983" s="2"/>
    </row>
    <row r="984" spans="1:28" ht="15.75" customHeight="1" x14ac:dyDescent="0.25">
      <c r="A984" s="214"/>
      <c r="B984" s="214"/>
      <c r="C984" s="233" t="s">
        <v>2000</v>
      </c>
      <c r="D984" s="217" t="s">
        <v>2001</v>
      </c>
      <c r="E984" s="218">
        <v>100</v>
      </c>
      <c r="F984" s="219" t="s">
        <v>740</v>
      </c>
      <c r="G984" s="210">
        <v>420</v>
      </c>
      <c r="H984" s="232">
        <f t="shared" si="93"/>
        <v>42000</v>
      </c>
      <c r="I984" s="221"/>
      <c r="J984" s="189"/>
      <c r="K984" s="213">
        <f t="shared" si="94"/>
        <v>50</v>
      </c>
      <c r="L984" s="189"/>
      <c r="M984" s="228"/>
      <c r="N984" s="189"/>
      <c r="O984" s="189"/>
      <c r="P984" s="213">
        <f t="shared" si="95"/>
        <v>50</v>
      </c>
      <c r="Q984" s="189"/>
      <c r="R984" s="189"/>
      <c r="S984" s="189"/>
      <c r="T984" s="189"/>
      <c r="U984" s="189"/>
      <c r="V984" s="2"/>
      <c r="W984" s="2"/>
      <c r="X984" s="2"/>
      <c r="Y984" s="2"/>
      <c r="Z984" s="2"/>
      <c r="AA984" s="2"/>
      <c r="AB984" s="2"/>
    </row>
    <row r="985" spans="1:28" ht="15.75" customHeight="1" x14ac:dyDescent="0.25">
      <c r="A985" s="214"/>
      <c r="B985" s="214"/>
      <c r="C985" s="233" t="s">
        <v>2002</v>
      </c>
      <c r="D985" s="217" t="s">
        <v>1848</v>
      </c>
      <c r="E985" s="218">
        <v>10</v>
      </c>
      <c r="F985" s="219" t="s">
        <v>77</v>
      </c>
      <c r="G985" s="210">
        <v>304.08</v>
      </c>
      <c r="H985" s="232">
        <f t="shared" si="93"/>
        <v>3040.7999999999997</v>
      </c>
      <c r="I985" s="221"/>
      <c r="J985" s="189"/>
      <c r="K985" s="213">
        <f t="shared" si="94"/>
        <v>5</v>
      </c>
      <c r="L985" s="189"/>
      <c r="M985" s="228"/>
      <c r="N985" s="189"/>
      <c r="O985" s="189"/>
      <c r="P985" s="213">
        <f t="shared" si="95"/>
        <v>5</v>
      </c>
      <c r="Q985" s="189"/>
      <c r="R985" s="189"/>
      <c r="S985" s="189"/>
      <c r="T985" s="189"/>
      <c r="U985" s="189"/>
      <c r="V985" s="2"/>
      <c r="W985" s="2"/>
      <c r="X985" s="2"/>
      <c r="Y985" s="2"/>
      <c r="Z985" s="2"/>
      <c r="AA985" s="2"/>
      <c r="AB985" s="2"/>
    </row>
    <row r="986" spans="1:28" ht="15.75" customHeight="1" x14ac:dyDescent="0.25">
      <c r="A986" s="214"/>
      <c r="B986" s="214"/>
      <c r="C986" s="233" t="s">
        <v>1681</v>
      </c>
      <c r="D986" s="217" t="s">
        <v>2003</v>
      </c>
      <c r="E986" s="218">
        <v>5</v>
      </c>
      <c r="F986" s="219" t="s">
        <v>740</v>
      </c>
      <c r="G986" s="210">
        <v>283.92</v>
      </c>
      <c r="H986" s="232">
        <f t="shared" si="93"/>
        <v>1419.6000000000001</v>
      </c>
      <c r="I986" s="221"/>
      <c r="J986" s="189"/>
      <c r="K986" s="213">
        <f t="shared" si="94"/>
        <v>2.5</v>
      </c>
      <c r="L986" s="189"/>
      <c r="M986" s="228"/>
      <c r="N986" s="189"/>
      <c r="O986" s="189"/>
      <c r="P986" s="213">
        <f t="shared" si="95"/>
        <v>2.5</v>
      </c>
      <c r="Q986" s="189"/>
      <c r="R986" s="189"/>
      <c r="S986" s="189"/>
      <c r="T986" s="189"/>
      <c r="U986" s="189"/>
      <c r="V986" s="2"/>
      <c r="W986" s="2"/>
      <c r="X986" s="2"/>
      <c r="Y986" s="2"/>
      <c r="Z986" s="2"/>
      <c r="AA986" s="2"/>
      <c r="AB986" s="2"/>
    </row>
    <row r="987" spans="1:28" ht="15.75" customHeight="1" x14ac:dyDescent="0.25">
      <c r="A987" s="214"/>
      <c r="B987" s="214"/>
      <c r="C987" s="233" t="s">
        <v>1681</v>
      </c>
      <c r="D987" s="217" t="s">
        <v>2004</v>
      </c>
      <c r="E987" s="218">
        <v>5</v>
      </c>
      <c r="F987" s="219" t="s">
        <v>740</v>
      </c>
      <c r="G987" s="210">
        <v>283.92</v>
      </c>
      <c r="H987" s="232">
        <f t="shared" si="93"/>
        <v>1419.6000000000001</v>
      </c>
      <c r="I987" s="221"/>
      <c r="J987" s="189"/>
      <c r="K987" s="213">
        <f t="shared" si="94"/>
        <v>2.5</v>
      </c>
      <c r="L987" s="189"/>
      <c r="M987" s="228"/>
      <c r="N987" s="189"/>
      <c r="O987" s="189"/>
      <c r="P987" s="213">
        <f t="shared" si="95"/>
        <v>2.5</v>
      </c>
      <c r="Q987" s="189"/>
      <c r="R987" s="189"/>
      <c r="S987" s="189"/>
      <c r="T987" s="189"/>
      <c r="U987" s="189"/>
      <c r="V987" s="2"/>
      <c r="W987" s="2"/>
      <c r="X987" s="2"/>
      <c r="Y987" s="2"/>
      <c r="Z987" s="2"/>
      <c r="AA987" s="2"/>
      <c r="AB987" s="2"/>
    </row>
    <row r="988" spans="1:28" ht="15.75" customHeight="1" x14ac:dyDescent="0.25">
      <c r="A988" s="214"/>
      <c r="B988" s="214"/>
      <c r="C988" s="233" t="s">
        <v>1681</v>
      </c>
      <c r="D988" s="217" t="s">
        <v>2005</v>
      </c>
      <c r="E988" s="218">
        <v>5</v>
      </c>
      <c r="F988" s="219" t="s">
        <v>740</v>
      </c>
      <c r="G988" s="210">
        <v>283.92</v>
      </c>
      <c r="H988" s="232">
        <f t="shared" si="93"/>
        <v>1419.6000000000001</v>
      </c>
      <c r="I988" s="221"/>
      <c r="J988" s="189"/>
      <c r="K988" s="213">
        <f t="shared" si="94"/>
        <v>2.5</v>
      </c>
      <c r="L988" s="189"/>
      <c r="M988" s="228"/>
      <c r="N988" s="189"/>
      <c r="O988" s="189"/>
      <c r="P988" s="213">
        <f t="shared" si="95"/>
        <v>2.5</v>
      </c>
      <c r="Q988" s="189"/>
      <c r="R988" s="189"/>
      <c r="S988" s="189"/>
      <c r="T988" s="189"/>
      <c r="U988" s="189"/>
      <c r="V988" s="2"/>
      <c r="W988" s="2"/>
      <c r="X988" s="2"/>
      <c r="Y988" s="2"/>
      <c r="Z988" s="2"/>
      <c r="AA988" s="2"/>
      <c r="AB988" s="2"/>
    </row>
    <row r="989" spans="1:28" ht="15.75" customHeight="1" x14ac:dyDescent="0.25">
      <c r="A989" s="214"/>
      <c r="B989" s="214"/>
      <c r="C989" s="233" t="s">
        <v>1681</v>
      </c>
      <c r="D989" s="217" t="s">
        <v>2006</v>
      </c>
      <c r="E989" s="218">
        <v>5</v>
      </c>
      <c r="F989" s="219" t="s">
        <v>740</v>
      </c>
      <c r="G989" s="210">
        <v>504</v>
      </c>
      <c r="H989" s="232">
        <f t="shared" si="93"/>
        <v>2520</v>
      </c>
      <c r="I989" s="221"/>
      <c r="J989" s="189"/>
      <c r="K989" s="213">
        <f t="shared" si="94"/>
        <v>2.5</v>
      </c>
      <c r="L989" s="189"/>
      <c r="M989" s="228"/>
      <c r="N989" s="189"/>
      <c r="O989" s="189"/>
      <c r="P989" s="213">
        <f t="shared" si="95"/>
        <v>2.5</v>
      </c>
      <c r="Q989" s="189"/>
      <c r="R989" s="189"/>
      <c r="S989" s="189"/>
      <c r="T989" s="189"/>
      <c r="U989" s="189"/>
      <c r="V989" s="2"/>
      <c r="W989" s="2"/>
      <c r="X989" s="2"/>
      <c r="Y989" s="2"/>
      <c r="Z989" s="2"/>
      <c r="AA989" s="2"/>
      <c r="AB989" s="2"/>
    </row>
    <row r="990" spans="1:28" ht="15.75" customHeight="1" x14ac:dyDescent="0.25">
      <c r="A990" s="214"/>
      <c r="B990" s="214"/>
      <c r="C990" s="233" t="s">
        <v>1681</v>
      </c>
      <c r="D990" s="217" t="s">
        <v>2007</v>
      </c>
      <c r="E990" s="218">
        <v>5</v>
      </c>
      <c r="F990" s="219" t="s">
        <v>740</v>
      </c>
      <c r="G990" s="210">
        <v>504</v>
      </c>
      <c r="H990" s="232">
        <f t="shared" si="93"/>
        <v>2520</v>
      </c>
      <c r="I990" s="221"/>
      <c r="J990" s="189"/>
      <c r="K990" s="213">
        <f t="shared" si="94"/>
        <v>2.5</v>
      </c>
      <c r="L990" s="189"/>
      <c r="M990" s="228"/>
      <c r="N990" s="189"/>
      <c r="O990" s="189"/>
      <c r="P990" s="213">
        <f t="shared" si="95"/>
        <v>2.5</v>
      </c>
      <c r="Q990" s="189"/>
      <c r="R990" s="189"/>
      <c r="S990" s="189"/>
      <c r="T990" s="189"/>
      <c r="U990" s="189"/>
      <c r="V990" s="2"/>
      <c r="W990" s="2"/>
      <c r="X990" s="2"/>
      <c r="Y990" s="2"/>
      <c r="Z990" s="2"/>
      <c r="AA990" s="2"/>
      <c r="AB990" s="2"/>
    </row>
    <row r="991" spans="1:28" ht="15.75" customHeight="1" x14ac:dyDescent="0.25">
      <c r="A991" s="214"/>
      <c r="B991" s="214"/>
      <c r="C991" s="233" t="s">
        <v>1681</v>
      </c>
      <c r="D991" s="217" t="s">
        <v>2008</v>
      </c>
      <c r="E991" s="218">
        <v>5</v>
      </c>
      <c r="F991" s="219" t="s">
        <v>740</v>
      </c>
      <c r="G991" s="210">
        <v>504</v>
      </c>
      <c r="H991" s="232">
        <f t="shared" si="93"/>
        <v>2520</v>
      </c>
      <c r="I991" s="221"/>
      <c r="J991" s="189"/>
      <c r="K991" s="213">
        <f t="shared" si="94"/>
        <v>2.5</v>
      </c>
      <c r="L991" s="189"/>
      <c r="M991" s="228"/>
      <c r="N991" s="189"/>
      <c r="O991" s="189"/>
      <c r="P991" s="213">
        <f t="shared" si="95"/>
        <v>2.5</v>
      </c>
      <c r="Q991" s="189"/>
      <c r="R991" s="189"/>
      <c r="S991" s="189"/>
      <c r="T991" s="189"/>
      <c r="U991" s="189"/>
      <c r="V991" s="2"/>
      <c r="W991" s="2"/>
      <c r="X991" s="2"/>
      <c r="Y991" s="2"/>
      <c r="Z991" s="2"/>
      <c r="AA991" s="2"/>
      <c r="AB991" s="2"/>
    </row>
    <row r="992" spans="1:28" ht="15.75" customHeight="1" x14ac:dyDescent="0.25">
      <c r="A992" s="214"/>
      <c r="B992" s="214"/>
      <c r="C992" s="233" t="s">
        <v>1681</v>
      </c>
      <c r="D992" s="217" t="s">
        <v>2009</v>
      </c>
      <c r="E992" s="218">
        <v>5</v>
      </c>
      <c r="F992" s="219" t="s">
        <v>740</v>
      </c>
      <c r="G992" s="210">
        <v>619.91999999999996</v>
      </c>
      <c r="H992" s="232">
        <f t="shared" si="93"/>
        <v>3099.6</v>
      </c>
      <c r="I992" s="221"/>
      <c r="J992" s="189"/>
      <c r="K992" s="213">
        <f t="shared" si="94"/>
        <v>2.5</v>
      </c>
      <c r="L992" s="189"/>
      <c r="M992" s="228"/>
      <c r="N992" s="189"/>
      <c r="O992" s="189"/>
      <c r="P992" s="213">
        <f t="shared" si="95"/>
        <v>2.5</v>
      </c>
      <c r="Q992" s="189"/>
      <c r="R992" s="189"/>
      <c r="S992" s="189"/>
      <c r="T992" s="189"/>
      <c r="U992" s="189"/>
      <c r="V992" s="2"/>
      <c r="W992" s="2"/>
      <c r="X992" s="2"/>
      <c r="Y992" s="2"/>
      <c r="Z992" s="2"/>
      <c r="AA992" s="2"/>
      <c r="AB992" s="2"/>
    </row>
    <row r="993" spans="1:28" ht="15.75" customHeight="1" x14ac:dyDescent="0.25">
      <c r="A993" s="214"/>
      <c r="B993" s="214"/>
      <c r="C993" s="233" t="s">
        <v>1681</v>
      </c>
      <c r="D993" s="217" t="s">
        <v>2010</v>
      </c>
      <c r="E993" s="218">
        <v>5</v>
      </c>
      <c r="F993" s="219" t="s">
        <v>740</v>
      </c>
      <c r="G993" s="210">
        <v>619.91999999999996</v>
      </c>
      <c r="H993" s="232">
        <f t="shared" si="93"/>
        <v>3099.6</v>
      </c>
      <c r="I993" s="221"/>
      <c r="J993" s="189"/>
      <c r="K993" s="213">
        <f t="shared" si="94"/>
        <v>2.5</v>
      </c>
      <c r="L993" s="189"/>
      <c r="M993" s="228"/>
      <c r="N993" s="189"/>
      <c r="O993" s="189"/>
      <c r="P993" s="213">
        <f t="shared" si="95"/>
        <v>2.5</v>
      </c>
      <c r="Q993" s="189"/>
      <c r="R993" s="189"/>
      <c r="S993" s="189"/>
      <c r="T993" s="189"/>
      <c r="U993" s="189"/>
      <c r="V993" s="2"/>
      <c r="W993" s="2"/>
      <c r="X993" s="2"/>
      <c r="Y993" s="2"/>
      <c r="Z993" s="2"/>
      <c r="AA993" s="2"/>
      <c r="AB993" s="2"/>
    </row>
    <row r="994" spans="1:28" ht="15.75" customHeight="1" x14ac:dyDescent="0.25">
      <c r="A994" s="214"/>
      <c r="B994" s="214"/>
      <c r="C994" s="233" t="s">
        <v>1681</v>
      </c>
      <c r="D994" s="217" t="s">
        <v>2011</v>
      </c>
      <c r="E994" s="218">
        <v>5</v>
      </c>
      <c r="F994" s="219" t="s">
        <v>740</v>
      </c>
      <c r="G994" s="210">
        <v>619.91999999999996</v>
      </c>
      <c r="H994" s="232">
        <f t="shared" si="93"/>
        <v>3099.6</v>
      </c>
      <c r="I994" s="221"/>
      <c r="J994" s="189"/>
      <c r="K994" s="213">
        <f t="shared" si="94"/>
        <v>2.5</v>
      </c>
      <c r="L994" s="189"/>
      <c r="M994" s="228"/>
      <c r="N994" s="189"/>
      <c r="O994" s="189"/>
      <c r="P994" s="213">
        <f t="shared" si="95"/>
        <v>2.5</v>
      </c>
      <c r="Q994" s="189"/>
      <c r="R994" s="189"/>
      <c r="S994" s="189"/>
      <c r="T994" s="189"/>
      <c r="U994" s="189"/>
      <c r="V994" s="2"/>
      <c r="W994" s="2"/>
      <c r="X994" s="2"/>
      <c r="Y994" s="2"/>
      <c r="Z994" s="2"/>
      <c r="AA994" s="2"/>
      <c r="AB994" s="2"/>
    </row>
    <row r="995" spans="1:28" ht="15.75" customHeight="1" x14ac:dyDescent="0.25">
      <c r="A995" s="214"/>
      <c r="B995" s="214"/>
      <c r="C995" s="233" t="s">
        <v>2012</v>
      </c>
      <c r="D995" s="217" t="s">
        <v>2013</v>
      </c>
      <c r="E995" s="218">
        <v>10</v>
      </c>
      <c r="F995" s="219" t="s">
        <v>740</v>
      </c>
      <c r="G995" s="210">
        <v>754.32</v>
      </c>
      <c r="H995" s="232">
        <f t="shared" si="93"/>
        <v>7543.2000000000007</v>
      </c>
      <c r="I995" s="221"/>
      <c r="J995" s="189"/>
      <c r="K995" s="213">
        <f t="shared" si="94"/>
        <v>5</v>
      </c>
      <c r="L995" s="189"/>
      <c r="M995" s="228"/>
      <c r="N995" s="189"/>
      <c r="O995" s="189"/>
      <c r="P995" s="213">
        <f t="shared" si="95"/>
        <v>5</v>
      </c>
      <c r="Q995" s="189"/>
      <c r="R995" s="189"/>
      <c r="S995" s="189"/>
      <c r="T995" s="189"/>
      <c r="U995" s="189"/>
      <c r="V995" s="2"/>
      <c r="W995" s="2"/>
      <c r="X995" s="2"/>
      <c r="Y995" s="2"/>
      <c r="Z995" s="2"/>
      <c r="AA995" s="2"/>
      <c r="AB995" s="2"/>
    </row>
    <row r="996" spans="1:28" ht="15.75" customHeight="1" x14ac:dyDescent="0.25">
      <c r="A996" s="214"/>
      <c r="B996" s="214"/>
      <c r="C996" s="233" t="s">
        <v>2014</v>
      </c>
      <c r="D996" s="217" t="s">
        <v>2015</v>
      </c>
      <c r="E996" s="218">
        <v>5</v>
      </c>
      <c r="F996" s="219" t="s">
        <v>77</v>
      </c>
      <c r="G996" s="210">
        <v>1276.8</v>
      </c>
      <c r="H996" s="232">
        <f t="shared" si="93"/>
        <v>6384</v>
      </c>
      <c r="I996" s="221"/>
      <c r="J996" s="189"/>
      <c r="K996" s="213">
        <f t="shared" si="94"/>
        <v>2.5</v>
      </c>
      <c r="L996" s="189"/>
      <c r="M996" s="228"/>
      <c r="N996" s="189"/>
      <c r="O996" s="189"/>
      <c r="P996" s="213">
        <f t="shared" si="95"/>
        <v>2.5</v>
      </c>
      <c r="Q996" s="189"/>
      <c r="R996" s="189"/>
      <c r="S996" s="189"/>
      <c r="T996" s="189"/>
      <c r="U996" s="189"/>
      <c r="V996" s="2"/>
      <c r="W996" s="2"/>
      <c r="X996" s="2"/>
      <c r="Y996" s="2"/>
      <c r="Z996" s="2"/>
      <c r="AA996" s="2"/>
      <c r="AB996" s="2"/>
    </row>
    <row r="997" spans="1:28" ht="15.75" customHeight="1" x14ac:dyDescent="0.25">
      <c r="A997" s="214"/>
      <c r="B997" s="214"/>
      <c r="C997" s="233" t="s">
        <v>2014</v>
      </c>
      <c r="D997" s="217" t="s">
        <v>2016</v>
      </c>
      <c r="E997" s="218">
        <v>10</v>
      </c>
      <c r="F997" s="219" t="s">
        <v>77</v>
      </c>
      <c r="G997" s="210">
        <v>688.8</v>
      </c>
      <c r="H997" s="232">
        <f t="shared" si="93"/>
        <v>6888</v>
      </c>
      <c r="I997" s="221"/>
      <c r="J997" s="189"/>
      <c r="K997" s="213">
        <f t="shared" si="94"/>
        <v>5</v>
      </c>
      <c r="L997" s="189"/>
      <c r="M997" s="228"/>
      <c r="N997" s="189"/>
      <c r="O997" s="189"/>
      <c r="P997" s="213">
        <f t="shared" si="95"/>
        <v>5</v>
      </c>
      <c r="Q997" s="189"/>
      <c r="R997" s="189"/>
      <c r="S997" s="189"/>
      <c r="T997" s="189"/>
      <c r="U997" s="189"/>
      <c r="V997" s="2"/>
      <c r="W997" s="2"/>
      <c r="X997" s="2"/>
      <c r="Y997" s="2"/>
      <c r="Z997" s="2"/>
      <c r="AA997" s="2"/>
      <c r="AB997" s="2"/>
    </row>
    <row r="998" spans="1:28" ht="15.75" customHeight="1" x14ac:dyDescent="0.25">
      <c r="A998" s="214"/>
      <c r="B998" s="214"/>
      <c r="C998" s="233" t="s">
        <v>2014</v>
      </c>
      <c r="D998" s="217" t="s">
        <v>2017</v>
      </c>
      <c r="E998" s="218">
        <v>10</v>
      </c>
      <c r="F998" s="219" t="s">
        <v>77</v>
      </c>
      <c r="G998" s="210">
        <v>504</v>
      </c>
      <c r="H998" s="232">
        <f t="shared" si="93"/>
        <v>5040</v>
      </c>
      <c r="I998" s="221"/>
      <c r="J998" s="189"/>
      <c r="K998" s="213">
        <f t="shared" si="94"/>
        <v>5</v>
      </c>
      <c r="L998" s="189"/>
      <c r="M998" s="228"/>
      <c r="N998" s="189"/>
      <c r="O998" s="189"/>
      <c r="P998" s="213">
        <f t="shared" si="95"/>
        <v>5</v>
      </c>
      <c r="Q998" s="189"/>
      <c r="R998" s="189"/>
      <c r="S998" s="189"/>
      <c r="T998" s="189"/>
      <c r="U998" s="189"/>
      <c r="V998" s="2"/>
      <c r="W998" s="2"/>
      <c r="X998" s="2"/>
      <c r="Y998" s="2"/>
      <c r="Z998" s="2"/>
      <c r="AA998" s="2"/>
      <c r="AB998" s="2"/>
    </row>
    <row r="999" spans="1:28" ht="15.75" customHeight="1" x14ac:dyDescent="0.25">
      <c r="A999" s="214"/>
      <c r="B999" s="214"/>
      <c r="C999" s="233" t="s">
        <v>2018</v>
      </c>
      <c r="D999" s="217" t="s">
        <v>2019</v>
      </c>
      <c r="E999" s="218">
        <v>5</v>
      </c>
      <c r="F999" s="219" t="s">
        <v>75</v>
      </c>
      <c r="G999" s="210">
        <v>184.8</v>
      </c>
      <c r="H999" s="232">
        <f t="shared" si="93"/>
        <v>924</v>
      </c>
      <c r="I999" s="221"/>
      <c r="J999" s="189"/>
      <c r="K999" s="213">
        <f t="shared" si="94"/>
        <v>2.5</v>
      </c>
      <c r="L999" s="189"/>
      <c r="M999" s="228"/>
      <c r="N999" s="189"/>
      <c r="O999" s="189"/>
      <c r="P999" s="213">
        <f t="shared" si="95"/>
        <v>2.5</v>
      </c>
      <c r="Q999" s="189"/>
      <c r="R999" s="189"/>
      <c r="S999" s="189"/>
      <c r="T999" s="189"/>
      <c r="U999" s="189"/>
      <c r="V999" s="2"/>
      <c r="W999" s="2"/>
      <c r="X999" s="2"/>
      <c r="Y999" s="2"/>
      <c r="Z999" s="2"/>
      <c r="AA999" s="2"/>
      <c r="AB999" s="2"/>
    </row>
    <row r="1000" spans="1:28" ht="15.75" customHeight="1" x14ac:dyDescent="0.25">
      <c r="A1000" s="214"/>
      <c r="B1000" s="214"/>
      <c r="C1000" s="233" t="s">
        <v>2020</v>
      </c>
      <c r="D1000" s="217" t="s">
        <v>2021</v>
      </c>
      <c r="E1000" s="218">
        <v>10</v>
      </c>
      <c r="F1000" s="219" t="s">
        <v>77</v>
      </c>
      <c r="G1000" s="210">
        <v>4032</v>
      </c>
      <c r="H1000" s="232">
        <f t="shared" si="93"/>
        <v>40320</v>
      </c>
      <c r="I1000" s="221"/>
      <c r="J1000" s="189"/>
      <c r="K1000" s="213">
        <f t="shared" si="94"/>
        <v>5</v>
      </c>
      <c r="L1000" s="189"/>
      <c r="M1000" s="228"/>
      <c r="N1000" s="189"/>
      <c r="O1000" s="189"/>
      <c r="P1000" s="213">
        <f t="shared" si="95"/>
        <v>5</v>
      </c>
      <c r="Q1000" s="189"/>
      <c r="R1000" s="189"/>
      <c r="S1000" s="189"/>
      <c r="T1000" s="189"/>
      <c r="U1000" s="189"/>
      <c r="V1000" s="2"/>
      <c r="W1000" s="2"/>
      <c r="X1000" s="2"/>
      <c r="Y1000" s="2"/>
      <c r="Z1000" s="2"/>
      <c r="AA1000" s="2"/>
      <c r="AB1000" s="2"/>
    </row>
    <row r="1001" spans="1:28" ht="15.75" customHeight="1" x14ac:dyDescent="0.25">
      <c r="A1001" s="214"/>
      <c r="B1001" s="214"/>
      <c r="C1001" s="233" t="s">
        <v>2022</v>
      </c>
      <c r="D1001" s="217" t="s">
        <v>2023</v>
      </c>
      <c r="E1001" s="218">
        <v>3</v>
      </c>
      <c r="F1001" s="219" t="s">
        <v>77</v>
      </c>
      <c r="G1001" s="210">
        <v>19320</v>
      </c>
      <c r="H1001" s="232">
        <f t="shared" si="93"/>
        <v>57960</v>
      </c>
      <c r="I1001" s="221"/>
      <c r="J1001" s="189"/>
      <c r="K1001" s="213">
        <f t="shared" si="94"/>
        <v>1.5</v>
      </c>
      <c r="L1001" s="189"/>
      <c r="M1001" s="228"/>
      <c r="N1001" s="189"/>
      <c r="O1001" s="189"/>
      <c r="P1001" s="213">
        <f t="shared" si="95"/>
        <v>1.5</v>
      </c>
      <c r="Q1001" s="189"/>
      <c r="R1001" s="189"/>
      <c r="S1001" s="189"/>
      <c r="T1001" s="189"/>
      <c r="U1001" s="189"/>
      <c r="V1001" s="2"/>
      <c r="W1001" s="2"/>
      <c r="X1001" s="2"/>
      <c r="Y1001" s="2"/>
      <c r="Z1001" s="2"/>
      <c r="AA1001" s="2"/>
      <c r="AB1001" s="2"/>
    </row>
    <row r="1002" spans="1:28" ht="15.75" customHeight="1" x14ac:dyDescent="0.25">
      <c r="A1002" s="214"/>
      <c r="B1002" s="214"/>
      <c r="C1002" s="233" t="s">
        <v>2024</v>
      </c>
      <c r="D1002" s="217" t="s">
        <v>2025</v>
      </c>
      <c r="E1002" s="218">
        <v>3</v>
      </c>
      <c r="F1002" s="219" t="s">
        <v>77</v>
      </c>
      <c r="G1002" s="210">
        <v>5241.6000000000004</v>
      </c>
      <c r="H1002" s="232">
        <f t="shared" si="93"/>
        <v>15724.800000000001</v>
      </c>
      <c r="I1002" s="221"/>
      <c r="J1002" s="189"/>
      <c r="K1002" s="213">
        <f t="shared" si="94"/>
        <v>1.5</v>
      </c>
      <c r="L1002" s="189"/>
      <c r="M1002" s="228"/>
      <c r="N1002" s="189"/>
      <c r="O1002" s="189"/>
      <c r="P1002" s="213">
        <f t="shared" si="95"/>
        <v>1.5</v>
      </c>
      <c r="Q1002" s="189"/>
      <c r="R1002" s="189"/>
      <c r="S1002" s="189"/>
      <c r="T1002" s="189"/>
      <c r="U1002" s="189"/>
      <c r="V1002" s="2"/>
      <c r="W1002" s="2"/>
      <c r="X1002" s="2"/>
      <c r="Y1002" s="2"/>
      <c r="Z1002" s="2"/>
      <c r="AA1002" s="2"/>
      <c r="AB1002" s="2"/>
    </row>
    <row r="1003" spans="1:28" ht="15.75" customHeight="1" x14ac:dyDescent="0.25">
      <c r="A1003" s="214"/>
      <c r="B1003" s="214"/>
      <c r="C1003" s="233" t="s">
        <v>2022</v>
      </c>
      <c r="D1003" s="217" t="s">
        <v>2026</v>
      </c>
      <c r="E1003" s="218">
        <v>3</v>
      </c>
      <c r="F1003" s="219" t="s">
        <v>77</v>
      </c>
      <c r="G1003" s="210">
        <v>1579.2</v>
      </c>
      <c r="H1003" s="232">
        <f t="shared" si="93"/>
        <v>4737.6000000000004</v>
      </c>
      <c r="I1003" s="221"/>
      <c r="J1003" s="189"/>
      <c r="K1003" s="213">
        <f t="shared" si="94"/>
        <v>1.5</v>
      </c>
      <c r="L1003" s="189"/>
      <c r="M1003" s="228"/>
      <c r="N1003" s="189"/>
      <c r="O1003" s="189"/>
      <c r="P1003" s="213">
        <f t="shared" si="95"/>
        <v>1.5</v>
      </c>
      <c r="Q1003" s="189"/>
      <c r="R1003" s="189"/>
      <c r="S1003" s="189"/>
      <c r="T1003" s="189"/>
      <c r="U1003" s="189"/>
      <c r="V1003" s="2"/>
      <c r="W1003" s="2"/>
      <c r="X1003" s="2"/>
      <c r="Y1003" s="2"/>
      <c r="Z1003" s="2"/>
      <c r="AA1003" s="2"/>
      <c r="AB1003" s="2"/>
    </row>
    <row r="1004" spans="1:28" ht="15.75" customHeight="1" x14ac:dyDescent="0.25">
      <c r="A1004" s="214"/>
      <c r="B1004" s="214"/>
      <c r="C1004" s="233" t="s">
        <v>2027</v>
      </c>
      <c r="D1004" s="217" t="s">
        <v>2028</v>
      </c>
      <c r="E1004" s="218">
        <v>3</v>
      </c>
      <c r="F1004" s="219" t="s">
        <v>77</v>
      </c>
      <c r="G1004" s="210">
        <v>1579.2</v>
      </c>
      <c r="H1004" s="232">
        <f t="shared" si="93"/>
        <v>4737.6000000000004</v>
      </c>
      <c r="I1004" s="221"/>
      <c r="J1004" s="189"/>
      <c r="K1004" s="213">
        <f t="shared" si="94"/>
        <v>1.5</v>
      </c>
      <c r="L1004" s="189"/>
      <c r="M1004" s="228"/>
      <c r="N1004" s="189"/>
      <c r="O1004" s="189"/>
      <c r="P1004" s="213">
        <f t="shared" si="95"/>
        <v>1.5</v>
      </c>
      <c r="Q1004" s="189"/>
      <c r="R1004" s="189"/>
      <c r="S1004" s="189"/>
      <c r="T1004" s="189"/>
      <c r="U1004" s="189"/>
      <c r="V1004" s="2"/>
      <c r="W1004" s="2"/>
      <c r="X1004" s="2"/>
      <c r="Y1004" s="2"/>
      <c r="Z1004" s="2"/>
      <c r="AA1004" s="2"/>
      <c r="AB1004" s="2"/>
    </row>
    <row r="1005" spans="1:28" ht="15.75" customHeight="1" x14ac:dyDescent="0.25">
      <c r="A1005" s="214"/>
      <c r="B1005" s="214"/>
      <c r="C1005" s="233" t="s">
        <v>2027</v>
      </c>
      <c r="D1005" s="217" t="s">
        <v>2029</v>
      </c>
      <c r="E1005" s="218">
        <v>3</v>
      </c>
      <c r="F1005" s="219" t="s">
        <v>77</v>
      </c>
      <c r="G1005" s="210">
        <v>1579.2</v>
      </c>
      <c r="H1005" s="232">
        <f t="shared" si="93"/>
        <v>4737.6000000000004</v>
      </c>
      <c r="I1005" s="221"/>
      <c r="J1005" s="189"/>
      <c r="K1005" s="213">
        <f t="shared" si="94"/>
        <v>1.5</v>
      </c>
      <c r="L1005" s="189"/>
      <c r="M1005" s="228"/>
      <c r="N1005" s="189"/>
      <c r="O1005" s="189"/>
      <c r="P1005" s="213">
        <f t="shared" si="95"/>
        <v>1.5</v>
      </c>
      <c r="Q1005" s="189"/>
      <c r="R1005" s="189"/>
      <c r="S1005" s="189"/>
      <c r="T1005" s="189"/>
      <c r="U1005" s="189"/>
      <c r="V1005" s="2"/>
      <c r="W1005" s="2"/>
      <c r="X1005" s="2"/>
      <c r="Y1005" s="2"/>
      <c r="Z1005" s="2"/>
      <c r="AA1005" s="2"/>
      <c r="AB1005" s="2"/>
    </row>
    <row r="1006" spans="1:28" ht="15.75" customHeight="1" x14ac:dyDescent="0.25">
      <c r="A1006" s="214"/>
      <c r="B1006" s="214"/>
      <c r="C1006" s="233" t="s">
        <v>2030</v>
      </c>
      <c r="D1006" s="217" t="s">
        <v>1848</v>
      </c>
      <c r="E1006" s="218">
        <v>2</v>
      </c>
      <c r="F1006" s="219" t="s">
        <v>110</v>
      </c>
      <c r="G1006" s="210">
        <v>10836</v>
      </c>
      <c r="H1006" s="232">
        <f t="shared" si="93"/>
        <v>21672</v>
      </c>
      <c r="I1006" s="221"/>
      <c r="J1006" s="189"/>
      <c r="K1006" s="213">
        <f t="shared" si="94"/>
        <v>1</v>
      </c>
      <c r="L1006" s="189"/>
      <c r="M1006" s="228"/>
      <c r="N1006" s="189"/>
      <c r="O1006" s="189"/>
      <c r="P1006" s="213">
        <f t="shared" si="95"/>
        <v>1</v>
      </c>
      <c r="Q1006" s="189"/>
      <c r="R1006" s="189"/>
      <c r="S1006" s="189"/>
      <c r="T1006" s="189"/>
      <c r="U1006" s="189"/>
      <c r="V1006" s="2"/>
      <c r="W1006" s="2"/>
      <c r="X1006" s="2"/>
      <c r="Y1006" s="2"/>
      <c r="Z1006" s="2"/>
      <c r="AA1006" s="2"/>
      <c r="AB1006" s="2"/>
    </row>
    <row r="1007" spans="1:28" ht="15.75" customHeight="1" x14ac:dyDescent="0.25">
      <c r="A1007" s="214"/>
      <c r="B1007" s="214"/>
      <c r="C1007" s="233" t="s">
        <v>2031</v>
      </c>
      <c r="D1007" s="217" t="s">
        <v>1848</v>
      </c>
      <c r="E1007" s="218">
        <v>5</v>
      </c>
      <c r="F1007" s="219" t="s">
        <v>77</v>
      </c>
      <c r="G1007" s="210">
        <v>6216</v>
      </c>
      <c r="H1007" s="232">
        <f t="shared" si="93"/>
        <v>31080</v>
      </c>
      <c r="I1007" s="221"/>
      <c r="J1007" s="189"/>
      <c r="K1007" s="213">
        <f t="shared" si="94"/>
        <v>2.5</v>
      </c>
      <c r="L1007" s="189"/>
      <c r="M1007" s="228"/>
      <c r="N1007" s="189"/>
      <c r="O1007" s="189"/>
      <c r="P1007" s="213">
        <f t="shared" si="95"/>
        <v>2.5</v>
      </c>
      <c r="Q1007" s="189"/>
      <c r="R1007" s="189"/>
      <c r="S1007" s="189"/>
      <c r="T1007" s="189"/>
      <c r="U1007" s="189"/>
      <c r="V1007" s="2"/>
      <c r="W1007" s="2"/>
      <c r="X1007" s="2"/>
      <c r="Y1007" s="2"/>
      <c r="Z1007" s="2"/>
      <c r="AA1007" s="2"/>
      <c r="AB1007" s="2"/>
    </row>
    <row r="1008" spans="1:28" ht="15.75" customHeight="1" x14ac:dyDescent="0.25">
      <c r="A1008" s="214"/>
      <c r="B1008" s="214"/>
      <c r="C1008" s="233" t="s">
        <v>2032</v>
      </c>
      <c r="D1008" s="217" t="s">
        <v>1139</v>
      </c>
      <c r="E1008" s="218">
        <v>5</v>
      </c>
      <c r="F1008" s="219" t="s">
        <v>77</v>
      </c>
      <c r="G1008" s="210">
        <v>1050</v>
      </c>
      <c r="H1008" s="232">
        <f t="shared" si="93"/>
        <v>5250</v>
      </c>
      <c r="I1008" s="221"/>
      <c r="J1008" s="189"/>
      <c r="K1008" s="213">
        <f t="shared" si="94"/>
        <v>2.5</v>
      </c>
      <c r="L1008" s="189"/>
      <c r="M1008" s="228"/>
      <c r="N1008" s="189"/>
      <c r="O1008" s="189"/>
      <c r="P1008" s="213">
        <f t="shared" si="95"/>
        <v>2.5</v>
      </c>
      <c r="Q1008" s="189"/>
      <c r="R1008" s="189"/>
      <c r="S1008" s="189"/>
      <c r="T1008" s="189"/>
      <c r="U1008" s="189"/>
      <c r="V1008" s="2"/>
      <c r="W1008" s="2"/>
      <c r="X1008" s="2"/>
      <c r="Y1008" s="2"/>
      <c r="Z1008" s="2"/>
      <c r="AA1008" s="2"/>
      <c r="AB1008" s="2"/>
    </row>
    <row r="1009" spans="1:28" ht="15.75" customHeight="1" x14ac:dyDescent="0.25">
      <c r="A1009" s="214"/>
      <c r="B1009" s="214"/>
      <c r="C1009" s="233" t="s">
        <v>2033</v>
      </c>
      <c r="D1009" s="217" t="s">
        <v>2034</v>
      </c>
      <c r="E1009" s="218">
        <v>40</v>
      </c>
      <c r="F1009" s="219" t="s">
        <v>77</v>
      </c>
      <c r="G1009" s="210">
        <v>504</v>
      </c>
      <c r="H1009" s="232">
        <f t="shared" si="93"/>
        <v>20160</v>
      </c>
      <c r="I1009" s="221"/>
      <c r="J1009" s="189"/>
      <c r="K1009" s="213">
        <f t="shared" si="94"/>
        <v>20</v>
      </c>
      <c r="L1009" s="189"/>
      <c r="M1009" s="228"/>
      <c r="N1009" s="189"/>
      <c r="O1009" s="189"/>
      <c r="P1009" s="213">
        <f t="shared" si="95"/>
        <v>20</v>
      </c>
      <c r="Q1009" s="189"/>
      <c r="R1009" s="189"/>
      <c r="S1009" s="189"/>
      <c r="T1009" s="189"/>
      <c r="U1009" s="189"/>
      <c r="V1009" s="2"/>
      <c r="W1009" s="2"/>
      <c r="X1009" s="2"/>
      <c r="Y1009" s="2"/>
      <c r="Z1009" s="2"/>
      <c r="AA1009" s="2"/>
      <c r="AB1009" s="2"/>
    </row>
    <row r="1010" spans="1:28" ht="15.75" customHeight="1" x14ac:dyDescent="0.25">
      <c r="A1010" s="214"/>
      <c r="B1010" s="214"/>
      <c r="C1010" s="233" t="s">
        <v>2033</v>
      </c>
      <c r="D1010" s="217" t="s">
        <v>2035</v>
      </c>
      <c r="E1010" s="218">
        <v>10</v>
      </c>
      <c r="F1010" s="219" t="s">
        <v>77</v>
      </c>
      <c r="G1010" s="210">
        <v>109.2</v>
      </c>
      <c r="H1010" s="232">
        <f t="shared" si="93"/>
        <v>1092</v>
      </c>
      <c r="I1010" s="221"/>
      <c r="J1010" s="189"/>
      <c r="K1010" s="213">
        <f t="shared" si="94"/>
        <v>5</v>
      </c>
      <c r="L1010" s="189"/>
      <c r="M1010" s="228"/>
      <c r="N1010" s="189"/>
      <c r="O1010" s="189"/>
      <c r="P1010" s="213">
        <f t="shared" si="95"/>
        <v>5</v>
      </c>
      <c r="Q1010" s="189"/>
      <c r="R1010" s="189"/>
      <c r="S1010" s="189"/>
      <c r="T1010" s="189"/>
      <c r="U1010" s="189"/>
      <c r="V1010" s="2"/>
      <c r="W1010" s="2"/>
      <c r="X1010" s="2"/>
      <c r="Y1010" s="2"/>
      <c r="Z1010" s="2"/>
      <c r="AA1010" s="2"/>
      <c r="AB1010" s="2"/>
    </row>
    <row r="1011" spans="1:28" ht="15.75" customHeight="1" x14ac:dyDescent="0.25">
      <c r="A1011" s="214"/>
      <c r="B1011" s="214"/>
      <c r="C1011" s="233" t="s">
        <v>2036</v>
      </c>
      <c r="D1011" s="217" t="s">
        <v>2037</v>
      </c>
      <c r="E1011" s="218">
        <v>1</v>
      </c>
      <c r="F1011" s="219" t="s">
        <v>110</v>
      </c>
      <c r="G1011" s="210">
        <v>8504.16</v>
      </c>
      <c r="H1011" s="232">
        <f t="shared" si="93"/>
        <v>8504.16</v>
      </c>
      <c r="I1011" s="221"/>
      <c r="J1011" s="189"/>
      <c r="K1011" s="213">
        <f t="shared" si="94"/>
        <v>0.5</v>
      </c>
      <c r="L1011" s="189"/>
      <c r="M1011" s="228"/>
      <c r="N1011" s="189"/>
      <c r="O1011" s="189"/>
      <c r="P1011" s="213">
        <f t="shared" si="95"/>
        <v>0.5</v>
      </c>
      <c r="Q1011" s="189"/>
      <c r="R1011" s="189"/>
      <c r="S1011" s="189"/>
      <c r="T1011" s="189"/>
      <c r="U1011" s="189"/>
      <c r="V1011" s="2"/>
      <c r="W1011" s="2"/>
      <c r="X1011" s="2"/>
      <c r="Y1011" s="2"/>
      <c r="Z1011" s="2"/>
      <c r="AA1011" s="2"/>
      <c r="AB1011" s="2"/>
    </row>
    <row r="1012" spans="1:28" ht="15.75" customHeight="1" x14ac:dyDescent="0.25">
      <c r="A1012" s="214"/>
      <c r="B1012" s="214"/>
      <c r="C1012" s="233" t="s">
        <v>2038</v>
      </c>
      <c r="D1012" s="217" t="s">
        <v>2039</v>
      </c>
      <c r="E1012" s="218">
        <v>3</v>
      </c>
      <c r="F1012" s="219" t="s">
        <v>75</v>
      </c>
      <c r="G1012" s="210">
        <v>619.91999999999996</v>
      </c>
      <c r="H1012" s="232">
        <f t="shared" si="93"/>
        <v>1859.7599999999998</v>
      </c>
      <c r="I1012" s="221"/>
      <c r="J1012" s="189"/>
      <c r="K1012" s="213">
        <f t="shared" si="94"/>
        <v>1.5</v>
      </c>
      <c r="L1012" s="189"/>
      <c r="M1012" s="228"/>
      <c r="N1012" s="189"/>
      <c r="O1012" s="189"/>
      <c r="P1012" s="213">
        <f t="shared" si="95"/>
        <v>1.5</v>
      </c>
      <c r="Q1012" s="189"/>
      <c r="R1012" s="189"/>
      <c r="S1012" s="189"/>
      <c r="T1012" s="189"/>
      <c r="U1012" s="189"/>
      <c r="V1012" s="2"/>
      <c r="W1012" s="2"/>
      <c r="X1012" s="2"/>
      <c r="Y1012" s="2"/>
      <c r="Z1012" s="2"/>
      <c r="AA1012" s="2"/>
      <c r="AB1012" s="2"/>
    </row>
    <row r="1013" spans="1:28" ht="15.75" customHeight="1" x14ac:dyDescent="0.25">
      <c r="A1013" s="214"/>
      <c r="B1013" s="214"/>
      <c r="C1013" s="233" t="s">
        <v>2038</v>
      </c>
      <c r="D1013" s="217" t="s">
        <v>2040</v>
      </c>
      <c r="E1013" s="218">
        <v>5</v>
      </c>
      <c r="F1013" s="219" t="s">
        <v>75</v>
      </c>
      <c r="G1013" s="210">
        <v>468.72</v>
      </c>
      <c r="H1013" s="232">
        <f t="shared" si="93"/>
        <v>2343.6000000000004</v>
      </c>
      <c r="I1013" s="221"/>
      <c r="J1013" s="189"/>
      <c r="K1013" s="213">
        <f t="shared" si="94"/>
        <v>2.5</v>
      </c>
      <c r="L1013" s="189"/>
      <c r="M1013" s="228"/>
      <c r="N1013" s="189"/>
      <c r="O1013" s="189"/>
      <c r="P1013" s="213">
        <f t="shared" si="95"/>
        <v>2.5</v>
      </c>
      <c r="Q1013" s="189"/>
      <c r="R1013" s="189"/>
      <c r="S1013" s="189"/>
      <c r="T1013" s="189"/>
      <c r="U1013" s="189"/>
      <c r="V1013" s="2"/>
      <c r="W1013" s="2"/>
      <c r="X1013" s="2"/>
      <c r="Y1013" s="2"/>
      <c r="Z1013" s="2"/>
      <c r="AA1013" s="2"/>
      <c r="AB1013" s="2"/>
    </row>
    <row r="1014" spans="1:28" ht="15.75" customHeight="1" x14ac:dyDescent="0.25">
      <c r="A1014" s="214"/>
      <c r="B1014" s="214"/>
      <c r="C1014" s="233"/>
      <c r="D1014" s="217"/>
      <c r="E1014" s="218"/>
      <c r="F1014" s="219"/>
      <c r="G1014" s="210"/>
      <c r="H1014" s="232"/>
      <c r="I1014" s="221"/>
      <c r="J1014" s="189"/>
      <c r="K1014" s="213"/>
      <c r="L1014" s="189"/>
      <c r="M1014" s="228"/>
      <c r="N1014" s="189"/>
      <c r="O1014" s="189"/>
      <c r="P1014" s="213"/>
      <c r="Q1014" s="189"/>
      <c r="R1014" s="189"/>
      <c r="S1014" s="189"/>
      <c r="T1014" s="189"/>
      <c r="U1014" s="189"/>
      <c r="V1014" s="2"/>
      <c r="W1014" s="2"/>
      <c r="X1014" s="2"/>
      <c r="Y1014" s="2"/>
      <c r="Z1014" s="2"/>
      <c r="AA1014" s="2"/>
      <c r="AB1014" s="2"/>
    </row>
    <row r="1015" spans="1:28" ht="15.75" customHeight="1" x14ac:dyDescent="0.25">
      <c r="A1015" s="214"/>
      <c r="B1015" s="214"/>
      <c r="C1015" s="215" t="s">
        <v>1295</v>
      </c>
      <c r="D1015" s="217"/>
      <c r="E1015" s="218"/>
      <c r="F1015" s="219"/>
      <c r="G1015" s="210"/>
      <c r="H1015" s="232"/>
      <c r="I1015" s="220"/>
      <c r="J1015" s="189"/>
      <c r="K1015" s="213"/>
      <c r="L1015" s="189"/>
      <c r="M1015" s="189"/>
      <c r="N1015" s="189"/>
      <c r="O1015" s="228"/>
      <c r="P1015" s="213"/>
      <c r="Q1015" s="228"/>
      <c r="R1015" s="189"/>
      <c r="S1015" s="189"/>
      <c r="T1015" s="189"/>
      <c r="U1015" s="189"/>
      <c r="V1015" s="2"/>
      <c r="W1015" s="2"/>
      <c r="X1015" s="2"/>
      <c r="Y1015" s="2"/>
      <c r="Z1015" s="2"/>
      <c r="AA1015" s="2"/>
      <c r="AB1015" s="2"/>
    </row>
    <row r="1016" spans="1:28" ht="15.75" customHeight="1" x14ac:dyDescent="0.25">
      <c r="A1016" s="214"/>
      <c r="B1016" s="214"/>
      <c r="C1016" s="215" t="s">
        <v>1296</v>
      </c>
      <c r="D1016" s="217"/>
      <c r="E1016" s="218"/>
      <c r="F1016" s="219"/>
      <c r="G1016" s="210"/>
      <c r="H1016" s="232"/>
      <c r="I1016" s="220" t="s">
        <v>847</v>
      </c>
      <c r="J1016" s="189"/>
      <c r="K1016" s="213"/>
      <c r="L1016" s="189"/>
      <c r="M1016" s="189"/>
      <c r="N1016" s="189"/>
      <c r="O1016" s="189"/>
      <c r="P1016" s="213"/>
      <c r="Q1016" s="189"/>
      <c r="R1016" s="189"/>
      <c r="S1016" s="189"/>
      <c r="T1016" s="189"/>
      <c r="U1016" s="189"/>
      <c r="V1016" s="2"/>
      <c r="W1016" s="2"/>
      <c r="X1016" s="2"/>
      <c r="Y1016" s="2"/>
      <c r="Z1016" s="2"/>
      <c r="AA1016" s="2"/>
      <c r="AB1016" s="2"/>
    </row>
    <row r="1017" spans="1:28" ht="15.75" customHeight="1" x14ac:dyDescent="0.25">
      <c r="A1017" s="214"/>
      <c r="B1017" s="214"/>
      <c r="C1017" s="233" t="s">
        <v>1831</v>
      </c>
      <c r="D1017" s="217" t="s">
        <v>1832</v>
      </c>
      <c r="E1017" s="218">
        <v>20</v>
      </c>
      <c r="F1017" s="219" t="s">
        <v>77</v>
      </c>
      <c r="G1017" s="210">
        <v>65.52</v>
      </c>
      <c r="H1017" s="232">
        <f>E1017*G1017</f>
        <v>1310.3999999999999</v>
      </c>
      <c r="I1017" s="221"/>
      <c r="J1017" s="189"/>
      <c r="K1017" s="213">
        <f>E1017/2</f>
        <v>10</v>
      </c>
      <c r="L1017" s="189"/>
      <c r="M1017" s="228"/>
      <c r="N1017" s="189"/>
      <c r="O1017" s="189"/>
      <c r="P1017" s="213">
        <f>E1017/2</f>
        <v>10</v>
      </c>
      <c r="Q1017" s="189"/>
      <c r="R1017" s="189"/>
      <c r="S1017" s="189"/>
      <c r="T1017" s="189"/>
      <c r="U1017" s="189"/>
      <c r="V1017" s="2"/>
      <c r="W1017" s="2"/>
      <c r="X1017" s="2"/>
      <c r="Y1017" s="2"/>
      <c r="Z1017" s="2"/>
      <c r="AA1017" s="2"/>
      <c r="AB1017" s="2"/>
    </row>
    <row r="1018" spans="1:28" ht="15.75" customHeight="1" x14ac:dyDescent="0.25">
      <c r="A1018" s="214"/>
      <c r="B1018" s="214"/>
      <c r="C1018" s="233"/>
      <c r="D1018" s="217"/>
      <c r="E1018" s="218"/>
      <c r="F1018" s="219"/>
      <c r="G1018" s="210"/>
      <c r="H1018" s="232"/>
      <c r="I1018" s="221"/>
      <c r="J1018" s="189"/>
      <c r="K1018" s="213"/>
      <c r="L1018" s="189"/>
      <c r="M1018" s="228"/>
      <c r="N1018" s="189"/>
      <c r="O1018" s="189"/>
      <c r="P1018" s="213"/>
      <c r="Q1018" s="189"/>
      <c r="R1018" s="189"/>
      <c r="S1018" s="189"/>
      <c r="T1018" s="189"/>
      <c r="U1018" s="189"/>
      <c r="V1018" s="2"/>
      <c r="W1018" s="2"/>
      <c r="X1018" s="2"/>
      <c r="Y1018" s="2"/>
      <c r="Z1018" s="2"/>
      <c r="AA1018" s="2"/>
      <c r="AB1018" s="2"/>
    </row>
    <row r="1019" spans="1:28" ht="15.75" customHeight="1" x14ac:dyDescent="0.25">
      <c r="A1019" s="214"/>
      <c r="B1019" s="214"/>
      <c r="C1019" s="215" t="s">
        <v>1003</v>
      </c>
      <c r="D1019" s="217"/>
      <c r="E1019" s="218"/>
      <c r="F1019" s="219"/>
      <c r="G1019" s="210"/>
      <c r="H1019" s="232"/>
      <c r="I1019" s="220" t="s">
        <v>847</v>
      </c>
      <c r="J1019" s="189"/>
      <c r="K1019" s="213"/>
      <c r="L1019" s="189"/>
      <c r="M1019" s="189"/>
      <c r="N1019" s="189"/>
      <c r="O1019" s="228"/>
      <c r="P1019" s="213"/>
      <c r="Q1019" s="189"/>
      <c r="R1019" s="189"/>
      <c r="S1019" s="189"/>
      <c r="T1019" s="189"/>
      <c r="U1019" s="189"/>
      <c r="V1019" s="2"/>
      <c r="W1019" s="2"/>
      <c r="X1019" s="2"/>
      <c r="Y1019" s="2"/>
      <c r="Z1019" s="2"/>
      <c r="AA1019" s="2"/>
      <c r="AB1019" s="2"/>
    </row>
    <row r="1020" spans="1:28" ht="15.75" customHeight="1" x14ac:dyDescent="0.25">
      <c r="A1020" s="214"/>
      <c r="B1020" s="214"/>
      <c r="C1020" s="233" t="s">
        <v>2041</v>
      </c>
      <c r="D1020" s="217"/>
      <c r="E1020" s="218">
        <v>3</v>
      </c>
      <c r="F1020" s="219" t="s">
        <v>719</v>
      </c>
      <c r="G1020" s="210">
        <v>13440</v>
      </c>
      <c r="H1020" s="232">
        <f>E1020*G1020</f>
        <v>40320</v>
      </c>
      <c r="I1020" s="221"/>
      <c r="J1020" s="189"/>
      <c r="K1020" s="213">
        <v>3</v>
      </c>
      <c r="L1020" s="189"/>
      <c r="M1020" s="228"/>
      <c r="N1020" s="189"/>
      <c r="O1020" s="189"/>
      <c r="P1020" s="213"/>
      <c r="Q1020" s="189"/>
      <c r="R1020" s="189"/>
      <c r="S1020" s="189"/>
      <c r="T1020" s="189"/>
      <c r="U1020" s="189"/>
      <c r="V1020" s="2"/>
      <c r="W1020" s="2"/>
      <c r="X1020" s="2"/>
      <c r="Y1020" s="2"/>
      <c r="Z1020" s="2"/>
      <c r="AA1020" s="2"/>
      <c r="AB1020" s="2"/>
    </row>
    <row r="1021" spans="1:28" ht="15.75" customHeight="1" x14ac:dyDescent="0.25">
      <c r="A1021" s="214"/>
      <c r="B1021" s="214"/>
      <c r="C1021" s="233"/>
      <c r="D1021" s="217"/>
      <c r="E1021" s="218"/>
      <c r="F1021" s="219"/>
      <c r="G1021" s="210"/>
      <c r="H1021" s="232"/>
      <c r="I1021" s="221"/>
      <c r="J1021" s="189"/>
      <c r="K1021" s="213"/>
      <c r="L1021" s="189"/>
      <c r="M1021" s="228"/>
      <c r="N1021" s="189"/>
      <c r="O1021" s="189"/>
      <c r="P1021" s="213"/>
      <c r="Q1021" s="189"/>
      <c r="R1021" s="189"/>
      <c r="S1021" s="189"/>
      <c r="T1021" s="189"/>
      <c r="U1021" s="189"/>
      <c r="V1021" s="2"/>
      <c r="W1021" s="2"/>
      <c r="X1021" s="2"/>
      <c r="Y1021" s="2"/>
      <c r="Z1021" s="2"/>
      <c r="AA1021" s="2"/>
      <c r="AB1021" s="2"/>
    </row>
    <row r="1022" spans="1:28" ht="15.75" customHeight="1" x14ac:dyDescent="0.25">
      <c r="A1022" s="214"/>
      <c r="B1022" s="214"/>
      <c r="C1022" s="215" t="s">
        <v>2042</v>
      </c>
      <c r="D1022" s="217"/>
      <c r="E1022" s="218"/>
      <c r="F1022" s="219"/>
      <c r="G1022" s="210"/>
      <c r="H1022" s="232"/>
      <c r="I1022" s="220" t="s">
        <v>847</v>
      </c>
      <c r="J1022" s="189"/>
      <c r="K1022" s="213"/>
      <c r="L1022" s="189"/>
      <c r="M1022" s="228"/>
      <c r="N1022" s="189"/>
      <c r="O1022" s="189"/>
      <c r="P1022" s="213"/>
      <c r="Q1022" s="189"/>
      <c r="R1022" s="189"/>
      <c r="S1022" s="189"/>
      <c r="T1022" s="189"/>
      <c r="U1022" s="189"/>
      <c r="V1022" s="2"/>
      <c r="W1022" s="2"/>
      <c r="X1022" s="2"/>
      <c r="Y1022" s="2"/>
      <c r="Z1022" s="2"/>
      <c r="AA1022" s="2"/>
      <c r="AB1022" s="2"/>
    </row>
    <row r="1023" spans="1:28" ht="15.75" customHeight="1" x14ac:dyDescent="0.25">
      <c r="A1023" s="214"/>
      <c r="B1023" s="214"/>
      <c r="C1023" s="233" t="s">
        <v>972</v>
      </c>
      <c r="D1023" s="217"/>
      <c r="E1023" s="218">
        <v>1</v>
      </c>
      <c r="F1023" s="219" t="s">
        <v>77</v>
      </c>
      <c r="G1023" s="210">
        <v>3000</v>
      </c>
      <c r="H1023" s="232">
        <f t="shared" ref="H1023:H1025" si="96">E1023*G1023</f>
        <v>3000</v>
      </c>
      <c r="I1023" s="221"/>
      <c r="J1023" s="189"/>
      <c r="K1023" s="213">
        <f t="shared" ref="K1023:K1025" si="97">E1023/2</f>
        <v>0.5</v>
      </c>
      <c r="L1023" s="189"/>
      <c r="M1023" s="228"/>
      <c r="N1023" s="189"/>
      <c r="O1023" s="189"/>
      <c r="P1023" s="213">
        <f t="shared" ref="P1023:P1025" si="98">E1023/2</f>
        <v>0.5</v>
      </c>
      <c r="Q1023" s="189"/>
      <c r="R1023" s="189"/>
      <c r="S1023" s="189"/>
      <c r="T1023" s="189"/>
      <c r="U1023" s="189"/>
      <c r="V1023" s="2"/>
      <c r="W1023" s="2"/>
      <c r="X1023" s="2"/>
      <c r="Y1023" s="2"/>
      <c r="Z1023" s="2"/>
      <c r="AA1023" s="2"/>
      <c r="AB1023" s="2"/>
    </row>
    <row r="1024" spans="1:28" ht="15.75" customHeight="1" x14ac:dyDescent="0.25">
      <c r="A1024" s="214"/>
      <c r="B1024" s="214"/>
      <c r="C1024" s="233" t="s">
        <v>973</v>
      </c>
      <c r="D1024" s="217"/>
      <c r="E1024" s="218">
        <v>17</v>
      </c>
      <c r="F1024" s="219" t="s">
        <v>77</v>
      </c>
      <c r="G1024" s="210">
        <v>2170</v>
      </c>
      <c r="H1024" s="232">
        <f t="shared" si="96"/>
        <v>36890</v>
      </c>
      <c r="I1024" s="221"/>
      <c r="J1024" s="189"/>
      <c r="K1024" s="213">
        <f t="shared" si="97"/>
        <v>8.5</v>
      </c>
      <c r="L1024" s="189"/>
      <c r="M1024" s="228"/>
      <c r="N1024" s="189"/>
      <c r="O1024" s="189"/>
      <c r="P1024" s="213">
        <f t="shared" si="98"/>
        <v>8.5</v>
      </c>
      <c r="Q1024" s="189"/>
      <c r="R1024" s="189"/>
      <c r="S1024" s="189"/>
      <c r="T1024" s="189"/>
      <c r="U1024" s="189"/>
      <c r="V1024" s="2"/>
      <c r="W1024" s="2"/>
      <c r="X1024" s="2"/>
      <c r="Y1024" s="2"/>
      <c r="Z1024" s="2"/>
      <c r="AA1024" s="2"/>
      <c r="AB1024" s="2"/>
    </row>
    <row r="1025" spans="1:28" ht="15.75" customHeight="1" x14ac:dyDescent="0.25">
      <c r="A1025" s="214"/>
      <c r="B1025" s="214"/>
      <c r="C1025" s="233" t="s">
        <v>974</v>
      </c>
      <c r="D1025" s="217"/>
      <c r="E1025" s="218">
        <v>132</v>
      </c>
      <c r="F1025" s="219" t="s">
        <v>77</v>
      </c>
      <c r="G1025" s="210">
        <v>1757</v>
      </c>
      <c r="H1025" s="232">
        <f t="shared" si="96"/>
        <v>231924</v>
      </c>
      <c r="I1025" s="221"/>
      <c r="J1025" s="189"/>
      <c r="K1025" s="213">
        <f t="shared" si="97"/>
        <v>66</v>
      </c>
      <c r="L1025" s="189"/>
      <c r="M1025" s="228"/>
      <c r="N1025" s="189"/>
      <c r="O1025" s="189"/>
      <c r="P1025" s="213">
        <f t="shared" si="98"/>
        <v>66</v>
      </c>
      <c r="Q1025" s="189"/>
      <c r="R1025" s="189"/>
      <c r="S1025" s="189"/>
      <c r="T1025" s="189"/>
      <c r="U1025" s="189"/>
      <c r="V1025" s="2"/>
      <c r="W1025" s="2"/>
      <c r="X1025" s="2"/>
      <c r="Y1025" s="2"/>
      <c r="Z1025" s="2"/>
      <c r="AA1025" s="2"/>
      <c r="AB1025" s="2"/>
    </row>
    <row r="1026" spans="1:28" ht="15.75" customHeight="1" x14ac:dyDescent="0.25">
      <c r="A1026" s="214"/>
      <c r="B1026" s="214"/>
      <c r="C1026" s="233"/>
      <c r="D1026" s="217"/>
      <c r="E1026" s="218"/>
      <c r="F1026" s="219"/>
      <c r="G1026" s="210"/>
      <c r="H1026" s="232"/>
      <c r="I1026" s="221"/>
      <c r="J1026" s="189"/>
      <c r="K1026" s="213"/>
      <c r="L1026" s="189"/>
      <c r="M1026" s="228"/>
      <c r="N1026" s="189"/>
      <c r="O1026" s="189"/>
      <c r="P1026" s="213"/>
      <c r="Q1026" s="189"/>
      <c r="R1026" s="189"/>
      <c r="S1026" s="189"/>
      <c r="T1026" s="189"/>
      <c r="U1026" s="189"/>
      <c r="V1026" s="2"/>
      <c r="W1026" s="2"/>
      <c r="X1026" s="2"/>
      <c r="Y1026" s="2"/>
      <c r="Z1026" s="2"/>
      <c r="AA1026" s="2"/>
      <c r="AB1026" s="2"/>
    </row>
    <row r="1027" spans="1:28" ht="15.75" customHeight="1" x14ac:dyDescent="0.25">
      <c r="A1027" s="214"/>
      <c r="B1027" s="214"/>
      <c r="C1027" s="215" t="s">
        <v>976</v>
      </c>
      <c r="D1027" s="217"/>
      <c r="E1027" s="218"/>
      <c r="F1027" s="219"/>
      <c r="G1027" s="210"/>
      <c r="H1027" s="232"/>
      <c r="I1027" s="220" t="s">
        <v>847</v>
      </c>
      <c r="J1027" s="189"/>
      <c r="K1027" s="213"/>
      <c r="L1027" s="189"/>
      <c r="M1027" s="228"/>
      <c r="N1027" s="189"/>
      <c r="O1027" s="189"/>
      <c r="P1027" s="213"/>
      <c r="Q1027" s="189"/>
      <c r="R1027" s="189"/>
      <c r="S1027" s="189"/>
      <c r="T1027" s="189"/>
      <c r="U1027" s="189"/>
      <c r="V1027" s="2"/>
      <c r="W1027" s="2"/>
      <c r="X1027" s="2"/>
      <c r="Y1027" s="2"/>
      <c r="Z1027" s="2"/>
      <c r="AA1027" s="2"/>
      <c r="AB1027" s="2"/>
    </row>
    <row r="1028" spans="1:28" ht="15.75" customHeight="1" x14ac:dyDescent="0.25">
      <c r="A1028" s="214"/>
      <c r="B1028" s="214"/>
      <c r="C1028" s="233" t="s">
        <v>972</v>
      </c>
      <c r="D1028" s="217"/>
      <c r="E1028" s="218">
        <v>10</v>
      </c>
      <c r="F1028" s="219" t="s">
        <v>77</v>
      </c>
      <c r="G1028" s="210">
        <v>3000</v>
      </c>
      <c r="H1028" s="232">
        <f t="shared" ref="H1028:H1029" si="99">E1028*G1028</f>
        <v>30000</v>
      </c>
      <c r="I1028" s="221"/>
      <c r="J1028" s="189"/>
      <c r="K1028" s="213"/>
      <c r="L1028" s="189"/>
      <c r="M1028" s="228"/>
      <c r="N1028" s="189"/>
      <c r="O1028" s="213">
        <f t="shared" ref="O1028:O1029" si="100">E1028</f>
        <v>10</v>
      </c>
      <c r="P1028" s="213"/>
      <c r="Q1028" s="189"/>
      <c r="R1028" s="189"/>
      <c r="S1028" s="189"/>
      <c r="T1028" s="189"/>
      <c r="U1028" s="189"/>
      <c r="V1028" s="2"/>
      <c r="W1028" s="2"/>
      <c r="X1028" s="2"/>
      <c r="Y1028" s="2"/>
      <c r="Z1028" s="2"/>
      <c r="AA1028" s="2"/>
      <c r="AB1028" s="2"/>
    </row>
    <row r="1029" spans="1:28" ht="15.75" customHeight="1" x14ac:dyDescent="0.25">
      <c r="A1029" s="214"/>
      <c r="B1029" s="214"/>
      <c r="C1029" s="233" t="s">
        <v>973</v>
      </c>
      <c r="D1029" s="217"/>
      <c r="E1029" s="218">
        <v>10</v>
      </c>
      <c r="F1029" s="219" t="s">
        <v>77</v>
      </c>
      <c r="G1029" s="210">
        <v>2170</v>
      </c>
      <c r="H1029" s="232">
        <f t="shared" si="99"/>
        <v>21700</v>
      </c>
      <c r="I1029" s="221"/>
      <c r="J1029" s="189"/>
      <c r="K1029" s="213"/>
      <c r="L1029" s="189"/>
      <c r="M1029" s="228"/>
      <c r="N1029" s="189"/>
      <c r="O1029" s="213">
        <f t="shared" si="100"/>
        <v>10</v>
      </c>
      <c r="P1029" s="213"/>
      <c r="Q1029" s="189"/>
      <c r="R1029" s="189"/>
      <c r="S1029" s="189"/>
      <c r="T1029" s="189"/>
      <c r="U1029" s="189"/>
      <c r="V1029" s="2"/>
      <c r="W1029" s="2"/>
      <c r="X1029" s="2"/>
      <c r="Y1029" s="2"/>
      <c r="Z1029" s="2"/>
      <c r="AA1029" s="2"/>
      <c r="AB1029" s="2"/>
    </row>
    <row r="1030" spans="1:28" ht="15.75" customHeight="1" x14ac:dyDescent="0.25">
      <c r="A1030" s="214"/>
      <c r="B1030" s="214"/>
      <c r="C1030" s="215" t="s">
        <v>256</v>
      </c>
      <c r="D1030" s="217"/>
      <c r="E1030" s="218"/>
      <c r="F1030" s="219"/>
      <c r="G1030" s="210"/>
      <c r="H1030" s="291">
        <f>SUM(H873:H1029)</f>
        <v>2161649.2400000012</v>
      </c>
      <c r="I1030" s="221"/>
      <c r="J1030" s="189"/>
      <c r="K1030" s="213"/>
      <c r="L1030" s="189"/>
      <c r="M1030" s="228"/>
      <c r="N1030" s="189"/>
      <c r="O1030" s="189"/>
      <c r="P1030" s="213"/>
      <c r="Q1030" s="189"/>
      <c r="R1030" s="189"/>
      <c r="S1030" s="189"/>
      <c r="T1030" s="189"/>
      <c r="U1030" s="189"/>
      <c r="V1030" s="2"/>
      <c r="W1030" s="2"/>
      <c r="X1030" s="2"/>
      <c r="Y1030" s="2"/>
      <c r="Z1030" s="2"/>
      <c r="AA1030" s="2"/>
      <c r="AB1030" s="2"/>
    </row>
    <row r="1031" spans="1:28" ht="15.75" customHeight="1" x14ac:dyDescent="0.25">
      <c r="A1031" s="189"/>
      <c r="B1031" s="1"/>
      <c r="C1031" s="292"/>
      <c r="D1031" s="231"/>
      <c r="E1031" s="218"/>
      <c r="F1031" s="219"/>
      <c r="G1031" s="210"/>
      <c r="H1031" s="291"/>
      <c r="I1031" s="221"/>
      <c r="J1031" s="189"/>
      <c r="K1031" s="213"/>
      <c r="L1031" s="189"/>
      <c r="M1031" s="228"/>
      <c r="N1031" s="189"/>
      <c r="O1031" s="189"/>
      <c r="P1031" s="213"/>
      <c r="Q1031" s="189"/>
      <c r="R1031" s="189"/>
      <c r="S1031" s="189"/>
      <c r="T1031" s="189"/>
      <c r="U1031" s="189"/>
      <c r="V1031" s="2"/>
      <c r="W1031" s="2"/>
      <c r="X1031" s="2"/>
      <c r="Y1031" s="2"/>
      <c r="Z1031" s="2"/>
      <c r="AA1031" s="2"/>
      <c r="AB1031" s="2"/>
    </row>
    <row r="1032" spans="1:28" ht="15.75" customHeight="1" x14ac:dyDescent="0.25">
      <c r="A1032" s="214"/>
      <c r="B1032" s="214"/>
      <c r="C1032" s="215" t="s">
        <v>2043</v>
      </c>
      <c r="D1032" s="217"/>
      <c r="E1032" s="218"/>
      <c r="F1032" s="219"/>
      <c r="G1032" s="210"/>
      <c r="H1032" s="232"/>
      <c r="I1032" s="220" t="s">
        <v>847</v>
      </c>
      <c r="J1032" s="189"/>
      <c r="K1032" s="213"/>
      <c r="L1032" s="189"/>
      <c r="M1032" s="228"/>
      <c r="N1032" s="189"/>
      <c r="O1032" s="189"/>
      <c r="P1032" s="213"/>
      <c r="Q1032" s="189"/>
      <c r="R1032" s="189"/>
      <c r="S1032" s="189"/>
      <c r="T1032" s="189"/>
      <c r="U1032" s="189"/>
      <c r="V1032" s="2"/>
      <c r="W1032" s="2"/>
      <c r="X1032" s="2"/>
      <c r="Y1032" s="2"/>
      <c r="Z1032" s="2"/>
      <c r="AA1032" s="2"/>
      <c r="AB1032" s="2"/>
    </row>
    <row r="1033" spans="1:28" ht="15.75" customHeight="1" x14ac:dyDescent="0.25">
      <c r="A1033" s="214"/>
      <c r="B1033" s="214"/>
      <c r="C1033" s="233" t="s">
        <v>973</v>
      </c>
      <c r="D1033" s="217"/>
      <c r="E1033" s="218">
        <v>10</v>
      </c>
      <c r="F1033" s="219" t="s">
        <v>77</v>
      </c>
      <c r="G1033" s="210">
        <v>2170</v>
      </c>
      <c r="H1033" s="232">
        <f t="shared" ref="H1033:H1034" si="101">E1033*G1033</f>
        <v>21700</v>
      </c>
      <c r="I1033" s="221"/>
      <c r="J1033" s="189"/>
      <c r="K1033" s="213"/>
      <c r="L1033" s="189"/>
      <c r="M1033" s="228"/>
      <c r="N1033" s="189"/>
      <c r="O1033" s="213">
        <f t="shared" ref="O1033:O1034" si="102">E1033</f>
        <v>10</v>
      </c>
      <c r="P1033" s="213"/>
      <c r="Q1033" s="189"/>
      <c r="R1033" s="189"/>
      <c r="S1033" s="189"/>
      <c r="T1033" s="189"/>
      <c r="U1033" s="189"/>
      <c r="V1033" s="2"/>
      <c r="W1033" s="2"/>
      <c r="X1033" s="2"/>
      <c r="Y1033" s="2"/>
      <c r="Z1033" s="2"/>
      <c r="AA1033" s="2"/>
      <c r="AB1033" s="2"/>
    </row>
    <row r="1034" spans="1:28" ht="15.75" customHeight="1" x14ac:dyDescent="0.25">
      <c r="A1034" s="214"/>
      <c r="B1034" s="214"/>
      <c r="C1034" s="233" t="s">
        <v>974</v>
      </c>
      <c r="D1034" s="217"/>
      <c r="E1034" s="218">
        <v>10</v>
      </c>
      <c r="F1034" s="219" t="s">
        <v>77</v>
      </c>
      <c r="G1034" s="210">
        <v>1757</v>
      </c>
      <c r="H1034" s="232">
        <f t="shared" si="101"/>
        <v>17570</v>
      </c>
      <c r="I1034" s="221"/>
      <c r="J1034" s="189"/>
      <c r="K1034" s="213"/>
      <c r="L1034" s="189"/>
      <c r="M1034" s="228"/>
      <c r="N1034" s="189"/>
      <c r="O1034" s="213">
        <f t="shared" si="102"/>
        <v>10</v>
      </c>
      <c r="P1034" s="213"/>
      <c r="Q1034" s="189"/>
      <c r="R1034" s="189"/>
      <c r="S1034" s="189"/>
      <c r="T1034" s="189"/>
      <c r="U1034" s="189"/>
      <c r="V1034" s="2"/>
      <c r="W1034" s="2"/>
      <c r="X1034" s="2"/>
      <c r="Y1034" s="2"/>
      <c r="Z1034" s="2"/>
      <c r="AA1034" s="2"/>
      <c r="AB1034" s="2"/>
    </row>
    <row r="1035" spans="1:28" ht="15.75" customHeight="1" x14ac:dyDescent="0.25">
      <c r="A1035" s="214"/>
      <c r="B1035" s="214"/>
      <c r="C1035" s="215" t="s">
        <v>256</v>
      </c>
      <c r="D1035" s="217"/>
      <c r="E1035" s="218"/>
      <c r="F1035" s="219"/>
      <c r="G1035" s="210"/>
      <c r="H1035" s="291">
        <f>SUM(H878:H1034)</f>
        <v>4299462.0800000019</v>
      </c>
      <c r="I1035" s="221"/>
      <c r="J1035" s="189"/>
      <c r="K1035" s="213"/>
      <c r="L1035" s="189"/>
      <c r="M1035" s="228"/>
      <c r="N1035" s="189"/>
      <c r="O1035" s="189"/>
      <c r="P1035" s="213"/>
      <c r="Q1035" s="189"/>
      <c r="R1035" s="189"/>
      <c r="S1035" s="189"/>
      <c r="T1035" s="189"/>
      <c r="U1035" s="189"/>
      <c r="V1035" s="2"/>
      <c r="W1035" s="2"/>
      <c r="X1035" s="2"/>
      <c r="Y1035" s="2"/>
      <c r="Z1035" s="2"/>
      <c r="AA1035" s="2"/>
      <c r="AB1035" s="2"/>
    </row>
    <row r="1036" spans="1:28" ht="15.75" customHeight="1" x14ac:dyDescent="0.25">
      <c r="A1036" s="189"/>
      <c r="B1036" s="260"/>
      <c r="C1036" s="215"/>
      <c r="D1036" s="249"/>
      <c r="E1036" s="218"/>
      <c r="F1036" s="219"/>
      <c r="G1036" s="210"/>
      <c r="H1036" s="291"/>
      <c r="I1036" s="221"/>
      <c r="J1036" s="189"/>
      <c r="K1036" s="213"/>
      <c r="L1036" s="189"/>
      <c r="M1036" s="228"/>
      <c r="N1036" s="189"/>
      <c r="O1036" s="189"/>
      <c r="P1036" s="213"/>
      <c r="Q1036" s="189"/>
      <c r="R1036" s="189"/>
      <c r="S1036" s="189"/>
      <c r="T1036" s="189"/>
      <c r="U1036" s="189"/>
      <c r="V1036" s="2"/>
      <c r="W1036" s="2"/>
      <c r="X1036" s="2"/>
      <c r="Y1036" s="2"/>
      <c r="Z1036" s="2"/>
      <c r="AA1036" s="2"/>
      <c r="AB1036" s="2"/>
    </row>
    <row r="1037" spans="1:28" ht="15.75" customHeight="1" x14ac:dyDescent="0.25">
      <c r="A1037" s="196">
        <v>50299030</v>
      </c>
      <c r="B1037" s="293"/>
      <c r="C1037" s="294" t="s">
        <v>19</v>
      </c>
      <c r="D1037" s="217"/>
      <c r="E1037" s="218"/>
      <c r="F1037" s="219"/>
      <c r="G1037" s="210"/>
      <c r="H1037" s="211">
        <f>3000000</f>
        <v>3000000</v>
      </c>
      <c r="I1037" s="220" t="s">
        <v>847</v>
      </c>
      <c r="J1037" s="189"/>
      <c r="K1037" s="213"/>
      <c r="L1037" s="189"/>
      <c r="M1037" s="228"/>
      <c r="N1037" s="189"/>
      <c r="O1037" s="189"/>
      <c r="P1037" s="213"/>
      <c r="Q1037" s="189"/>
      <c r="R1037" s="189"/>
      <c r="S1037" s="189"/>
      <c r="T1037" s="189"/>
      <c r="U1037" s="189"/>
      <c r="V1037" s="2"/>
      <c r="W1037" s="2"/>
      <c r="X1037" s="2"/>
      <c r="Y1037" s="2"/>
      <c r="Z1037" s="2"/>
      <c r="AA1037" s="2"/>
      <c r="AB1037" s="2"/>
    </row>
    <row r="1038" spans="1:28" ht="15.75" customHeight="1" x14ac:dyDescent="0.25">
      <c r="A1038" s="207"/>
      <c r="B1038" s="207"/>
      <c r="C1038" s="257" t="s">
        <v>762</v>
      </c>
      <c r="D1038" s="258"/>
      <c r="E1038" s="218" t="e">
        <f t="shared" ref="E1038:F1038" si="103">#REF!</f>
        <v>#REF!</v>
      </c>
      <c r="F1038" s="221" t="e">
        <f t="shared" si="103"/>
        <v>#REF!</v>
      </c>
      <c r="G1038" s="210" t="e">
        <f t="shared" ref="G1038:G1042" si="104">H1038/E1038</f>
        <v>#REF!</v>
      </c>
      <c r="H1038" s="232" t="e">
        <f t="shared" ref="H1038:H1042" si="105">#REF!</f>
        <v>#REF!</v>
      </c>
      <c r="I1038" s="221"/>
      <c r="J1038" s="189"/>
      <c r="K1038" s="213" t="e">
        <f t="shared" ref="K1038:K1039" si="106">E1038/2</f>
        <v>#REF!</v>
      </c>
      <c r="L1038" s="189"/>
      <c r="M1038" s="228"/>
      <c r="N1038" s="189"/>
      <c r="O1038" s="189"/>
      <c r="P1038" s="213" t="e">
        <f>E1038/2</f>
        <v>#REF!</v>
      </c>
      <c r="Q1038" s="189"/>
      <c r="R1038" s="189"/>
      <c r="S1038" s="189"/>
      <c r="T1038" s="189"/>
      <c r="U1038" s="189"/>
      <c r="V1038" s="2"/>
      <c r="W1038" s="2"/>
      <c r="X1038" s="2"/>
      <c r="Y1038" s="2"/>
      <c r="Z1038" s="2"/>
      <c r="AA1038" s="2"/>
      <c r="AB1038" s="2"/>
    </row>
    <row r="1039" spans="1:28" ht="15.75" customHeight="1" x14ac:dyDescent="0.25">
      <c r="A1039" s="207"/>
      <c r="B1039" s="207"/>
      <c r="C1039" s="257" t="s">
        <v>2044</v>
      </c>
      <c r="D1039" s="258"/>
      <c r="E1039" s="218" t="e">
        <f t="shared" ref="E1039:F1039" si="107">#REF!</f>
        <v>#REF!</v>
      </c>
      <c r="F1039" s="221" t="e">
        <f t="shared" si="107"/>
        <v>#REF!</v>
      </c>
      <c r="G1039" s="210" t="e">
        <f t="shared" si="104"/>
        <v>#REF!</v>
      </c>
      <c r="H1039" s="232" t="e">
        <f t="shared" si="105"/>
        <v>#REF!</v>
      </c>
      <c r="I1039" s="221"/>
      <c r="J1039" s="189"/>
      <c r="K1039" s="213" t="e">
        <f t="shared" si="106"/>
        <v>#REF!</v>
      </c>
      <c r="L1039" s="189"/>
      <c r="M1039" s="228"/>
      <c r="N1039" s="189"/>
      <c r="O1039" s="189"/>
      <c r="P1039" s="213">
        <v>567</v>
      </c>
      <c r="Q1039" s="189"/>
      <c r="R1039" s="189"/>
      <c r="S1039" s="189"/>
      <c r="T1039" s="189"/>
      <c r="U1039" s="189"/>
      <c r="V1039" s="2"/>
      <c r="W1039" s="2"/>
      <c r="X1039" s="2"/>
      <c r="Y1039" s="2"/>
      <c r="Z1039" s="2"/>
      <c r="AA1039" s="2"/>
      <c r="AB1039" s="2"/>
    </row>
    <row r="1040" spans="1:28" ht="15.75" customHeight="1" x14ac:dyDescent="0.25">
      <c r="A1040" s="207"/>
      <c r="B1040" s="207"/>
      <c r="C1040" s="257" t="s">
        <v>764</v>
      </c>
      <c r="D1040" s="258"/>
      <c r="E1040" s="218" t="e">
        <f t="shared" ref="E1040:F1040" si="108">#REF!</f>
        <v>#REF!</v>
      </c>
      <c r="F1040" s="221" t="e">
        <f t="shared" si="108"/>
        <v>#REF!</v>
      </c>
      <c r="G1040" s="210" t="e">
        <f t="shared" si="104"/>
        <v>#REF!</v>
      </c>
      <c r="H1040" s="232" t="e">
        <f t="shared" si="105"/>
        <v>#REF!</v>
      </c>
      <c r="I1040" s="221"/>
      <c r="J1040" s="189"/>
      <c r="K1040" s="213">
        <v>15</v>
      </c>
      <c r="L1040" s="189"/>
      <c r="M1040" s="228"/>
      <c r="N1040" s="189"/>
      <c r="O1040" s="189"/>
      <c r="P1040" s="213">
        <v>13</v>
      </c>
      <c r="Q1040" s="189"/>
      <c r="R1040" s="189"/>
      <c r="S1040" s="189"/>
      <c r="T1040" s="189"/>
      <c r="U1040" s="189"/>
      <c r="V1040" s="2"/>
      <c r="W1040" s="2"/>
      <c r="X1040" s="2"/>
      <c r="Y1040" s="2"/>
      <c r="Z1040" s="2"/>
      <c r="AA1040" s="2"/>
      <c r="AB1040" s="2"/>
    </row>
    <row r="1041" spans="1:28" ht="15.75" customHeight="1" x14ac:dyDescent="0.25">
      <c r="A1041" s="207"/>
      <c r="B1041" s="207"/>
      <c r="C1041" s="257" t="s">
        <v>2045</v>
      </c>
      <c r="D1041" s="258"/>
      <c r="E1041" s="218" t="e">
        <f t="shared" ref="E1041:F1041" si="109">#REF!</f>
        <v>#REF!</v>
      </c>
      <c r="F1041" s="221" t="e">
        <f t="shared" si="109"/>
        <v>#REF!</v>
      </c>
      <c r="G1041" s="210" t="e">
        <f t="shared" si="104"/>
        <v>#REF!</v>
      </c>
      <c r="H1041" s="232" t="e">
        <f t="shared" si="105"/>
        <v>#REF!</v>
      </c>
      <c r="I1041" s="221"/>
      <c r="J1041" s="189"/>
      <c r="K1041" s="213">
        <v>5</v>
      </c>
      <c r="L1041" s="189"/>
      <c r="M1041" s="228"/>
      <c r="N1041" s="189"/>
      <c r="O1041" s="189"/>
      <c r="P1041" s="213">
        <v>5</v>
      </c>
      <c r="Q1041" s="189"/>
      <c r="R1041" s="189"/>
      <c r="S1041" s="189"/>
      <c r="T1041" s="189"/>
      <c r="U1041" s="189"/>
      <c r="V1041" s="2"/>
      <c r="W1041" s="2"/>
      <c r="X1041" s="2"/>
      <c r="Y1041" s="2"/>
      <c r="Z1041" s="2"/>
      <c r="AA1041" s="2"/>
      <c r="AB1041" s="2"/>
    </row>
    <row r="1042" spans="1:28" ht="15.75" customHeight="1" x14ac:dyDescent="0.25">
      <c r="A1042" s="207"/>
      <c r="B1042" s="207"/>
      <c r="C1042" s="257" t="s">
        <v>2046</v>
      </c>
      <c r="D1042" s="258"/>
      <c r="E1042" s="218" t="e">
        <f t="shared" ref="E1042:F1042" si="110">#REF!</f>
        <v>#REF!</v>
      </c>
      <c r="F1042" s="221" t="e">
        <f t="shared" si="110"/>
        <v>#REF!</v>
      </c>
      <c r="G1042" s="210" t="e">
        <f t="shared" si="104"/>
        <v>#REF!</v>
      </c>
      <c r="H1042" s="232" t="e">
        <f t="shared" si="105"/>
        <v>#REF!</v>
      </c>
      <c r="I1042" s="221"/>
      <c r="J1042" s="189"/>
      <c r="K1042" s="213"/>
      <c r="L1042" s="189"/>
      <c r="M1042" s="228"/>
      <c r="N1042" s="189"/>
      <c r="O1042" s="189"/>
      <c r="P1042" s="213"/>
      <c r="Q1042" s="189"/>
      <c r="R1042" s="189"/>
      <c r="S1042" s="189"/>
      <c r="T1042" s="189"/>
      <c r="U1042" s="189">
        <v>150</v>
      </c>
      <c r="V1042" s="2"/>
      <c r="W1042" s="2"/>
      <c r="X1042" s="2"/>
      <c r="Y1042" s="2"/>
      <c r="Z1042" s="2"/>
      <c r="AA1042" s="2"/>
      <c r="AB1042" s="2"/>
    </row>
    <row r="1043" spans="1:28" ht="15.75" customHeight="1" x14ac:dyDescent="0.25">
      <c r="A1043" s="214"/>
      <c r="B1043" s="214"/>
      <c r="C1043" s="215" t="s">
        <v>256</v>
      </c>
      <c r="D1043" s="217"/>
      <c r="E1043" s="218"/>
      <c r="F1043" s="219"/>
      <c r="G1043" s="210"/>
      <c r="H1043" s="291" t="e">
        <f>SUM(H1038:H1042)</f>
        <v>#REF!</v>
      </c>
      <c r="I1043" s="221"/>
      <c r="J1043" s="189"/>
      <c r="K1043" s="213"/>
      <c r="L1043" s="189"/>
      <c r="M1043" s="228"/>
      <c r="N1043" s="189"/>
      <c r="O1043" s="189"/>
      <c r="P1043" s="213"/>
      <c r="Q1043" s="189"/>
      <c r="R1043" s="189"/>
      <c r="S1043" s="189"/>
      <c r="T1043" s="189"/>
      <c r="U1043" s="189"/>
      <c r="V1043" s="2"/>
      <c r="W1043" s="2"/>
      <c r="X1043" s="2"/>
      <c r="Y1043" s="2"/>
      <c r="Z1043" s="2"/>
      <c r="AA1043" s="2"/>
      <c r="AB1043" s="2"/>
    </row>
    <row r="1044" spans="1:28" ht="15.75" customHeight="1" x14ac:dyDescent="0.25">
      <c r="A1044" s="214"/>
      <c r="B1044" s="214"/>
      <c r="C1044" s="233"/>
      <c r="D1044" s="217"/>
      <c r="E1044" s="218"/>
      <c r="F1044" s="219"/>
      <c r="G1044" s="210"/>
      <c r="H1044" s="232"/>
      <c r="I1044" s="221"/>
      <c r="J1044" s="189"/>
      <c r="K1044" s="213"/>
      <c r="L1044" s="189"/>
      <c r="M1044" s="228"/>
      <c r="N1044" s="189"/>
      <c r="O1044" s="189"/>
      <c r="P1044" s="213"/>
      <c r="Q1044" s="189"/>
      <c r="R1044" s="189"/>
      <c r="S1044" s="189"/>
      <c r="T1044" s="189"/>
      <c r="U1044" s="189"/>
      <c r="V1044" s="2"/>
      <c r="W1044" s="2"/>
      <c r="X1044" s="2"/>
      <c r="Y1044" s="2"/>
      <c r="Z1044" s="2"/>
      <c r="AA1044" s="2"/>
      <c r="AB1044" s="2"/>
    </row>
    <row r="1045" spans="1:28" ht="15.75" customHeight="1" x14ac:dyDescent="0.25">
      <c r="A1045" s="196" t="s">
        <v>22</v>
      </c>
      <c r="B1045" s="196"/>
      <c r="C1045" s="215" t="s">
        <v>23</v>
      </c>
      <c r="D1045" s="217"/>
      <c r="E1045" s="218"/>
      <c r="F1045" s="219"/>
      <c r="G1045" s="210"/>
      <c r="H1045" s="211">
        <v>1000000</v>
      </c>
      <c r="I1045" s="220" t="s">
        <v>847</v>
      </c>
      <c r="J1045" s="189"/>
      <c r="K1045" s="213"/>
      <c r="L1045" s="189"/>
      <c r="M1045" s="228"/>
      <c r="N1045" s="189"/>
      <c r="O1045" s="189"/>
      <c r="P1045" s="213"/>
      <c r="Q1045" s="189"/>
      <c r="R1045" s="189"/>
      <c r="S1045" s="189"/>
      <c r="T1045" s="189"/>
      <c r="U1045" s="189"/>
      <c r="V1045" s="2"/>
      <c r="W1045" s="2"/>
      <c r="X1045" s="2"/>
      <c r="Y1045" s="2"/>
      <c r="Z1045" s="2"/>
      <c r="AA1045" s="2"/>
      <c r="AB1045" s="2"/>
    </row>
    <row r="1046" spans="1:28" ht="15.75" customHeight="1" x14ac:dyDescent="0.25">
      <c r="A1046" s="190"/>
      <c r="B1046" s="190"/>
      <c r="C1046" s="190"/>
      <c r="D1046" s="190"/>
      <c r="E1046" s="191"/>
      <c r="F1046" s="190"/>
      <c r="G1046" s="289"/>
      <c r="H1046" s="190"/>
      <c r="I1046" s="190"/>
      <c r="J1046" s="190"/>
      <c r="K1046" s="191"/>
      <c r="L1046" s="190"/>
      <c r="M1046" s="190"/>
      <c r="N1046" s="190"/>
      <c r="O1046" s="190"/>
      <c r="P1046" s="191"/>
      <c r="Q1046" s="190"/>
      <c r="R1046" s="190"/>
      <c r="S1046" s="190"/>
      <c r="T1046" s="190"/>
      <c r="U1046" s="190"/>
      <c r="V1046" s="190"/>
      <c r="W1046" s="190"/>
      <c r="X1046" s="190"/>
      <c r="Y1046" s="190"/>
      <c r="Z1046" s="190"/>
      <c r="AA1046" s="190"/>
      <c r="AB1046" s="190"/>
    </row>
    <row r="1047" spans="1:28" ht="15.75" customHeight="1" x14ac:dyDescent="0.25">
      <c r="A1047" s="214"/>
      <c r="B1047" s="214"/>
      <c r="C1047" s="233" t="s">
        <v>73</v>
      </c>
      <c r="D1047" s="217"/>
      <c r="E1047" s="218">
        <v>30</v>
      </c>
      <c r="F1047" s="219" t="s">
        <v>602</v>
      </c>
      <c r="G1047" s="210" t="e">
        <f>H1047/E1047</f>
        <v>#REF!</v>
      </c>
      <c r="H1047" s="232" t="e">
        <f>#REF!</f>
        <v>#REF!</v>
      </c>
      <c r="I1047" s="221"/>
      <c r="J1047" s="189"/>
      <c r="K1047" s="213"/>
      <c r="L1047" s="189"/>
      <c r="M1047" s="228"/>
      <c r="N1047" s="189"/>
      <c r="O1047" s="189"/>
      <c r="P1047" s="213"/>
      <c r="Q1047" s="189"/>
      <c r="R1047" s="189"/>
      <c r="S1047" s="189"/>
      <c r="T1047" s="189"/>
      <c r="U1047" s="189"/>
      <c r="V1047" s="2"/>
      <c r="W1047" s="2"/>
      <c r="X1047" s="2"/>
      <c r="Y1047" s="2"/>
      <c r="Z1047" s="2"/>
      <c r="AA1047" s="2"/>
      <c r="AB1047" s="2"/>
    </row>
    <row r="1048" spans="1:28" ht="15.75" customHeight="1" x14ac:dyDescent="0.25">
      <c r="A1048" s="214"/>
      <c r="B1048" s="214"/>
      <c r="C1048" s="233" t="s">
        <v>1034</v>
      </c>
      <c r="D1048" s="217"/>
      <c r="E1048" s="218"/>
      <c r="F1048" s="219"/>
      <c r="G1048" s="210"/>
      <c r="H1048" s="232">
        <v>1000000</v>
      </c>
      <c r="I1048" s="221"/>
      <c r="J1048" s="189"/>
      <c r="K1048" s="213"/>
      <c r="L1048" s="189"/>
      <c r="M1048" s="228"/>
      <c r="N1048" s="189"/>
      <c r="O1048" s="189"/>
      <c r="P1048" s="213"/>
      <c r="Q1048" s="189"/>
      <c r="R1048" s="189"/>
      <c r="S1048" s="189"/>
      <c r="T1048" s="189"/>
      <c r="U1048" s="189"/>
      <c r="V1048" s="2"/>
      <c r="W1048" s="2"/>
      <c r="X1048" s="2"/>
      <c r="Y1048" s="2"/>
      <c r="Z1048" s="2"/>
      <c r="AA1048" s="2"/>
      <c r="AB1048" s="2"/>
    </row>
    <row r="1049" spans="1:28" ht="15.75" customHeight="1" x14ac:dyDescent="0.25">
      <c r="A1049" s="214"/>
      <c r="B1049" s="214"/>
      <c r="C1049" s="233" t="s">
        <v>769</v>
      </c>
      <c r="D1049" s="217"/>
      <c r="E1049" s="218"/>
      <c r="F1049" s="219"/>
      <c r="G1049" s="210"/>
      <c r="H1049" s="232"/>
      <c r="I1049" s="221"/>
      <c r="J1049" s="189"/>
      <c r="K1049" s="213"/>
      <c r="L1049" s="189"/>
      <c r="M1049" s="228"/>
      <c r="N1049" s="189"/>
      <c r="O1049" s="189"/>
      <c r="P1049" s="213"/>
      <c r="Q1049" s="189"/>
      <c r="R1049" s="189"/>
      <c r="S1049" s="189"/>
      <c r="T1049" s="189"/>
      <c r="U1049" s="189"/>
      <c r="V1049" s="2"/>
      <c r="W1049" s="2"/>
      <c r="X1049" s="2"/>
      <c r="Y1049" s="2"/>
      <c r="Z1049" s="2"/>
      <c r="AA1049" s="2"/>
      <c r="AB1049" s="2"/>
    </row>
    <row r="1050" spans="1:28" ht="15.75" customHeight="1" x14ac:dyDescent="0.25">
      <c r="A1050" s="214"/>
      <c r="B1050" s="214"/>
      <c r="C1050" s="233" t="s">
        <v>768</v>
      </c>
      <c r="D1050" s="217"/>
      <c r="E1050" s="218"/>
      <c r="F1050" s="219"/>
      <c r="G1050" s="210"/>
      <c r="H1050" s="232"/>
      <c r="I1050" s="221"/>
      <c r="J1050" s="189"/>
      <c r="K1050" s="213"/>
      <c r="L1050" s="189"/>
      <c r="M1050" s="228"/>
      <c r="N1050" s="189"/>
      <c r="O1050" s="189"/>
      <c r="P1050" s="213"/>
      <c r="Q1050" s="189"/>
      <c r="R1050" s="189"/>
      <c r="S1050" s="189"/>
      <c r="T1050" s="189"/>
      <c r="U1050" s="189"/>
      <c r="V1050" s="2"/>
      <c r="W1050" s="2"/>
      <c r="X1050" s="2"/>
      <c r="Y1050" s="2"/>
      <c r="Z1050" s="2"/>
      <c r="AA1050" s="2"/>
      <c r="AB1050" s="2"/>
    </row>
    <row r="1051" spans="1:28" ht="15.75" customHeight="1" x14ac:dyDescent="0.25">
      <c r="A1051" s="214"/>
      <c r="B1051" s="214"/>
      <c r="C1051" s="233" t="s">
        <v>770</v>
      </c>
      <c r="D1051" s="217"/>
      <c r="E1051" s="218"/>
      <c r="F1051" s="219"/>
      <c r="G1051" s="210"/>
      <c r="H1051" s="232"/>
      <c r="I1051" s="221"/>
      <c r="J1051" s="189"/>
      <c r="K1051" s="213"/>
      <c r="L1051" s="189"/>
      <c r="M1051" s="228"/>
      <c r="N1051" s="189"/>
      <c r="O1051" s="189"/>
      <c r="P1051" s="213"/>
      <c r="Q1051" s="189"/>
      <c r="R1051" s="189"/>
      <c r="S1051" s="189"/>
      <c r="T1051" s="189"/>
      <c r="U1051" s="189"/>
      <c r="V1051" s="2"/>
      <c r="W1051" s="2"/>
      <c r="X1051" s="2"/>
      <c r="Y1051" s="2"/>
      <c r="Z1051" s="2"/>
      <c r="AA1051" s="2"/>
      <c r="AB1051" s="2"/>
    </row>
    <row r="1052" spans="1:28" ht="15.75" customHeight="1" x14ac:dyDescent="0.25">
      <c r="A1052" s="214"/>
      <c r="B1052" s="214"/>
      <c r="C1052" s="233" t="s">
        <v>771</v>
      </c>
      <c r="D1052" s="217"/>
      <c r="E1052" s="218"/>
      <c r="F1052" s="219"/>
      <c r="G1052" s="210"/>
      <c r="H1052" s="232"/>
      <c r="I1052" s="221"/>
      <c r="J1052" s="189"/>
      <c r="K1052" s="213"/>
      <c r="L1052" s="189"/>
      <c r="M1052" s="228"/>
      <c r="N1052" s="189"/>
      <c r="O1052" s="189"/>
      <c r="P1052" s="213"/>
      <c r="Q1052" s="189"/>
      <c r="R1052" s="189"/>
      <c r="S1052" s="189"/>
      <c r="T1052" s="189"/>
      <c r="U1052" s="189"/>
      <c r="V1052" s="2"/>
      <c r="W1052" s="2"/>
      <c r="X1052" s="2"/>
      <c r="Y1052" s="2"/>
      <c r="Z1052" s="2"/>
      <c r="AA1052" s="2"/>
      <c r="AB1052" s="2"/>
    </row>
    <row r="1053" spans="1:28" ht="15.75" customHeight="1" x14ac:dyDescent="0.25">
      <c r="A1053" s="214"/>
      <c r="B1053" s="214"/>
      <c r="C1053" s="233" t="s">
        <v>2047</v>
      </c>
      <c r="D1053" s="217"/>
      <c r="E1053" s="218"/>
      <c r="F1053" s="219"/>
      <c r="G1053" s="210"/>
      <c r="H1053" s="232"/>
      <c r="I1053" s="221"/>
      <c r="J1053" s="189"/>
      <c r="K1053" s="213"/>
      <c r="L1053" s="189"/>
      <c r="M1053" s="228"/>
      <c r="N1053" s="189"/>
      <c r="O1053" s="189"/>
      <c r="P1053" s="213"/>
      <c r="Q1053" s="189"/>
      <c r="R1053" s="189"/>
      <c r="S1053" s="189"/>
      <c r="T1053" s="189"/>
      <c r="U1053" s="189"/>
      <c r="V1053" s="2"/>
      <c r="W1053" s="2"/>
      <c r="X1053" s="2"/>
      <c r="Y1053" s="2"/>
      <c r="Z1053" s="2"/>
      <c r="AA1053" s="2"/>
      <c r="AB1053" s="2"/>
    </row>
    <row r="1054" spans="1:28" ht="15.75" customHeight="1" x14ac:dyDescent="0.25">
      <c r="A1054" s="214"/>
      <c r="B1054" s="214"/>
      <c r="C1054" s="215" t="s">
        <v>256</v>
      </c>
      <c r="D1054" s="217"/>
      <c r="E1054" s="218"/>
      <c r="F1054" s="219"/>
      <c r="G1054" s="210"/>
      <c r="H1054" s="291" t="e">
        <f>SUM(H1047:H1048)</f>
        <v>#REF!</v>
      </c>
      <c r="I1054" s="221"/>
      <c r="J1054" s="189"/>
      <c r="K1054" s="213"/>
      <c r="L1054" s="189"/>
      <c r="M1054" s="228"/>
      <c r="N1054" s="189"/>
      <c r="O1054" s="189"/>
      <c r="P1054" s="213"/>
      <c r="Q1054" s="189"/>
      <c r="R1054" s="189"/>
      <c r="S1054" s="189"/>
      <c r="T1054" s="189"/>
      <c r="U1054" s="189"/>
      <c r="V1054" s="2"/>
      <c r="W1054" s="2"/>
      <c r="X1054" s="2"/>
      <c r="Y1054" s="2"/>
      <c r="Z1054" s="2"/>
      <c r="AA1054" s="2"/>
      <c r="AB1054" s="2"/>
    </row>
    <row r="1055" spans="1:28" ht="15.75" customHeight="1" x14ac:dyDescent="0.25">
      <c r="A1055" s="214"/>
      <c r="B1055" s="214"/>
      <c r="C1055" s="233"/>
      <c r="D1055" s="217"/>
      <c r="E1055" s="218"/>
      <c r="F1055" s="219"/>
      <c r="G1055" s="210"/>
      <c r="H1055" s="232"/>
      <c r="I1055" s="221"/>
      <c r="J1055" s="189"/>
      <c r="K1055" s="213"/>
      <c r="L1055" s="189"/>
      <c r="M1055" s="228"/>
      <c r="N1055" s="189"/>
      <c r="O1055" s="189"/>
      <c r="P1055" s="213"/>
      <c r="Q1055" s="189"/>
      <c r="R1055" s="189"/>
      <c r="S1055" s="189"/>
      <c r="T1055" s="189"/>
      <c r="U1055" s="189"/>
      <c r="V1055" s="2"/>
      <c r="W1055" s="2"/>
      <c r="X1055" s="2"/>
      <c r="Y1055" s="2"/>
      <c r="Z1055" s="2"/>
      <c r="AA1055" s="2"/>
      <c r="AB1055" s="2"/>
    </row>
    <row r="1056" spans="1:28" ht="15.75" customHeight="1" x14ac:dyDescent="0.25">
      <c r="A1056" s="214"/>
      <c r="B1056" s="214"/>
      <c r="C1056" s="215" t="s">
        <v>845</v>
      </c>
      <c r="D1056" s="217"/>
      <c r="E1056" s="218"/>
      <c r="F1056" s="219"/>
      <c r="G1056" s="210"/>
      <c r="H1056" s="232"/>
      <c r="I1056" s="221"/>
      <c r="J1056" s="189"/>
      <c r="K1056" s="213"/>
      <c r="L1056" s="189"/>
      <c r="M1056" s="228"/>
      <c r="N1056" s="189"/>
      <c r="O1056" s="189"/>
      <c r="P1056" s="213"/>
      <c r="Q1056" s="189"/>
      <c r="R1056" s="189"/>
      <c r="S1056" s="189"/>
      <c r="T1056" s="189"/>
      <c r="U1056" s="189"/>
      <c r="V1056" s="2"/>
      <c r="W1056" s="2"/>
      <c r="X1056" s="2"/>
      <c r="Y1056" s="2"/>
      <c r="Z1056" s="2"/>
      <c r="AA1056" s="2"/>
      <c r="AB1056" s="2"/>
    </row>
    <row r="1057" spans="1:28" ht="15.75" customHeight="1" x14ac:dyDescent="0.25">
      <c r="A1057" s="214"/>
      <c r="B1057" s="214"/>
      <c r="C1057" s="233"/>
      <c r="D1057" s="217"/>
      <c r="E1057" s="218"/>
      <c r="F1057" s="219"/>
      <c r="G1057" s="210"/>
      <c r="H1057" s="232"/>
      <c r="I1057" s="221"/>
      <c r="J1057" s="189"/>
      <c r="K1057" s="213"/>
      <c r="L1057" s="189"/>
      <c r="M1057" s="228"/>
      <c r="N1057" s="189"/>
      <c r="O1057" s="189"/>
      <c r="P1057" s="213"/>
      <c r="Q1057" s="189"/>
      <c r="R1057" s="189"/>
      <c r="S1057" s="189"/>
      <c r="T1057" s="189"/>
      <c r="U1057" s="189"/>
      <c r="V1057" s="2"/>
      <c r="W1057" s="2"/>
      <c r="X1057" s="2"/>
      <c r="Y1057" s="2"/>
      <c r="Z1057" s="2"/>
      <c r="AA1057" s="2"/>
      <c r="AB1057" s="2"/>
    </row>
    <row r="1058" spans="1:28" ht="15.75" customHeight="1" x14ac:dyDescent="0.25">
      <c r="A1058" s="196" t="s">
        <v>24</v>
      </c>
      <c r="B1058" s="196"/>
      <c r="C1058" s="215" t="s">
        <v>846</v>
      </c>
      <c r="D1058" s="216"/>
      <c r="E1058" s="218"/>
      <c r="F1058" s="219"/>
      <c r="G1058" s="210"/>
      <c r="H1058" s="211">
        <v>4000000</v>
      </c>
      <c r="I1058" s="220" t="s">
        <v>847</v>
      </c>
      <c r="J1058" s="189"/>
      <c r="K1058" s="213"/>
      <c r="L1058" s="189"/>
      <c r="M1058" s="228"/>
      <c r="N1058" s="189"/>
      <c r="O1058" s="189"/>
      <c r="P1058" s="213"/>
      <c r="Q1058" s="189"/>
      <c r="R1058" s="189"/>
      <c r="S1058" s="189"/>
      <c r="T1058" s="189"/>
      <c r="U1058" s="189"/>
      <c r="V1058" s="2"/>
      <c r="W1058" s="2"/>
      <c r="X1058" s="2"/>
      <c r="Y1058" s="2"/>
      <c r="Z1058" s="2"/>
      <c r="AA1058" s="2"/>
      <c r="AB1058" s="2"/>
    </row>
    <row r="1059" spans="1:28" ht="15.75" customHeight="1" x14ac:dyDescent="0.25">
      <c r="A1059" s="196"/>
      <c r="B1059" s="196"/>
      <c r="C1059" s="215"/>
      <c r="D1059" s="216"/>
      <c r="E1059" s="218"/>
      <c r="F1059" s="219"/>
      <c r="G1059" s="210"/>
      <c r="H1059" s="211"/>
      <c r="I1059" s="221"/>
      <c r="J1059" s="189"/>
      <c r="K1059" s="213"/>
      <c r="L1059" s="189"/>
      <c r="M1059" s="228"/>
      <c r="N1059" s="189"/>
      <c r="O1059" s="189"/>
      <c r="P1059" s="213"/>
      <c r="Q1059" s="189"/>
      <c r="R1059" s="189"/>
      <c r="S1059" s="189"/>
      <c r="T1059" s="189"/>
      <c r="U1059" s="189"/>
      <c r="V1059" s="2"/>
      <c r="W1059" s="2"/>
      <c r="X1059" s="2"/>
      <c r="Y1059" s="2"/>
      <c r="Z1059" s="2"/>
      <c r="AA1059" s="2"/>
      <c r="AB1059" s="2"/>
    </row>
    <row r="1060" spans="1:28" ht="15.75" customHeight="1" x14ac:dyDescent="0.25">
      <c r="A1060" s="196" t="s">
        <v>25</v>
      </c>
      <c r="B1060" s="196"/>
      <c r="C1060" s="215" t="s">
        <v>909</v>
      </c>
      <c r="D1060" s="216"/>
      <c r="E1060" s="218"/>
      <c r="F1060" s="219"/>
      <c r="G1060" s="210"/>
      <c r="H1060" s="211">
        <v>6000000</v>
      </c>
      <c r="I1060" s="220" t="s">
        <v>847</v>
      </c>
      <c r="J1060" s="189"/>
      <c r="K1060" s="213"/>
      <c r="L1060" s="189"/>
      <c r="M1060" s="228"/>
      <c r="N1060" s="189"/>
      <c r="O1060" s="189"/>
      <c r="P1060" s="213"/>
      <c r="Q1060" s="189"/>
      <c r="R1060" s="189"/>
      <c r="S1060" s="189"/>
      <c r="T1060" s="189"/>
      <c r="U1060" s="189"/>
      <c r="V1060" s="2"/>
      <c r="W1060" s="2"/>
      <c r="X1060" s="2"/>
      <c r="Y1060" s="2"/>
      <c r="Z1060" s="2"/>
      <c r="AA1060" s="2"/>
      <c r="AB1060" s="2"/>
    </row>
    <row r="1061" spans="1:28" ht="15.75" customHeight="1" x14ac:dyDescent="0.25">
      <c r="A1061" s="196"/>
      <c r="B1061" s="196"/>
      <c r="C1061" s="215"/>
      <c r="D1061" s="216"/>
      <c r="E1061" s="218"/>
      <c r="F1061" s="219"/>
      <c r="G1061" s="210"/>
      <c r="H1061" s="211"/>
      <c r="I1061" s="221"/>
      <c r="J1061" s="189"/>
      <c r="K1061" s="213"/>
      <c r="L1061" s="189"/>
      <c r="M1061" s="228"/>
      <c r="N1061" s="189"/>
      <c r="O1061" s="189"/>
      <c r="P1061" s="213"/>
      <c r="Q1061" s="189"/>
      <c r="R1061" s="189"/>
      <c r="S1061" s="189"/>
      <c r="T1061" s="189"/>
      <c r="U1061" s="189"/>
      <c r="V1061" s="2"/>
      <c r="W1061" s="2"/>
      <c r="X1061" s="2"/>
      <c r="Y1061" s="2"/>
      <c r="Z1061" s="2"/>
      <c r="AA1061" s="2"/>
      <c r="AB1061" s="2"/>
    </row>
    <row r="1062" spans="1:28" ht="33" customHeight="1" x14ac:dyDescent="0.25">
      <c r="A1062" s="196" t="s">
        <v>26</v>
      </c>
      <c r="B1062" s="196"/>
      <c r="C1062" s="338" t="s">
        <v>949</v>
      </c>
      <c r="D1062" s="302"/>
      <c r="E1062" s="218"/>
      <c r="F1062" s="219"/>
      <c r="G1062" s="210"/>
      <c r="H1062" s="211">
        <v>4000000</v>
      </c>
      <c r="I1062" s="220" t="s">
        <v>847</v>
      </c>
      <c r="J1062" s="189"/>
      <c r="K1062" s="213"/>
      <c r="L1062" s="189"/>
      <c r="M1062" s="228"/>
      <c r="N1062" s="189"/>
      <c r="O1062" s="189"/>
      <c r="P1062" s="213"/>
      <c r="Q1062" s="189"/>
      <c r="R1062" s="189"/>
      <c r="S1062" s="189"/>
      <c r="T1062" s="189"/>
      <c r="U1062" s="189"/>
      <c r="V1062" s="2"/>
      <c r="W1062" s="2"/>
      <c r="X1062" s="2"/>
      <c r="Y1062" s="2"/>
      <c r="Z1062" s="2"/>
      <c r="AA1062" s="2"/>
      <c r="AB1062" s="2"/>
    </row>
    <row r="1063" spans="1:28" ht="15.75" customHeight="1" x14ac:dyDescent="0.25">
      <c r="A1063" s="196"/>
      <c r="B1063" s="196"/>
      <c r="C1063" s="215"/>
      <c r="D1063" s="216"/>
      <c r="E1063" s="218"/>
      <c r="F1063" s="219"/>
      <c r="G1063" s="210"/>
      <c r="H1063" s="211"/>
      <c r="I1063" s="221"/>
      <c r="J1063" s="189"/>
      <c r="K1063" s="213"/>
      <c r="L1063" s="189"/>
      <c r="M1063" s="228"/>
      <c r="N1063" s="189"/>
      <c r="O1063" s="189"/>
      <c r="P1063" s="213"/>
      <c r="Q1063" s="189"/>
      <c r="R1063" s="189"/>
      <c r="S1063" s="189"/>
      <c r="T1063" s="189"/>
      <c r="U1063" s="189"/>
      <c r="V1063" s="2"/>
      <c r="W1063" s="2"/>
      <c r="X1063" s="2"/>
      <c r="Y1063" s="2"/>
      <c r="Z1063" s="2"/>
      <c r="AA1063" s="2"/>
      <c r="AB1063" s="2"/>
    </row>
    <row r="1064" spans="1:28" ht="15.75" customHeight="1" x14ac:dyDescent="0.25">
      <c r="A1064" s="196" t="s">
        <v>27</v>
      </c>
      <c r="B1064" s="196"/>
      <c r="C1064" s="215" t="s">
        <v>2048</v>
      </c>
      <c r="D1064" s="216"/>
      <c r="E1064" s="218"/>
      <c r="F1064" s="219"/>
      <c r="G1064" s="210"/>
      <c r="H1064" s="211">
        <v>2500000</v>
      </c>
      <c r="I1064" s="220" t="s">
        <v>847</v>
      </c>
      <c r="J1064" s="189"/>
      <c r="K1064" s="213"/>
      <c r="L1064" s="189"/>
      <c r="M1064" s="228"/>
      <c r="N1064" s="189"/>
      <c r="O1064" s="189"/>
      <c r="P1064" s="213"/>
      <c r="Q1064" s="189"/>
      <c r="R1064" s="189"/>
      <c r="S1064" s="189"/>
      <c r="T1064" s="189"/>
      <c r="U1064" s="189"/>
      <c r="V1064" s="2"/>
      <c r="W1064" s="2"/>
      <c r="X1064" s="2"/>
      <c r="Y1064" s="2"/>
      <c r="Z1064" s="2"/>
      <c r="AA1064" s="2"/>
      <c r="AB1064" s="2"/>
    </row>
    <row r="1065" spans="1:28" ht="15" customHeight="1" x14ac:dyDescent="0.25">
      <c r="A1065" s="295"/>
      <c r="B1065" s="260"/>
      <c r="C1065" s="296"/>
      <c r="D1065" s="296"/>
      <c r="E1065" s="297" t="s">
        <v>833</v>
      </c>
      <c r="F1065" s="298"/>
      <c r="G1065" s="299"/>
      <c r="H1065" s="300" t="e">
        <f>SUM(#REF!,#REF!,H1058,H1033,H1029,H1025,H1010,H1006,H976)</f>
        <v>#REF!</v>
      </c>
      <c r="I1065" s="190"/>
      <c r="J1065" s="190"/>
      <c r="K1065" s="191"/>
      <c r="L1065" s="190"/>
      <c r="M1065" s="190"/>
      <c r="N1065" s="190"/>
      <c r="O1065" s="190"/>
      <c r="P1065" s="191"/>
      <c r="Q1065" s="190"/>
      <c r="R1065" s="190"/>
      <c r="S1065" s="190"/>
      <c r="T1065" s="190"/>
      <c r="U1065" s="190"/>
      <c r="V1065" s="2"/>
      <c r="W1065" s="2"/>
      <c r="X1065" s="2"/>
      <c r="Y1065" s="2"/>
      <c r="Z1065" s="2"/>
      <c r="AA1065" s="2"/>
      <c r="AB1065" s="2"/>
    </row>
  </sheetData>
  <mergeCells count="26">
    <mergeCell ref="H6:H7"/>
    <mergeCell ref="I6:I7"/>
    <mergeCell ref="A1:U1"/>
    <mergeCell ref="A2:U2"/>
    <mergeCell ref="A6:A7"/>
    <mergeCell ref="E6:E7"/>
    <mergeCell ref="F6:F7"/>
    <mergeCell ref="G6:G7"/>
    <mergeCell ref="J6:U6"/>
    <mergeCell ref="B6:D6"/>
    <mergeCell ref="B7:D7"/>
    <mergeCell ref="C26:D26"/>
    <mergeCell ref="C29:D29"/>
    <mergeCell ref="C31:D31"/>
    <mergeCell ref="C89:D89"/>
    <mergeCell ref="C615:D615"/>
    <mergeCell ref="C728:D728"/>
    <mergeCell ref="C729:D729"/>
    <mergeCell ref="C1062:D1062"/>
    <mergeCell ref="C721:D721"/>
    <mergeCell ref="C722:D722"/>
    <mergeCell ref="C723:D723"/>
    <mergeCell ref="C724:D724"/>
    <mergeCell ref="C725:D725"/>
    <mergeCell ref="C726:D726"/>
    <mergeCell ref="C727:D727"/>
  </mergeCells>
  <printOptions horizontalCentered="1"/>
  <pageMargins left="0.70866141732283472" right="0.70866141732283472" top="0.74803149606299213" bottom="0.74803149606299213" header="0" footer="0"/>
  <pageSetup paperSize="14" fitToHeight="0" orientation="landscape"/>
  <drawing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ppmp</vt:lpstr>
      <vt:lpstr>CAPITAL OUTLAY</vt:lpstr>
      <vt:lpstr>PHO-PROPER FUND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Angelica Verano</dc:creator>
  <cp:lastModifiedBy>797</cp:lastModifiedBy>
  <dcterms:created xsi:type="dcterms:W3CDTF">2024-01-17T06:53:15Z</dcterms:created>
  <dcterms:modified xsi:type="dcterms:W3CDTF">2026-03-03T13:05:41Z</dcterms:modified>
</cp:coreProperties>
</file>