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luisa_difrancesco_polito_it/Documents/SHIMMER Validazione Open-Source/Test Cases/Test Case 1/input/"/>
    </mc:Choice>
  </mc:AlternateContent>
  <xr:revisionPtr revIDLastSave="296" documentId="11_AD4DB114E441178AC67DF4C44E93ED84683EDF25" xr6:coauthVersionLast="47" xr6:coauthVersionMax="47" xr10:uidLastSave="{BAA5AFB3-545B-4558-BCA2-0F8CE1F25FB1}"/>
  <bookViews>
    <workbookView xWindow="11424" yWindow="0" windowWidth="11712" windowHeight="12336" xr2:uid="{00000000-000D-0000-FFFF-FFFF00000000}"/>
  </bookViews>
  <sheets>
    <sheet name="Nodes" sheetId="1" r:id="rId1"/>
    <sheet name="Pipes" sheetId="2" r:id="rId2"/>
    <sheet name="Compressor" sheetId="3" r:id="rId3"/>
    <sheet name="Reduction Station" sheetId="6" r:id="rId4"/>
    <sheet name="Valv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D2" i="1"/>
  <c r="C3" i="6" l="1"/>
  <c r="B3" i="6" s="1"/>
  <c r="A3" i="6" l="1" a="1"/>
  <c r="A3" i="6" s="1"/>
  <c r="F3" i="6" l="1"/>
  <c r="E3" i="6"/>
  <c r="D3" i="6"/>
  <c r="B3" i="4"/>
  <c r="C3" i="4" s="1"/>
  <c r="A3" i="4" a="1"/>
  <c r="A3" i="4" s="1"/>
  <c r="A3" i="3" a="1"/>
  <c r="A3" i="3"/>
  <c r="C3" i="3"/>
  <c r="B3" i="3" s="1"/>
  <c r="H3" i="3"/>
  <c r="G3" i="3"/>
  <c r="F3" i="3"/>
  <c r="E3" i="3"/>
  <c r="D3" i="3"/>
  <c r="E17" i="2" l="1"/>
  <c r="E18" i="2" s="1"/>
  <c r="F5" i="1" l="1"/>
  <c r="F4" i="1"/>
  <c r="F6" i="1" s="1"/>
  <c r="F9" i="1" l="1"/>
  <c r="F7" i="1"/>
  <c r="F14" i="1" l="1"/>
  <c r="F11" i="1"/>
  <c r="F12" i="1" s="1"/>
  <c r="F10" i="1"/>
  <c r="F8" i="1"/>
  <c r="F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<sst xmlns="http://schemas.openxmlformats.org/spreadsheetml/2006/main" count="55" uniqueCount="41">
  <si>
    <t>ID</t>
  </si>
  <si>
    <t>Type</t>
  </si>
  <si>
    <t>Consumption [kg/s]</t>
  </si>
  <si>
    <t>Gguess [kg/s]</t>
  </si>
  <si>
    <t>INLET</t>
  </si>
  <si>
    <t>OUTLET</t>
  </si>
  <si>
    <t>Qset [kg/s]</t>
  </si>
  <si>
    <t>Diameter [m]</t>
  </si>
  <si>
    <t>Length [m]</t>
  </si>
  <si>
    <t>Roughness [m]</t>
  </si>
  <si>
    <t>Pipe</t>
  </si>
  <si>
    <t>Compressor</t>
  </si>
  <si>
    <t>Valve</t>
  </si>
  <si>
    <t>Reduction Station</t>
  </si>
  <si>
    <t>Type of Regulation</t>
  </si>
  <si>
    <t>Maximum and Minimum Values</t>
  </si>
  <si>
    <t>Open</t>
  </si>
  <si>
    <t>Closed</t>
  </si>
  <si>
    <t>Power Driver [W]</t>
  </si>
  <si>
    <t>Q [kg/s]</t>
  </si>
  <si>
    <t>P Out [Pa]</t>
  </si>
  <si>
    <t>P In [Pa]</t>
  </si>
  <si>
    <t>Beta</t>
  </si>
  <si>
    <t>Power Driver Max [MW]</t>
  </si>
  <si>
    <t>P Out Max [bar]</t>
  </si>
  <si>
    <t>P In Min [bar]</t>
  </si>
  <si>
    <t>Beta Max</t>
  </si>
  <si>
    <t>Beta Min</t>
  </si>
  <si>
    <t>Q Max [kg/s]</t>
  </si>
  <si>
    <t>Junction</t>
  </si>
  <si>
    <t>Entry - P Regulated</t>
  </si>
  <si>
    <t>Entry - L Regulated</t>
  </si>
  <si>
    <t>Exit</t>
  </si>
  <si>
    <t>f</t>
  </si>
  <si>
    <t>Pset [bar]</t>
  </si>
  <si>
    <t>Pguess [bar]</t>
  </si>
  <si>
    <t>P min [bar]</t>
  </si>
  <si>
    <t>P max [bar]</t>
  </si>
  <si>
    <t>L min [kg/s]</t>
  </si>
  <si>
    <t>L max [kg/s]</t>
  </si>
  <si>
    <t>Max and Min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</si>
</sst>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EEF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e" xfId="0" builtinId="0"/>
  </cellStyles>
  <dxfs count="8">
    <dxf>
      <fill>
        <patternFill>
          <bgColor theme="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E14" sqref="E14"/>
    </sheetView>
  </sheetViews>
  <sheetFormatPr defaultRowHeight="14.4" x14ac:dyDescent="0.3"/>
  <cols>
    <col min="1" max="1" width="2.77734375" bestFit="1" customWidth="1"/>
    <col min="2" max="2" width="5.109375" bestFit="1" customWidth="1"/>
    <col min="3" max="3" width="9.109375" bestFit="1" customWidth="1"/>
    <col min="4" max="4" width="10.21875" bestFit="1" customWidth="1"/>
    <col min="5" max="5" width="18" bestFit="1" customWidth="1"/>
    <col min="6" max="6" width="11.33203125" bestFit="1" customWidth="1"/>
    <col min="7" max="7" width="10.33203125" bestFit="1" customWidth="1"/>
    <col min="8" max="8" width="10.6640625" bestFit="1" customWidth="1"/>
    <col min="9" max="9" width="11" bestFit="1" customWidth="1"/>
    <col min="10" max="10" width="11.33203125" bestFit="1" customWidth="1"/>
    <col min="11" max="11" width="1.6640625" bestFit="1" customWidth="1"/>
    <col min="14" max="14" width="16.44140625" bestFit="1" customWidth="1"/>
  </cols>
  <sheetData>
    <row r="1" spans="1:14" x14ac:dyDescent="0.3">
      <c r="A1" s="8" t="s">
        <v>0</v>
      </c>
      <c r="B1" s="8" t="s">
        <v>1</v>
      </c>
      <c r="C1" s="8" t="s">
        <v>34</v>
      </c>
      <c r="D1" s="8" t="s">
        <v>6</v>
      </c>
      <c r="E1" s="8" t="s">
        <v>2</v>
      </c>
      <c r="F1" s="11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33</v>
      </c>
      <c r="M1" s="3">
        <v>0</v>
      </c>
      <c r="N1" s="4" t="s">
        <v>29</v>
      </c>
    </row>
    <row r="2" spans="1:14" x14ac:dyDescent="0.3">
      <c r="A2">
        <v>1</v>
      </c>
      <c r="B2">
        <v>1</v>
      </c>
      <c r="C2">
        <v>70</v>
      </c>
      <c r="D2">
        <f>SUM(D3:D14)*-1</f>
        <v>-75</v>
      </c>
      <c r="E2">
        <v>0</v>
      </c>
      <c r="F2" s="12">
        <v>70</v>
      </c>
      <c r="M2" s="5">
        <v>1</v>
      </c>
      <c r="N2" s="4" t="s">
        <v>30</v>
      </c>
    </row>
    <row r="3" spans="1:14" x14ac:dyDescent="0.3">
      <c r="A3">
        <v>2</v>
      </c>
      <c r="B3">
        <v>3</v>
      </c>
      <c r="C3">
        <v>0</v>
      </c>
      <c r="D3">
        <v>20</v>
      </c>
      <c r="E3">
        <v>20</v>
      </c>
      <c r="F3" s="12">
        <v>70</v>
      </c>
      <c r="M3" s="6">
        <v>2</v>
      </c>
      <c r="N3" s="4" t="s">
        <v>31</v>
      </c>
    </row>
    <row r="4" spans="1:14" x14ac:dyDescent="0.3">
      <c r="A4">
        <v>3</v>
      </c>
      <c r="B4">
        <v>0</v>
      </c>
      <c r="C4">
        <v>0</v>
      </c>
      <c r="D4">
        <v>0</v>
      </c>
      <c r="E4">
        <v>0</v>
      </c>
      <c r="F4" s="12">
        <f>F3*0.99</f>
        <v>69.3</v>
      </c>
      <c r="M4" s="7">
        <v>3</v>
      </c>
      <c r="N4" s="4" t="s">
        <v>32</v>
      </c>
    </row>
    <row r="5" spans="1:14" x14ac:dyDescent="0.3">
      <c r="A5">
        <v>4</v>
      </c>
      <c r="B5">
        <v>0</v>
      </c>
      <c r="C5">
        <v>0</v>
      </c>
      <c r="D5">
        <v>0</v>
      </c>
      <c r="E5">
        <v>0</v>
      </c>
      <c r="F5" s="12">
        <f>F2*0.99</f>
        <v>69.3</v>
      </c>
    </row>
    <row r="6" spans="1:14" x14ac:dyDescent="0.3">
      <c r="A6">
        <v>5</v>
      </c>
      <c r="B6">
        <v>0</v>
      </c>
      <c r="C6">
        <v>0</v>
      </c>
      <c r="D6">
        <v>0</v>
      </c>
      <c r="E6">
        <v>0</v>
      </c>
      <c r="F6" s="12">
        <f>F4*0.99</f>
        <v>68.606999999999999</v>
      </c>
    </row>
    <row r="7" spans="1:14" x14ac:dyDescent="0.3">
      <c r="A7">
        <v>6</v>
      </c>
      <c r="B7">
        <v>3</v>
      </c>
      <c r="C7">
        <v>0</v>
      </c>
      <c r="D7">
        <v>20</v>
      </c>
      <c r="E7">
        <v>20</v>
      </c>
      <c r="F7" s="12">
        <f>F6*0.99</f>
        <v>67.920929999999998</v>
      </c>
    </row>
    <row r="8" spans="1:14" x14ac:dyDescent="0.3">
      <c r="A8">
        <v>7</v>
      </c>
      <c r="B8">
        <v>0</v>
      </c>
      <c r="C8">
        <v>0</v>
      </c>
      <c r="D8">
        <v>0</v>
      </c>
      <c r="E8">
        <v>0</v>
      </c>
      <c r="F8" s="12">
        <f>F9*0.99</f>
        <v>67.241720700000002</v>
      </c>
    </row>
    <row r="9" spans="1:14" x14ac:dyDescent="0.3">
      <c r="A9">
        <v>8</v>
      </c>
      <c r="B9">
        <v>0</v>
      </c>
      <c r="C9">
        <v>0</v>
      </c>
      <c r="D9">
        <v>0</v>
      </c>
      <c r="E9">
        <v>0</v>
      </c>
      <c r="F9" s="12">
        <f>F6*0.99</f>
        <v>67.920929999999998</v>
      </c>
    </row>
    <row r="10" spans="1:14" x14ac:dyDescent="0.3">
      <c r="A10">
        <v>9</v>
      </c>
      <c r="B10">
        <v>3</v>
      </c>
      <c r="C10">
        <v>0</v>
      </c>
      <c r="D10">
        <v>50</v>
      </c>
      <c r="E10">
        <v>50</v>
      </c>
      <c r="F10" s="12">
        <f>F9*0.99</f>
        <v>67.241720700000002</v>
      </c>
    </row>
    <row r="11" spans="1:14" x14ac:dyDescent="0.3">
      <c r="A11">
        <v>10</v>
      </c>
      <c r="B11">
        <v>0</v>
      </c>
      <c r="C11">
        <v>0</v>
      </c>
      <c r="D11">
        <v>0</v>
      </c>
      <c r="E11">
        <v>0</v>
      </c>
      <c r="F11" s="12">
        <f>F9*0.99</f>
        <v>67.241720700000002</v>
      </c>
    </row>
    <row r="12" spans="1:14" x14ac:dyDescent="0.3">
      <c r="A12">
        <v>11</v>
      </c>
      <c r="B12">
        <v>3</v>
      </c>
      <c r="C12">
        <v>0</v>
      </c>
      <c r="D12">
        <v>15</v>
      </c>
      <c r="E12">
        <v>15</v>
      </c>
      <c r="F12" s="12">
        <f>F11*0.99</f>
        <v>66.569303493000007</v>
      </c>
    </row>
    <row r="13" spans="1:14" x14ac:dyDescent="0.3">
      <c r="A13">
        <v>12</v>
      </c>
      <c r="B13">
        <v>1</v>
      </c>
      <c r="C13">
        <v>70</v>
      </c>
      <c r="D13">
        <v>-40</v>
      </c>
      <c r="E13">
        <v>-40</v>
      </c>
      <c r="F13" s="12">
        <f>F8*0.99</f>
        <v>66.569303493000007</v>
      </c>
    </row>
    <row r="14" spans="1:14" x14ac:dyDescent="0.3">
      <c r="A14">
        <v>13</v>
      </c>
      <c r="B14">
        <v>3</v>
      </c>
      <c r="C14">
        <v>0</v>
      </c>
      <c r="D14">
        <v>10</v>
      </c>
      <c r="E14">
        <v>10</v>
      </c>
      <c r="F14" s="12">
        <f>F9*0.99</f>
        <v>67.241720700000002</v>
      </c>
    </row>
    <row r="15" spans="1:14" x14ac:dyDescent="0.3">
      <c r="A15">
        <v>14</v>
      </c>
      <c r="B15">
        <v>0</v>
      </c>
      <c r="C15">
        <v>0</v>
      </c>
      <c r="D15">
        <v>0</v>
      </c>
      <c r="E15">
        <v>0</v>
      </c>
      <c r="F15" s="12">
        <f t="shared" ref="F15:F16" si="0">F10*0.99</f>
        <v>66.569303493000007</v>
      </c>
    </row>
    <row r="16" spans="1:14" x14ac:dyDescent="0.3">
      <c r="A16">
        <v>15</v>
      </c>
      <c r="B16">
        <v>0</v>
      </c>
      <c r="C16">
        <v>0</v>
      </c>
      <c r="D16">
        <v>0</v>
      </c>
      <c r="E16">
        <v>0</v>
      </c>
      <c r="F16" s="12">
        <f t="shared" si="0"/>
        <v>66.569303493000007</v>
      </c>
    </row>
  </sheetData>
  <conditionalFormatting sqref="B2:B16">
    <cfRule type="cellIs" dxfId="7" priority="1" operator="equal">
      <formula>3</formula>
    </cfRule>
    <cfRule type="cellIs" dxfId="6" priority="2" operator="equal">
      <formula>2</formula>
    </cfRule>
    <cfRule type="cellIs" dxfId="5" priority="3" operator="equal">
      <formula>1</formula>
    </cfRule>
    <cfRule type="cellIs" dxfId="4" priority="4" operator="equal">
      <formula>0</formula>
    </cfRule>
  </conditionalFormatting>
  <pageMargins left="0.7" right="0.7" top="0.75" bottom="0.75" header="0.3" footer="0.3"/>
  <ignoredErrors>
    <ignoredError sqref="F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69D2-B390-4FA1-9837-9293341169D3}">
  <dimension ref="A1:K18"/>
  <sheetViews>
    <sheetView topLeftCell="A5" workbookViewId="0">
      <selection activeCell="A17" sqref="A17"/>
    </sheetView>
  </sheetViews>
  <sheetFormatPr defaultRowHeight="14.4" x14ac:dyDescent="0.3"/>
  <cols>
    <col min="1" max="1" width="3" bestFit="1" customWidth="1"/>
    <col min="2" max="2" width="5.77734375" bestFit="1" customWidth="1"/>
    <col min="3" max="3" width="7.5546875" bestFit="1" customWidth="1"/>
    <col min="4" max="4" width="4.88671875" bestFit="1" customWidth="1"/>
    <col min="5" max="5" width="11.88671875" bestFit="1" customWidth="1"/>
    <col min="6" max="6" width="10.33203125" bestFit="1" customWidth="1"/>
    <col min="7" max="7" width="13.109375" bestFit="1" customWidth="1"/>
    <col min="8" max="8" width="11.77734375" bestFit="1" customWidth="1"/>
    <col min="11" max="11" width="15.5546875" bestFit="1" customWidth="1"/>
  </cols>
  <sheetData>
    <row r="1" spans="1:11" x14ac:dyDescent="0.3">
      <c r="A1" s="8" t="s">
        <v>0</v>
      </c>
      <c r="B1" s="8" t="s">
        <v>4</v>
      </c>
      <c r="C1" s="8" t="s">
        <v>5</v>
      </c>
      <c r="D1" s="8" t="s">
        <v>1</v>
      </c>
      <c r="E1" s="8" t="s">
        <v>7</v>
      </c>
      <c r="F1" s="8" t="s">
        <v>8</v>
      </c>
      <c r="G1" s="8" t="s">
        <v>9</v>
      </c>
      <c r="H1" s="8" t="s">
        <v>3</v>
      </c>
      <c r="J1" s="3">
        <v>0</v>
      </c>
      <c r="K1" s="4" t="s">
        <v>10</v>
      </c>
    </row>
    <row r="2" spans="1:11" x14ac:dyDescent="0.3">
      <c r="A2">
        <v>1</v>
      </c>
      <c r="B2">
        <v>1</v>
      </c>
      <c r="C2">
        <v>4</v>
      </c>
      <c r="D2">
        <v>0</v>
      </c>
      <c r="E2">
        <v>1.2</v>
      </c>
      <c r="F2" s="1">
        <v>80000</v>
      </c>
      <c r="G2" s="2">
        <v>1.2E-5</v>
      </c>
      <c r="H2">
        <v>50</v>
      </c>
      <c r="J2" s="5">
        <v>1</v>
      </c>
      <c r="K2" s="4" t="s">
        <v>11</v>
      </c>
    </row>
    <row r="3" spans="1:11" x14ac:dyDescent="0.3">
      <c r="A3">
        <v>2</v>
      </c>
      <c r="B3">
        <v>2</v>
      </c>
      <c r="C3">
        <v>3</v>
      </c>
      <c r="D3">
        <v>0</v>
      </c>
      <c r="E3">
        <v>0.6</v>
      </c>
      <c r="F3" s="1">
        <v>16000</v>
      </c>
      <c r="G3" s="2">
        <v>1.2E-5</v>
      </c>
      <c r="H3">
        <v>50</v>
      </c>
      <c r="J3" s="6">
        <v>2</v>
      </c>
      <c r="K3" s="4" t="s">
        <v>13</v>
      </c>
    </row>
    <row r="4" spans="1:11" x14ac:dyDescent="0.3">
      <c r="A4">
        <v>3</v>
      </c>
      <c r="B4">
        <v>3</v>
      </c>
      <c r="C4">
        <v>4</v>
      </c>
      <c r="D4">
        <v>0</v>
      </c>
      <c r="E4">
        <v>0.8</v>
      </c>
      <c r="F4" s="1">
        <v>40000</v>
      </c>
      <c r="G4" s="2">
        <v>1.2E-5</v>
      </c>
      <c r="H4">
        <v>50</v>
      </c>
      <c r="J4" s="7">
        <v>3</v>
      </c>
      <c r="K4" s="4" t="s">
        <v>12</v>
      </c>
    </row>
    <row r="5" spans="1:11" x14ac:dyDescent="0.3">
      <c r="A5">
        <v>4</v>
      </c>
      <c r="B5">
        <v>3</v>
      </c>
      <c r="C5">
        <v>5</v>
      </c>
      <c r="D5">
        <v>0</v>
      </c>
      <c r="E5">
        <v>0.7</v>
      </c>
      <c r="F5" s="1">
        <v>160000</v>
      </c>
      <c r="G5" s="2">
        <v>1.2E-5</v>
      </c>
      <c r="H5">
        <v>50</v>
      </c>
    </row>
    <row r="6" spans="1:11" x14ac:dyDescent="0.3">
      <c r="A6">
        <v>5</v>
      </c>
      <c r="B6">
        <v>4</v>
      </c>
      <c r="C6">
        <v>5</v>
      </c>
      <c r="D6">
        <v>0</v>
      </c>
      <c r="E6">
        <v>0.8</v>
      </c>
      <c r="F6" s="1">
        <v>200000</v>
      </c>
      <c r="G6" s="2">
        <v>1.2E-5</v>
      </c>
      <c r="H6">
        <v>50</v>
      </c>
    </row>
    <row r="7" spans="1:11" x14ac:dyDescent="0.3">
      <c r="A7">
        <v>6</v>
      </c>
      <c r="B7">
        <v>5</v>
      </c>
      <c r="C7">
        <v>6</v>
      </c>
      <c r="D7">
        <v>0</v>
      </c>
      <c r="E7">
        <v>0.6</v>
      </c>
      <c r="F7" s="1">
        <v>24000</v>
      </c>
      <c r="G7" s="2">
        <v>1.2E-5</v>
      </c>
      <c r="H7">
        <v>50</v>
      </c>
    </row>
    <row r="8" spans="1:11" x14ac:dyDescent="0.3">
      <c r="A8">
        <v>7</v>
      </c>
      <c r="B8">
        <v>5</v>
      </c>
      <c r="C8">
        <v>14</v>
      </c>
      <c r="D8">
        <v>0</v>
      </c>
      <c r="E8">
        <v>0.2</v>
      </c>
      <c r="F8" s="1">
        <v>60000</v>
      </c>
      <c r="G8" s="2">
        <v>1.2E-5</v>
      </c>
      <c r="H8">
        <v>50</v>
      </c>
    </row>
    <row r="9" spans="1:11" x14ac:dyDescent="0.3">
      <c r="A9">
        <v>8</v>
      </c>
      <c r="B9">
        <v>7</v>
      </c>
      <c r="C9">
        <v>5</v>
      </c>
      <c r="D9">
        <v>0</v>
      </c>
      <c r="E9">
        <v>0.9</v>
      </c>
      <c r="F9" s="1">
        <v>80000</v>
      </c>
      <c r="G9" s="2">
        <v>1.2E-5</v>
      </c>
      <c r="H9">
        <v>50</v>
      </c>
    </row>
    <row r="10" spans="1:11" x14ac:dyDescent="0.3">
      <c r="A10">
        <v>9</v>
      </c>
      <c r="B10">
        <v>8</v>
      </c>
      <c r="C10">
        <v>7</v>
      </c>
      <c r="D10">
        <v>0</v>
      </c>
      <c r="E10">
        <v>0.7</v>
      </c>
      <c r="F10" s="1">
        <v>64000</v>
      </c>
      <c r="G10" s="2">
        <v>1.2E-5</v>
      </c>
      <c r="H10">
        <v>50</v>
      </c>
    </row>
    <row r="11" spans="1:11" x14ac:dyDescent="0.3">
      <c r="A11">
        <v>10</v>
      </c>
      <c r="B11">
        <v>12</v>
      </c>
      <c r="C11">
        <v>7</v>
      </c>
      <c r="D11">
        <v>0</v>
      </c>
      <c r="E11">
        <v>0.6</v>
      </c>
      <c r="F11" s="1">
        <v>240000</v>
      </c>
      <c r="G11" s="2">
        <v>1.2E-5</v>
      </c>
      <c r="H11">
        <v>50</v>
      </c>
    </row>
    <row r="12" spans="1:11" x14ac:dyDescent="0.3">
      <c r="A12">
        <v>11</v>
      </c>
      <c r="B12">
        <v>13</v>
      </c>
      <c r="C12">
        <v>8</v>
      </c>
      <c r="D12">
        <v>0</v>
      </c>
      <c r="E12">
        <v>0.2</v>
      </c>
      <c r="F12" s="1">
        <v>28000</v>
      </c>
      <c r="G12" s="2">
        <v>1.2E-5</v>
      </c>
      <c r="H12">
        <v>50</v>
      </c>
    </row>
    <row r="13" spans="1:11" x14ac:dyDescent="0.3">
      <c r="A13">
        <v>12</v>
      </c>
      <c r="B13">
        <v>9</v>
      </c>
      <c r="C13">
        <v>8</v>
      </c>
      <c r="D13">
        <v>0</v>
      </c>
      <c r="E13">
        <v>0.9</v>
      </c>
      <c r="F13" s="1">
        <v>80000</v>
      </c>
      <c r="G13" s="2">
        <v>1.2E-5</v>
      </c>
      <c r="H13">
        <v>50</v>
      </c>
    </row>
    <row r="14" spans="1:11" x14ac:dyDescent="0.3">
      <c r="A14">
        <v>13</v>
      </c>
      <c r="B14">
        <v>8</v>
      </c>
      <c r="C14">
        <v>10</v>
      </c>
      <c r="D14">
        <v>0</v>
      </c>
      <c r="E14">
        <v>0.7</v>
      </c>
      <c r="F14" s="1">
        <v>160000</v>
      </c>
      <c r="G14" s="2">
        <v>1.2E-5</v>
      </c>
      <c r="H14">
        <v>50</v>
      </c>
    </row>
    <row r="15" spans="1:11" x14ac:dyDescent="0.3">
      <c r="A15">
        <v>14</v>
      </c>
      <c r="B15">
        <v>10</v>
      </c>
      <c r="C15">
        <v>11</v>
      </c>
      <c r="D15">
        <v>0</v>
      </c>
      <c r="E15">
        <v>0.3</v>
      </c>
      <c r="F15" s="1">
        <v>40000</v>
      </c>
      <c r="G15" s="2">
        <v>1.2E-5</v>
      </c>
      <c r="H15">
        <v>50</v>
      </c>
    </row>
    <row r="16" spans="1:11" x14ac:dyDescent="0.3">
      <c r="A16">
        <v>15</v>
      </c>
      <c r="B16">
        <v>4</v>
      </c>
      <c r="C16">
        <v>10</v>
      </c>
      <c r="D16">
        <v>0</v>
      </c>
      <c r="E16">
        <v>0.9</v>
      </c>
      <c r="F16" s="1">
        <v>320000</v>
      </c>
      <c r="G16" s="2">
        <v>1.2E-5</v>
      </c>
      <c r="H16">
        <v>50</v>
      </c>
    </row>
    <row r="17" spans="1:8" x14ac:dyDescent="0.3">
      <c r="A17">
        <v>16</v>
      </c>
      <c r="B17">
        <v>14</v>
      </c>
      <c r="C17">
        <v>15</v>
      </c>
      <c r="D17">
        <v>1</v>
      </c>
      <c r="E17">
        <f>E8</f>
        <v>0.2</v>
      </c>
      <c r="F17">
        <v>1</v>
      </c>
      <c r="G17" s="2">
        <v>1.2E-5</v>
      </c>
      <c r="H17">
        <v>50</v>
      </c>
    </row>
    <row r="18" spans="1:8" x14ac:dyDescent="0.3">
      <c r="A18">
        <v>17</v>
      </c>
      <c r="B18">
        <v>15</v>
      </c>
      <c r="C18">
        <v>8</v>
      </c>
      <c r="D18">
        <v>0</v>
      </c>
      <c r="E18">
        <f>E17</f>
        <v>0.2</v>
      </c>
      <c r="F18" s="1">
        <v>60000</v>
      </c>
      <c r="G18" s="2">
        <v>1.2E-5</v>
      </c>
      <c r="H18">
        <v>50</v>
      </c>
    </row>
  </sheetData>
  <conditionalFormatting sqref="D2:D18">
    <cfRule type="cellIs" dxfId="3" priority="1" operator="equal">
      <formula>3</formula>
    </cfRule>
    <cfRule type="cellIs" dxfId="2" priority="2" operator="equal">
      <formula>2</formula>
    </cfRule>
    <cfRule type="cellIs" dxfId="1" priority="3" operator="equal">
      <formula>1</formula>
    </cfRule>
    <cfRule type="cellIs" dxfId="0" priority="4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3DB9-9F51-47E0-AA68-84348E013E1C}">
  <dimension ref="A1:N3"/>
  <sheetViews>
    <sheetView workbookViewId="0">
      <selection activeCell="A3" sqref="A3"/>
    </sheetView>
  </sheetViews>
  <sheetFormatPr defaultColWidth="10.77734375" defaultRowHeight="14.4" x14ac:dyDescent="0.3"/>
  <cols>
    <col min="1" max="1" width="2.77734375" bestFit="1" customWidth="1"/>
    <col min="2" max="2" width="16.88671875" bestFit="1" customWidth="1"/>
    <col min="3" max="3" width="12.77734375" customWidth="1"/>
    <col min="4" max="4" width="15.44140625" bestFit="1" customWidth="1"/>
    <col min="5" max="5" width="9.5546875" bestFit="1" customWidth="1"/>
    <col min="6" max="6" width="8.109375" bestFit="1" customWidth="1"/>
    <col min="7" max="7" width="4.77734375" bestFit="1" customWidth="1"/>
    <col min="8" max="8" width="7.77734375" bestFit="1" customWidth="1"/>
    <col min="9" max="9" width="21.5546875" bestFit="1" customWidth="1"/>
    <col min="10" max="10" width="14.44140625" bestFit="1" customWidth="1"/>
    <col min="11" max="11" width="12.5546875" bestFit="1" customWidth="1"/>
    <col min="12" max="12" width="8.88671875" bestFit="1" customWidth="1"/>
    <col min="13" max="13" width="8.5546875" bestFit="1" customWidth="1"/>
    <col min="14" max="14" width="11.88671875" bestFit="1" customWidth="1"/>
  </cols>
  <sheetData>
    <row r="1" spans="1:14" x14ac:dyDescent="0.3">
      <c r="D1">
        <v>1</v>
      </c>
      <c r="E1">
        <v>2</v>
      </c>
      <c r="F1">
        <v>3</v>
      </c>
      <c r="G1">
        <v>4</v>
      </c>
      <c r="H1" s="12">
        <v>5</v>
      </c>
      <c r="I1" s="17" t="s">
        <v>15</v>
      </c>
      <c r="J1" s="17"/>
      <c r="K1" s="17"/>
      <c r="L1" s="17"/>
      <c r="M1" s="17"/>
      <c r="N1" s="17"/>
    </row>
    <row r="2" spans="1:14" x14ac:dyDescent="0.3">
      <c r="A2" s="8" t="s">
        <v>0</v>
      </c>
      <c r="B2" s="8" t="s">
        <v>14</v>
      </c>
      <c r="C2" s="8"/>
      <c r="D2" s="8" t="s">
        <v>18</v>
      </c>
      <c r="E2" s="8" t="s">
        <v>20</v>
      </c>
      <c r="F2" s="8" t="s">
        <v>21</v>
      </c>
      <c r="G2" s="8" t="s">
        <v>22</v>
      </c>
      <c r="H2" s="8" t="s">
        <v>19</v>
      </c>
      <c r="I2" s="13" t="s">
        <v>23</v>
      </c>
      <c r="J2" s="8" t="s">
        <v>24</v>
      </c>
      <c r="K2" s="8" t="s">
        <v>25</v>
      </c>
      <c r="L2" s="8" t="s">
        <v>26</v>
      </c>
      <c r="M2" s="9" t="s">
        <v>27</v>
      </c>
      <c r="N2" s="10" t="s">
        <v>28</v>
      </c>
    </row>
    <row r="3" spans="1:14" x14ac:dyDescent="0.3">
      <c r="A3" cm="1">
        <f t="array" ref="A3">_xlfn._xlws.FILTER(Pipes!A2:A18,Pipes!D2:D18=1,"")</f>
        <v>16</v>
      </c>
      <c r="B3" t="str">
        <f>IF(C3=$D$1,$D$2,IF(C3=$E$1,$E$2,IF(C3=$F$1,$F$2,IF(C3=$G$1,$G$2,IF(C3=$H$1,$H$2,"Error")))))</f>
        <v>Power Driver [W]</v>
      </c>
      <c r="C3">
        <f>D1</f>
        <v>1</v>
      </c>
      <c r="D3">
        <f>2000*10^3</f>
        <v>2000000</v>
      </c>
      <c r="E3">
        <f>90*10^5</f>
        <v>9000000</v>
      </c>
      <c r="F3">
        <f>50*10^5</f>
        <v>5000000</v>
      </c>
      <c r="G3">
        <f>1.8</f>
        <v>1.8</v>
      </c>
      <c r="H3">
        <f>5</f>
        <v>5</v>
      </c>
      <c r="I3" s="14">
        <v>10</v>
      </c>
      <c r="J3">
        <v>80</v>
      </c>
      <c r="K3">
        <v>50</v>
      </c>
      <c r="L3">
        <v>2</v>
      </c>
      <c r="M3">
        <v>1.2</v>
      </c>
      <c r="N3">
        <v>80</v>
      </c>
    </row>
  </sheetData>
  <mergeCells count="1">
    <mergeCell ref="I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ED01-06E8-4DD8-BA06-5193F6C4DBAE}">
  <dimension ref="A1:J3"/>
  <sheetViews>
    <sheetView workbookViewId="0">
      <selection activeCell="G2" sqref="G2"/>
    </sheetView>
  </sheetViews>
  <sheetFormatPr defaultRowHeight="14.4" x14ac:dyDescent="0.3"/>
  <cols>
    <col min="1" max="1" width="2.77734375" bestFit="1" customWidth="1"/>
    <col min="2" max="2" width="16.88671875" bestFit="1" customWidth="1"/>
    <col min="3" max="3" width="12.77734375" customWidth="1"/>
    <col min="4" max="4" width="9.5546875" bestFit="1" customWidth="1"/>
    <col min="5" max="5" width="8.109375" bestFit="1" customWidth="1"/>
    <col min="6" max="6" width="7.77734375" bestFit="1" customWidth="1"/>
    <col min="7" max="7" width="14.44140625" bestFit="1" customWidth="1"/>
    <col min="8" max="8" width="12.5546875" bestFit="1" customWidth="1"/>
    <col min="9" max="9" width="8.88671875" bestFit="1" customWidth="1"/>
    <col min="10" max="10" width="11.88671875" bestFit="1" customWidth="1"/>
  </cols>
  <sheetData>
    <row r="1" spans="1:10" x14ac:dyDescent="0.3">
      <c r="D1">
        <v>1</v>
      </c>
      <c r="E1">
        <v>2</v>
      </c>
      <c r="F1">
        <v>3</v>
      </c>
      <c r="G1" s="18" t="s">
        <v>40</v>
      </c>
      <c r="H1" s="17"/>
      <c r="I1" s="17"/>
      <c r="J1" s="17"/>
    </row>
    <row r="2" spans="1:10" x14ac:dyDescent="0.3">
      <c r="A2" s="8" t="s">
        <v>0</v>
      </c>
      <c r="B2" s="8" t="s">
        <v>14</v>
      </c>
      <c r="C2" s="8"/>
      <c r="D2" s="8" t="s">
        <v>20</v>
      </c>
      <c r="E2" s="8" t="s">
        <v>21</v>
      </c>
      <c r="F2" s="8" t="s">
        <v>19</v>
      </c>
      <c r="G2" s="15" t="s">
        <v>24</v>
      </c>
      <c r="H2" s="8" t="s">
        <v>25</v>
      </c>
      <c r="I2" s="8" t="s">
        <v>26</v>
      </c>
      <c r="J2" s="10" t="s">
        <v>28</v>
      </c>
    </row>
    <row r="3" spans="1:10" x14ac:dyDescent="0.3">
      <c r="A3" t="str" cm="1">
        <f t="array" ref="A3">_xlfn._xlws.FILTER(Pipes!A2:A18,Pipes!D2:D18=2,"")</f>
        <v/>
      </c>
      <c r="B3" t="str">
        <f>IF(C3=$D$1,$D$2,IF(C3=$E$1,$E$2,IF(C3=$F$1,$F$2,"Error")))</f>
        <v>P Out [Pa]</v>
      </c>
      <c r="C3">
        <f>D1</f>
        <v>1</v>
      </c>
      <c r="D3">
        <f>90*10^5</f>
        <v>9000000</v>
      </c>
      <c r="E3">
        <f>50*10^5</f>
        <v>5000000</v>
      </c>
      <c r="F3">
        <f>5</f>
        <v>5</v>
      </c>
      <c r="G3" s="16">
        <v>80</v>
      </c>
      <c r="H3">
        <v>50</v>
      </c>
      <c r="I3">
        <v>2</v>
      </c>
      <c r="J3">
        <v>80</v>
      </c>
    </row>
  </sheetData>
  <mergeCells count="1"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C6CF-D03C-4BAB-9884-B98930D9B75D}">
  <dimension ref="A2:H3"/>
  <sheetViews>
    <sheetView workbookViewId="0">
      <selection activeCell="A3" sqref="A3"/>
    </sheetView>
  </sheetViews>
  <sheetFormatPr defaultRowHeight="14.4" x14ac:dyDescent="0.3"/>
  <sheetData>
    <row r="2" spans="1:8" x14ac:dyDescent="0.3">
      <c r="A2" s="8" t="s">
        <v>0</v>
      </c>
      <c r="B2" s="8" t="s">
        <v>14</v>
      </c>
      <c r="C2" s="8"/>
      <c r="D2" s="8" t="s">
        <v>16</v>
      </c>
      <c r="E2" s="8" t="s">
        <v>17</v>
      </c>
      <c r="F2" s="8"/>
      <c r="G2" s="8"/>
      <c r="H2" s="8"/>
    </row>
    <row r="3" spans="1:8" x14ac:dyDescent="0.3">
      <c r="A3" t="str" cm="1">
        <f t="array" ref="A3">_xlfn._xlws.FILTER(Pipes!A2:A18,Pipes!D2:D18=3,"")</f>
        <v/>
      </c>
      <c r="B3" t="str">
        <f>D2</f>
        <v>Open</v>
      </c>
      <c r="C3">
        <f>IF(B3=D2,D3,IF(B3=E2,E3,""))</f>
        <v>0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Nodes</vt:lpstr>
      <vt:lpstr>Pipes</vt:lpstr>
      <vt:lpstr>Compressor</vt:lpstr>
      <vt:lpstr>Reduction Station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luisa.difrancesco</dc:creator>
  <cp:lastModifiedBy>Luisa  Di Francesco</cp:lastModifiedBy>
  <dcterms:created xsi:type="dcterms:W3CDTF">2015-06-05T18:19:34Z</dcterms:created>
  <dcterms:modified xsi:type="dcterms:W3CDTF">2025-01-09T15:36:29Z</dcterms:modified>
</cp:coreProperties>
</file>