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Molu\Documents\Software\GitHub\FinEngColumbia\"/>
    </mc:Choice>
  </mc:AlternateContent>
  <bookViews>
    <workbookView xWindow="0" yWindow="0" windowWidth="20490" windowHeight="7755" activeTab="2"/>
  </bookViews>
  <sheets>
    <sheet name="Pricing" sheetId="2" r:id="rId1"/>
    <sheet name="Calibration" sheetId="5" r:id="rId2"/>
    <sheet name="CDS pricing" sheetId="6" r:id="rId3"/>
  </sheets>
  <externalReferences>
    <externalReference r:id="rId4"/>
  </externalReferences>
  <definedNames>
    <definedName name="h" localSheetId="1">Calibration!$C$2</definedName>
    <definedName name="h">Pricing!$C$2</definedName>
    <definedName name="N" localSheetId="2">'CDS pricing'!$B$2</definedName>
    <definedName name="N">'CDS pricing'!$B$2</definedName>
    <definedName name="qd">'[1]Zero coupon bond with recovery'!$B$6</definedName>
    <definedName name="qu">'[1]Zero coupon bond with recovery'!$B$5</definedName>
    <definedName name="rf" localSheetId="1">Calibration!$F$2</definedName>
    <definedName name="rf" localSheetId="2">Pricing!$F$2</definedName>
    <definedName name="rf">Pricing!$F$2</definedName>
    <definedName name="S">'CDS pricing'!$B$1</definedName>
    <definedName name="solver_adj" localSheetId="1" hidden="1">Calibration!$A$6,Calibration!$A$8,Calibration!$A$10,Calibration!$A$12,Calibration!$A$14</definedName>
    <definedName name="solver_adj" localSheetId="2" hidden="1">'CDS pricing'!$B$1</definedName>
    <definedName name="solver_cvg" localSheetId="1" hidden="1">0.0001</definedName>
    <definedName name="solver_cvg" localSheetId="2" hidden="1">0.0001</definedName>
    <definedName name="solver_drv" localSheetId="1" hidden="1">1</definedName>
    <definedName name="solver_drv" localSheetId="2" hidden="1">1</definedName>
    <definedName name="solver_eng" localSheetId="1" hidden="1">1</definedName>
    <definedName name="solver_eng" localSheetId="2" hidden="1">1</definedName>
    <definedName name="solver_est" localSheetId="1" hidden="1">1</definedName>
    <definedName name="solver_est" localSheetId="2" hidden="1">1</definedName>
    <definedName name="solver_itr" localSheetId="1" hidden="1">2147483647</definedName>
    <definedName name="solver_itr" localSheetId="2" hidden="1">2147483647</definedName>
    <definedName name="solver_lhs1" localSheetId="1" hidden="1">Calibration!$A$6</definedName>
    <definedName name="solver_lin" localSheetId="1" hidden="1">2</definedName>
    <definedName name="solver_lin" localSheetId="2" hidden="1">2</definedName>
    <definedName name="solver_mip" localSheetId="1" hidden="1">2147483647</definedName>
    <definedName name="solver_mip" localSheetId="2" hidden="1">2147483647</definedName>
    <definedName name="solver_mni" localSheetId="1" hidden="1">30</definedName>
    <definedName name="solver_mni" localSheetId="2" hidden="1">30</definedName>
    <definedName name="solver_mrt" localSheetId="1" hidden="1">0.075</definedName>
    <definedName name="solver_mrt" localSheetId="2" hidden="1">0.075</definedName>
    <definedName name="solver_msl" localSheetId="1" hidden="1">2</definedName>
    <definedName name="solver_msl" localSheetId="2" hidden="1">2</definedName>
    <definedName name="solver_neg" localSheetId="1" hidden="1">1</definedName>
    <definedName name="solver_neg" localSheetId="2" hidden="1">1</definedName>
    <definedName name="solver_nod" localSheetId="1" hidden="1">2147483647</definedName>
    <definedName name="solver_nod" localSheetId="2" hidden="1">2147483647</definedName>
    <definedName name="solver_num" localSheetId="1" hidden="1">0</definedName>
    <definedName name="solver_num" localSheetId="2" hidden="1">0</definedName>
    <definedName name="solver_nwt" localSheetId="1" hidden="1">1</definedName>
    <definedName name="solver_nwt" localSheetId="2" hidden="1">1</definedName>
    <definedName name="solver_opt" localSheetId="1" hidden="1">Calibration!$J$21</definedName>
    <definedName name="solver_opt" localSheetId="2" hidden="1">'CDS pricing'!$H$53</definedName>
    <definedName name="solver_pre" localSheetId="1" hidden="1">0.000001</definedName>
    <definedName name="solver_pre" localSheetId="2" hidden="1">0.000001</definedName>
    <definedName name="solver_rbv" localSheetId="1" hidden="1">1</definedName>
    <definedName name="solver_rbv" localSheetId="2" hidden="1">1</definedName>
    <definedName name="solver_rel1" localSheetId="1" hidden="1">3</definedName>
    <definedName name="solver_rhs1" localSheetId="1" hidden="1">0.0001</definedName>
    <definedName name="solver_rlx" localSheetId="1" hidden="1">2</definedName>
    <definedName name="solver_rlx" localSheetId="2" hidden="1">2</definedName>
    <definedName name="solver_rsd" localSheetId="1" hidden="1">0</definedName>
    <definedName name="solver_rsd" localSheetId="2" hidden="1">0</definedName>
    <definedName name="solver_scl" localSheetId="1" hidden="1">1</definedName>
    <definedName name="solver_scl" localSheetId="2" hidden="1">1</definedName>
    <definedName name="solver_sho" localSheetId="1" hidden="1">2</definedName>
    <definedName name="solver_sho" localSheetId="2" hidden="1">2</definedName>
    <definedName name="solver_ssz" localSheetId="1" hidden="1">100</definedName>
    <definedName name="solver_ssz" localSheetId="2" hidden="1">100</definedName>
    <definedName name="solver_tim" localSheetId="1" hidden="1">2147483647</definedName>
    <definedName name="solver_tim" localSheetId="2" hidden="1">2147483647</definedName>
    <definedName name="solver_tol" localSheetId="1" hidden="1">0.01</definedName>
    <definedName name="solver_tol" localSheetId="2" hidden="1">0.01</definedName>
    <definedName name="solver_typ" localSheetId="1" hidden="1">2</definedName>
    <definedName name="solver_typ" localSheetId="2" hidden="1">3</definedName>
    <definedName name="solver_val" localSheetId="1" hidden="1">0</definedName>
    <definedName name="solver_val" localSheetId="2" hidden="1">0</definedName>
    <definedName name="solver_ver" localSheetId="1" hidden="1">2</definedName>
    <definedName name="solver_ver" localSheetId="2" hidden="1">3</definedName>
  </definedNames>
  <calcPr calcId="152511" iterateDelta="1E-4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K15" i="6" l="1"/>
  <c r="L15" i="6" s="1"/>
  <c r="K16" i="6"/>
  <c r="L16" i="6" s="1"/>
  <c r="K17" i="6"/>
  <c r="L17" i="6" s="1"/>
  <c r="K18" i="6"/>
  <c r="L18" i="6" s="1"/>
  <c r="K19" i="6"/>
  <c r="L19" i="6" s="1"/>
  <c r="K20" i="6"/>
  <c r="L20" i="6" s="1"/>
  <c r="K21" i="6"/>
  <c r="L21" i="6" s="1"/>
  <c r="K22" i="6"/>
  <c r="L22" i="6" s="1"/>
  <c r="K23" i="6"/>
  <c r="L23" i="6" s="1"/>
  <c r="K24" i="6"/>
  <c r="L24" i="6" s="1"/>
  <c r="K25" i="6"/>
  <c r="L25" i="6" s="1"/>
  <c r="K26" i="6"/>
  <c r="L26" i="6" s="1"/>
  <c r="K27" i="6"/>
  <c r="L27" i="6" s="1"/>
  <c r="K28" i="6"/>
  <c r="L28" i="6" s="1"/>
  <c r="K29" i="6"/>
  <c r="L29" i="6" s="1"/>
  <c r="K30" i="6"/>
  <c r="L30" i="6" s="1"/>
  <c r="K31" i="6"/>
  <c r="L31" i="6" s="1"/>
  <c r="K32" i="6"/>
  <c r="L32" i="6" s="1"/>
  <c r="K33" i="6"/>
  <c r="L33" i="6" s="1"/>
  <c r="K34" i="6"/>
  <c r="L34" i="6" s="1"/>
  <c r="K35" i="6"/>
  <c r="L35" i="6" s="1"/>
  <c r="K36" i="6"/>
  <c r="L36" i="6" s="1"/>
  <c r="K37" i="6"/>
  <c r="L37" i="6" s="1"/>
  <c r="K38" i="6"/>
  <c r="L38" i="6" s="1"/>
  <c r="K39" i="6"/>
  <c r="L39" i="6" s="1"/>
  <c r="K40" i="6"/>
  <c r="L40" i="6" s="1"/>
  <c r="K41" i="6"/>
  <c r="L41" i="6" s="1"/>
  <c r="K42" i="6"/>
  <c r="L42" i="6" s="1"/>
  <c r="K43" i="6"/>
  <c r="L43" i="6" s="1"/>
  <c r="K44" i="6"/>
  <c r="L44" i="6" s="1"/>
  <c r="K45" i="6"/>
  <c r="L45" i="6" s="1"/>
  <c r="K46" i="6"/>
  <c r="L46" i="6" s="1"/>
  <c r="H7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E15" i="6"/>
  <c r="I15" i="6" s="1"/>
  <c r="J15" i="6" s="1"/>
  <c r="E16" i="6"/>
  <c r="F16" i="6" s="1"/>
  <c r="G16" i="6" s="1"/>
  <c r="E17" i="6"/>
  <c r="I17" i="6" s="1"/>
  <c r="J17" i="6" s="1"/>
  <c r="E18" i="6"/>
  <c r="I18" i="6" s="1"/>
  <c r="J18" i="6" s="1"/>
  <c r="E19" i="6"/>
  <c r="I19" i="6" s="1"/>
  <c r="J19" i="6" s="1"/>
  <c r="E20" i="6"/>
  <c r="F20" i="6" s="1"/>
  <c r="G20" i="6" s="1"/>
  <c r="E21" i="6"/>
  <c r="I21" i="6" s="1"/>
  <c r="J21" i="6" s="1"/>
  <c r="E22" i="6"/>
  <c r="I22" i="6" s="1"/>
  <c r="J22" i="6" s="1"/>
  <c r="E23" i="6"/>
  <c r="I23" i="6" s="1"/>
  <c r="J23" i="6" s="1"/>
  <c r="E24" i="6"/>
  <c r="F24" i="6" s="1"/>
  <c r="G24" i="6" s="1"/>
  <c r="E25" i="6"/>
  <c r="I25" i="6" s="1"/>
  <c r="J25" i="6" s="1"/>
  <c r="E26" i="6"/>
  <c r="I26" i="6" s="1"/>
  <c r="J26" i="6" s="1"/>
  <c r="E27" i="6"/>
  <c r="I27" i="6" s="1"/>
  <c r="J27" i="6" s="1"/>
  <c r="E28" i="6"/>
  <c r="F28" i="6" s="1"/>
  <c r="G28" i="6" s="1"/>
  <c r="E29" i="6"/>
  <c r="I29" i="6" s="1"/>
  <c r="J29" i="6" s="1"/>
  <c r="E30" i="6"/>
  <c r="I30" i="6" s="1"/>
  <c r="J30" i="6" s="1"/>
  <c r="E31" i="6"/>
  <c r="I31" i="6" s="1"/>
  <c r="J31" i="6" s="1"/>
  <c r="E32" i="6"/>
  <c r="F32" i="6" s="1"/>
  <c r="G32" i="6" s="1"/>
  <c r="E33" i="6"/>
  <c r="I33" i="6" s="1"/>
  <c r="J33" i="6" s="1"/>
  <c r="E34" i="6"/>
  <c r="I34" i="6" s="1"/>
  <c r="J34" i="6" s="1"/>
  <c r="E35" i="6"/>
  <c r="I35" i="6" s="1"/>
  <c r="J35" i="6" s="1"/>
  <c r="E36" i="6"/>
  <c r="F36" i="6" s="1"/>
  <c r="G36" i="6" s="1"/>
  <c r="E37" i="6"/>
  <c r="I37" i="6" s="1"/>
  <c r="J37" i="6" s="1"/>
  <c r="E38" i="6"/>
  <c r="I38" i="6" s="1"/>
  <c r="J38" i="6" s="1"/>
  <c r="E39" i="6"/>
  <c r="I39" i="6" s="1"/>
  <c r="J39" i="6" s="1"/>
  <c r="E40" i="6"/>
  <c r="F40" i="6" s="1"/>
  <c r="G40" i="6" s="1"/>
  <c r="E41" i="6"/>
  <c r="I41" i="6" s="1"/>
  <c r="J41" i="6" s="1"/>
  <c r="E42" i="6"/>
  <c r="I42" i="6" s="1"/>
  <c r="J42" i="6" s="1"/>
  <c r="E43" i="6"/>
  <c r="I43" i="6" s="1"/>
  <c r="J43" i="6" s="1"/>
  <c r="E44" i="6"/>
  <c r="F44" i="6" s="1"/>
  <c r="G44" i="6" s="1"/>
  <c r="E45" i="6"/>
  <c r="I45" i="6" s="1"/>
  <c r="J45" i="6" s="1"/>
  <c r="E46" i="6"/>
  <c r="I46" i="6" s="1"/>
  <c r="J46" i="6" s="1"/>
  <c r="D15" i="6"/>
  <c r="D16" i="6" s="1"/>
  <c r="D17" i="6" s="1"/>
  <c r="D18" i="6" s="1"/>
  <c r="D19" i="6" s="1"/>
  <c r="D20" i="6" s="1"/>
  <c r="D21" i="6" s="1"/>
  <c r="D22" i="6" s="1"/>
  <c r="D23" i="6" s="1"/>
  <c r="D24" i="6" s="1"/>
  <c r="D25" i="6" s="1"/>
  <c r="D26" i="6" s="1"/>
  <c r="D27" i="6" s="1"/>
  <c r="D28" i="6" s="1"/>
  <c r="D29" i="6" s="1"/>
  <c r="D30" i="6" s="1"/>
  <c r="D31" i="6" s="1"/>
  <c r="D32" i="6" s="1"/>
  <c r="D33" i="6" s="1"/>
  <c r="D34" i="6" s="1"/>
  <c r="D35" i="6" s="1"/>
  <c r="D36" i="6" s="1"/>
  <c r="D37" i="6" s="1"/>
  <c r="D38" i="6" s="1"/>
  <c r="D39" i="6" s="1"/>
  <c r="D40" i="6" s="1"/>
  <c r="D41" i="6" s="1"/>
  <c r="D42" i="6" s="1"/>
  <c r="D43" i="6" s="1"/>
  <c r="D44" i="6" s="1"/>
  <c r="D45" i="6" s="1"/>
  <c r="D46" i="6" s="1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15" i="6"/>
  <c r="I40" i="6" l="1"/>
  <c r="J40" i="6" s="1"/>
  <c r="I24" i="6"/>
  <c r="J24" i="6" s="1"/>
  <c r="I36" i="6"/>
  <c r="J36" i="6" s="1"/>
  <c r="I20" i="6"/>
  <c r="J20" i="6" s="1"/>
  <c r="I32" i="6"/>
  <c r="J32" i="6" s="1"/>
  <c r="I16" i="6"/>
  <c r="J16" i="6" s="1"/>
  <c r="I44" i="6"/>
  <c r="J44" i="6" s="1"/>
  <c r="I28" i="6"/>
  <c r="J28" i="6" s="1"/>
  <c r="F46" i="6"/>
  <c r="G46" i="6" s="1"/>
  <c r="F38" i="6"/>
  <c r="G38" i="6" s="1"/>
  <c r="F30" i="6"/>
  <c r="G30" i="6" s="1"/>
  <c r="F22" i="6"/>
  <c r="G22" i="6" s="1"/>
  <c r="F45" i="6"/>
  <c r="G45" i="6" s="1"/>
  <c r="F41" i="6"/>
  <c r="G41" i="6" s="1"/>
  <c r="F37" i="6"/>
  <c r="G37" i="6" s="1"/>
  <c r="F33" i="6"/>
  <c r="G33" i="6" s="1"/>
  <c r="F29" i="6"/>
  <c r="G29" i="6" s="1"/>
  <c r="F25" i="6"/>
  <c r="G25" i="6" s="1"/>
  <c r="F21" i="6"/>
  <c r="G21" i="6" s="1"/>
  <c r="F17" i="6"/>
  <c r="G17" i="6" s="1"/>
  <c r="F42" i="6"/>
  <c r="G42" i="6" s="1"/>
  <c r="F34" i="6"/>
  <c r="G34" i="6" s="1"/>
  <c r="F26" i="6"/>
  <c r="G26" i="6" s="1"/>
  <c r="F18" i="6"/>
  <c r="G18" i="6" s="1"/>
  <c r="F43" i="6"/>
  <c r="G43" i="6" s="1"/>
  <c r="F39" i="6"/>
  <c r="G39" i="6" s="1"/>
  <c r="F35" i="6"/>
  <c r="G35" i="6" s="1"/>
  <c r="F31" i="6"/>
  <c r="G31" i="6" s="1"/>
  <c r="F27" i="6"/>
  <c r="G27" i="6" s="1"/>
  <c r="F23" i="6"/>
  <c r="G23" i="6" s="1"/>
  <c r="F19" i="6"/>
  <c r="G19" i="6" s="1"/>
  <c r="F15" i="6"/>
  <c r="G15" i="6" s="1"/>
  <c r="A15" i="5" l="1"/>
  <c r="A13" i="5"/>
  <c r="A11" i="5"/>
  <c r="A9" i="5"/>
  <c r="A7" i="5"/>
  <c r="E16" i="5"/>
  <c r="E15" i="5"/>
  <c r="E14" i="5"/>
  <c r="E13" i="5"/>
  <c r="E12" i="5"/>
  <c r="E11" i="5"/>
  <c r="E10" i="5"/>
  <c r="E9" i="5"/>
  <c r="E8" i="5"/>
  <c r="E7" i="5"/>
  <c r="P7" i="5" s="1"/>
  <c r="D7" i="5"/>
  <c r="C7" i="5"/>
  <c r="C8" i="5" s="1"/>
  <c r="D8" i="5"/>
  <c r="AB7" i="5"/>
  <c r="AH7" i="5"/>
  <c r="C6" i="6"/>
  <c r="K7" i="6" s="1"/>
  <c r="L7" i="6" s="1"/>
  <c r="B7" i="6"/>
  <c r="C7" i="6"/>
  <c r="E7" i="6"/>
  <c r="B8" i="6"/>
  <c r="C8" i="6"/>
  <c r="E8" i="6"/>
  <c r="B9" i="6"/>
  <c r="C9" i="6"/>
  <c r="E9" i="6"/>
  <c r="B10" i="6"/>
  <c r="C10" i="6"/>
  <c r="E10" i="6"/>
  <c r="B11" i="6"/>
  <c r="C11" i="6"/>
  <c r="E11" i="6"/>
  <c r="B12" i="6"/>
  <c r="C12" i="6"/>
  <c r="E12" i="6"/>
  <c r="B13" i="6"/>
  <c r="C13" i="6"/>
  <c r="E13" i="6"/>
  <c r="B14" i="6"/>
  <c r="C14" i="6"/>
  <c r="E14" i="6"/>
  <c r="E7" i="2"/>
  <c r="V7" i="2" s="1"/>
  <c r="C7" i="2"/>
  <c r="C8" i="2"/>
  <c r="C9" i="2" s="1"/>
  <c r="D7" i="2"/>
  <c r="E8" i="2"/>
  <c r="A7" i="2"/>
  <c r="A8" i="2"/>
  <c r="A9" i="2" s="1"/>
  <c r="A10" i="2" s="1"/>
  <c r="A11" i="2" s="1"/>
  <c r="A12" i="2" s="1"/>
  <c r="A13" i="2" s="1"/>
  <c r="A14" i="2" s="1"/>
  <c r="A15" i="2" s="1"/>
  <c r="A16" i="2" s="1"/>
  <c r="E9" i="2"/>
  <c r="E10" i="2"/>
  <c r="E11" i="2"/>
  <c r="E12" i="2"/>
  <c r="E13" i="2"/>
  <c r="E14" i="2"/>
  <c r="E15" i="2"/>
  <c r="E16" i="2"/>
  <c r="J7" i="2"/>
  <c r="AB7" i="2"/>
  <c r="D8" i="2"/>
  <c r="AH7" i="2"/>
  <c r="P7" i="2"/>
  <c r="D7" i="6" l="1"/>
  <c r="H8" i="6" s="1"/>
  <c r="I8" i="6" s="1"/>
  <c r="J8" i="6" s="1"/>
  <c r="D10" i="2"/>
  <c r="C10" i="2"/>
  <c r="AH8" i="5"/>
  <c r="D9" i="5"/>
  <c r="C9" i="5"/>
  <c r="AB8" i="5"/>
  <c r="V8" i="5"/>
  <c r="J8" i="5"/>
  <c r="P8" i="5"/>
  <c r="J7" i="5"/>
  <c r="J18" i="5" s="1"/>
  <c r="V7" i="5"/>
  <c r="J8" i="2"/>
  <c r="J18" i="2" s="1"/>
  <c r="J19" i="5" s="1"/>
  <c r="V8" i="2"/>
  <c r="AB8" i="2"/>
  <c r="D9" i="2"/>
  <c r="AB9" i="2" s="1"/>
  <c r="P8" i="2"/>
  <c r="AH8" i="2"/>
  <c r="I7" i="6"/>
  <c r="J7" i="6" s="1"/>
  <c r="D8" i="6" l="1"/>
  <c r="H9" i="6" s="1"/>
  <c r="K8" i="6"/>
  <c r="L8" i="6" s="1"/>
  <c r="F7" i="6"/>
  <c r="G7" i="6" s="1"/>
  <c r="D9" i="6"/>
  <c r="F8" i="6"/>
  <c r="G8" i="6" s="1"/>
  <c r="P10" i="2"/>
  <c r="AB10" i="2"/>
  <c r="V10" i="2"/>
  <c r="D11" i="2"/>
  <c r="AH10" i="2"/>
  <c r="C11" i="2"/>
  <c r="P9" i="2"/>
  <c r="P18" i="2" s="1"/>
  <c r="P19" i="5" s="1"/>
  <c r="V9" i="2"/>
  <c r="D10" i="5"/>
  <c r="AB9" i="5"/>
  <c r="AH9" i="5"/>
  <c r="C10" i="5"/>
  <c r="P9" i="5"/>
  <c r="J20" i="5"/>
  <c r="V9" i="5"/>
  <c r="AH9" i="2"/>
  <c r="AH11" i="2" l="1"/>
  <c r="C12" i="2"/>
  <c r="D12" i="2"/>
  <c r="V11" i="2"/>
  <c r="AB11" i="2"/>
  <c r="H10" i="6"/>
  <c r="D10" i="6"/>
  <c r="F9" i="6"/>
  <c r="G9" i="6" s="1"/>
  <c r="D11" i="5"/>
  <c r="C11" i="5"/>
  <c r="AH10" i="5"/>
  <c r="P10" i="5"/>
  <c r="P18" i="5" s="1"/>
  <c r="P20" i="5" s="1"/>
  <c r="AB10" i="5"/>
  <c r="V10" i="5"/>
  <c r="K9" i="6"/>
  <c r="L9" i="6" s="1"/>
  <c r="I9" i="6"/>
  <c r="J9" i="6" s="1"/>
  <c r="D11" i="6" l="1"/>
  <c r="H11" i="6"/>
  <c r="F10" i="6"/>
  <c r="G10" i="6" s="1"/>
  <c r="D12" i="5"/>
  <c r="AB11" i="5"/>
  <c r="AH11" i="5"/>
  <c r="C12" i="5"/>
  <c r="V11" i="5"/>
  <c r="I10" i="6"/>
  <c r="J10" i="6" s="1"/>
  <c r="K10" i="6"/>
  <c r="L10" i="6" s="1"/>
  <c r="D13" i="2"/>
  <c r="C13" i="2"/>
  <c r="V12" i="2"/>
  <c r="V18" i="2" s="1"/>
  <c r="V19" i="5" s="1"/>
  <c r="AH12" i="2"/>
  <c r="AB12" i="2"/>
  <c r="D13" i="5" l="1"/>
  <c r="AH12" i="5"/>
  <c r="C13" i="5"/>
  <c r="AB12" i="5"/>
  <c r="V12" i="5"/>
  <c r="V18" i="5" s="1"/>
  <c r="V20" i="5" s="1"/>
  <c r="I11" i="6"/>
  <c r="J11" i="6" s="1"/>
  <c r="K11" i="6"/>
  <c r="L11" i="6" s="1"/>
  <c r="C14" i="2"/>
  <c r="AB13" i="2"/>
  <c r="AH13" i="2"/>
  <c r="D14" i="2"/>
  <c r="D12" i="6"/>
  <c r="F11" i="6"/>
  <c r="G11" i="6" s="1"/>
  <c r="H12" i="6"/>
  <c r="I12" i="6" l="1"/>
  <c r="J12" i="6" s="1"/>
  <c r="K12" i="6"/>
  <c r="L12" i="6" s="1"/>
  <c r="C14" i="5"/>
  <c r="D14" i="5"/>
  <c r="AB13" i="5"/>
  <c r="AH13" i="5"/>
  <c r="H13" i="6"/>
  <c r="F12" i="6"/>
  <c r="G12" i="6" s="1"/>
  <c r="D13" i="6"/>
  <c r="AB14" i="2"/>
  <c r="AB18" i="2" s="1"/>
  <c r="AB19" i="5" s="1"/>
  <c r="C15" i="2"/>
  <c r="AH14" i="2"/>
  <c r="D15" i="2"/>
  <c r="AH15" i="2" l="1"/>
  <c r="C16" i="2"/>
  <c r="AH16" i="2" s="1"/>
  <c r="D16" i="2"/>
  <c r="K13" i="6"/>
  <c r="L13" i="6" s="1"/>
  <c r="I13" i="6"/>
  <c r="J13" i="6" s="1"/>
  <c r="D15" i="5"/>
  <c r="C15" i="5"/>
  <c r="AH14" i="5"/>
  <c r="AB14" i="5"/>
  <c r="AB18" i="5" s="1"/>
  <c r="AB20" i="5" s="1"/>
  <c r="D14" i="6"/>
  <c r="F14" i="6" s="1"/>
  <c r="G14" i="6" s="1"/>
  <c r="H14" i="6"/>
  <c r="F13" i="6"/>
  <c r="G13" i="6" s="1"/>
  <c r="K14" i="6" l="1"/>
  <c r="L14" i="6" s="1"/>
  <c r="H52" i="6" s="1"/>
  <c r="I14" i="6"/>
  <c r="J14" i="6" s="1"/>
  <c r="H51" i="6" s="1"/>
  <c r="C16" i="5"/>
  <c r="AH15" i="5"/>
  <c r="D16" i="5"/>
  <c r="AH18" i="2"/>
  <c r="AH19" i="5" s="1"/>
  <c r="H53" i="6" l="1"/>
  <c r="AH16" i="5"/>
  <c r="AH18" i="5" s="1"/>
  <c r="AH20" i="5" s="1"/>
  <c r="J21" i="5" s="1"/>
</calcChain>
</file>

<file path=xl/sharedStrings.xml><?xml version="1.0" encoding="utf-8"?>
<sst xmlns="http://schemas.openxmlformats.org/spreadsheetml/2006/main" count="102" uniqueCount="42">
  <si>
    <t>Interest rate</t>
  </si>
  <si>
    <t>Price</t>
  </si>
  <si>
    <t>Hazard rate</t>
  </si>
  <si>
    <t>Survival probability</t>
  </si>
  <si>
    <t>Discount rate</t>
  </si>
  <si>
    <t>Error</t>
  </si>
  <si>
    <t>Month</t>
  </si>
  <si>
    <t>Discount</t>
  </si>
  <si>
    <t xml:space="preserve">Spread </t>
  </si>
  <si>
    <t>Principal</t>
  </si>
  <si>
    <t>Recovery</t>
  </si>
  <si>
    <t>Fixed payment</t>
  </si>
  <si>
    <t>Survival probability (%)</t>
  </si>
  <si>
    <t>Default Prob. (%)</t>
  </si>
  <si>
    <t>Premium Leg</t>
  </si>
  <si>
    <t>Protection Leg</t>
  </si>
  <si>
    <t>Value</t>
  </si>
  <si>
    <t>Discounted Expected value</t>
  </si>
  <si>
    <t xml:space="preserve">Coupon+Face </t>
  </si>
  <si>
    <t>d(0,t)*(p(t)*c + (1-p(t))*R)</t>
  </si>
  <si>
    <t>Time</t>
  </si>
  <si>
    <t>Default probabilty</t>
  </si>
  <si>
    <t>5yr bond: c=10%, R=20%</t>
  </si>
  <si>
    <t xml:space="preserve">3yr bond: c = 5%, R= 50% </t>
  </si>
  <si>
    <t xml:space="preserve">1yr bond: c = 5%, R= 10% </t>
  </si>
  <si>
    <t xml:space="preserve">2yr bond: c = 8%, R= 25% </t>
  </si>
  <si>
    <t xml:space="preserve">4yr bond: c = 5%, R=10% </t>
  </si>
  <si>
    <t>Model Price</t>
  </si>
  <si>
    <t>True Price</t>
  </si>
  <si>
    <t>Sum Error</t>
  </si>
  <si>
    <t xml:space="preserve">Interest </t>
  </si>
  <si>
    <t xml:space="preserve">2yr bond: c = 2%, R= 25% </t>
  </si>
  <si>
    <t>Expected value of premium (ExD)</t>
  </si>
  <si>
    <t>PV of premium (NxFxB)</t>
  </si>
  <si>
    <t>Accrued interest (E/2xG)</t>
  </si>
  <si>
    <t>PV of accrued interest (NxIxB)</t>
  </si>
  <si>
    <t>Expected Protection payment (1-R)H</t>
  </si>
  <si>
    <t>PV of expected protection payment (NxKxB)</t>
  </si>
  <si>
    <r>
      <t>d(0,t)*(</t>
    </r>
    <r>
      <rPr>
        <b/>
        <sz val="11"/>
        <color indexed="56"/>
        <rFont val="Calibri"/>
        <family val="2"/>
      </rPr>
      <t>q</t>
    </r>
    <r>
      <rPr>
        <b/>
        <sz val="11"/>
        <color theme="3"/>
        <rFont val="Calibri"/>
        <family val="2"/>
        <scheme val="minor"/>
      </rPr>
      <t>(t)*c + (1-</t>
    </r>
    <r>
      <rPr>
        <b/>
        <sz val="11"/>
        <color indexed="56"/>
        <rFont val="Calibri"/>
        <family val="2"/>
      </rPr>
      <t>q</t>
    </r>
    <r>
      <rPr>
        <b/>
        <sz val="11"/>
        <color theme="3"/>
        <rFont val="Calibri"/>
        <family val="2"/>
        <scheme val="minor"/>
      </rPr>
      <t>(t))*R)</t>
    </r>
    <phoneticPr fontId="2" type="noConversion"/>
  </si>
  <si>
    <r>
      <t>d(0,t)*(</t>
    </r>
    <r>
      <rPr>
        <b/>
        <sz val="11"/>
        <color indexed="56"/>
        <rFont val="Calibri"/>
        <family val="2"/>
      </rPr>
      <t>q</t>
    </r>
    <r>
      <rPr>
        <b/>
        <sz val="11"/>
        <color theme="3"/>
        <rFont val="Calibri"/>
        <family val="2"/>
        <scheme val="minor"/>
      </rPr>
      <t>(t)*c + (1-</t>
    </r>
    <r>
      <rPr>
        <b/>
        <sz val="11"/>
        <color indexed="56"/>
        <rFont val="Calibri"/>
        <family val="2"/>
      </rPr>
      <t>q</t>
    </r>
    <r>
      <rPr>
        <b/>
        <sz val="11"/>
        <color theme="3"/>
        <rFont val="Calibri"/>
        <family val="2"/>
        <scheme val="minor"/>
      </rPr>
      <t>(t))*R)</t>
    </r>
    <phoneticPr fontId="2" type="noConversion"/>
  </si>
  <si>
    <r>
      <t>d(0,t)*(</t>
    </r>
    <r>
      <rPr>
        <b/>
        <sz val="11"/>
        <color indexed="56"/>
        <rFont val="Calibri"/>
        <family val="2"/>
      </rPr>
      <t>q</t>
    </r>
    <r>
      <rPr>
        <b/>
        <sz val="11"/>
        <color theme="3"/>
        <rFont val="Calibri"/>
        <family val="2"/>
        <scheme val="minor"/>
      </rPr>
      <t>(t)*c + (1-</t>
    </r>
    <r>
      <rPr>
        <b/>
        <sz val="11"/>
        <color indexed="56"/>
        <rFont val="Calibri"/>
        <family val="2"/>
      </rPr>
      <t>q(</t>
    </r>
    <r>
      <rPr>
        <b/>
        <sz val="11"/>
        <color theme="3"/>
        <rFont val="Calibri"/>
        <family val="2"/>
        <scheme val="minor"/>
      </rPr>
      <t>t))*R)</t>
    </r>
    <phoneticPr fontId="2" type="noConversion"/>
  </si>
  <si>
    <r>
      <t>d(0,t)*(</t>
    </r>
    <r>
      <rPr>
        <b/>
        <sz val="11"/>
        <color indexed="56"/>
        <rFont val="Calibri"/>
        <family val="2"/>
      </rPr>
      <t>q</t>
    </r>
    <r>
      <rPr>
        <b/>
        <sz val="11"/>
        <color theme="3"/>
        <rFont val="Calibri"/>
        <family val="2"/>
        <scheme val="minor"/>
      </rPr>
      <t>(t)*c + (1-</t>
    </r>
    <r>
      <rPr>
        <b/>
        <sz val="11"/>
        <color indexed="56"/>
        <rFont val="Calibri"/>
        <family val="2"/>
      </rPr>
      <t>q</t>
    </r>
    <r>
      <rPr>
        <b/>
        <sz val="11"/>
        <color theme="3"/>
        <rFont val="Calibri"/>
        <family val="2"/>
        <scheme val="minor"/>
      </rPr>
      <t>(t))*R)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</si>
</sst>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00"/>
    <numFmt numFmtId="166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8"/>
      <name val="Verdana"/>
    </font>
    <font>
      <b/>
      <sz val="11"/>
      <color indexed="56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 wrapText="1"/>
    </xf>
    <xf numFmtId="164" fontId="0" fillId="0" borderId="0" xfId="0" applyNumberFormat="1"/>
    <xf numFmtId="3" fontId="0" fillId="0" borderId="0" xfId="0" applyNumberFormat="1"/>
    <xf numFmtId="4" fontId="0" fillId="0" borderId="0" xfId="0" applyNumberFormat="1"/>
    <xf numFmtId="0" fontId="1" fillId="0" borderId="0" xfId="0" applyFont="1"/>
    <xf numFmtId="0" fontId="1" fillId="0" borderId="0" xfId="0" applyFont="1" applyBorder="1"/>
    <xf numFmtId="2" fontId="0" fillId="2" borderId="1" xfId="0" applyNumberFormat="1" applyFill="1" applyBorder="1"/>
    <xf numFmtId="0" fontId="1" fillId="0" borderId="0" xfId="0" applyFont="1" applyBorder="1" applyAlignment="1">
      <alignment wrapText="1"/>
    </xf>
    <xf numFmtId="0" fontId="1" fillId="0" borderId="0" xfId="0" applyFont="1" applyBorder="1" applyAlignment="1"/>
    <xf numFmtId="3" fontId="0" fillId="2" borderId="1" xfId="0" applyNumberFormat="1" applyFill="1" applyBorder="1"/>
    <xf numFmtId="2" fontId="1" fillId="0" borderId="0" xfId="0" applyNumberFormat="1" applyFont="1" applyBorder="1"/>
    <xf numFmtId="0" fontId="0" fillId="0" borderId="0" xfId="0" applyAlignment="1">
      <alignment wrapText="1"/>
    </xf>
    <xf numFmtId="2" fontId="0" fillId="0" borderId="0" xfId="0" applyNumberFormat="1" applyAlignment="1">
      <alignment wrapText="1"/>
    </xf>
    <xf numFmtId="0" fontId="1" fillId="0" borderId="0" xfId="0" applyFont="1" applyAlignment="1">
      <alignment wrapText="1"/>
    </xf>
    <xf numFmtId="2" fontId="1" fillId="0" borderId="0" xfId="0" applyNumberFormat="1" applyFont="1" applyAlignment="1">
      <alignment wrapText="1"/>
    </xf>
    <xf numFmtId="2" fontId="1" fillId="0" borderId="0" xfId="0" applyNumberFormat="1" applyFont="1" applyBorder="1" applyAlignment="1">
      <alignment wrapText="1"/>
    </xf>
    <xf numFmtId="2" fontId="0" fillId="4" borderId="0" xfId="0" applyNumberFormat="1" applyFill="1"/>
    <xf numFmtId="165" fontId="0" fillId="0" borderId="0" xfId="0" applyNumberFormat="1"/>
    <xf numFmtId="165" fontId="1" fillId="0" borderId="0" xfId="0" applyNumberFormat="1" applyFont="1" applyBorder="1" applyAlignment="1">
      <alignment wrapText="1"/>
    </xf>
    <xf numFmtId="2" fontId="0" fillId="3" borderId="0" xfId="0" applyNumberFormat="1" applyFill="1"/>
    <xf numFmtId="166" fontId="0" fillId="0" borderId="0" xfId="0" applyNumberFormat="1"/>
    <xf numFmtId="11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arud/Dropbox/MOOC_spring2012/ExcelSpreadsheets/Assignment6_cd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Zero coupon bond with recovery"/>
      <sheetName val="Pricing"/>
      <sheetName val="Calibration"/>
      <sheetName val="CDS pricing"/>
      <sheetName val="Sheet2"/>
      <sheetName val="Sheet3"/>
    </sheetNames>
    <sheetDataSet>
      <sheetData sheetId="0">
        <row r="5">
          <cell r="B5">
            <v>0.5</v>
          </cell>
        </row>
        <row r="6">
          <cell r="B6">
            <v>0.5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J18"/>
  <sheetViews>
    <sheetView topLeftCell="A4" zoomScaleNormal="227" zoomScalePageLayoutView="227" workbookViewId="0">
      <selection activeCell="J7" sqref="J7"/>
    </sheetView>
  </sheetViews>
  <sheetFormatPr defaultColWidth="8.85546875" defaultRowHeight="15" x14ac:dyDescent="0.25"/>
  <cols>
    <col min="1" max="1" width="17.42578125" customWidth="1"/>
    <col min="2" max="2" width="8.42578125" customWidth="1"/>
    <col min="3" max="3" width="10.7109375" style="1" customWidth="1"/>
    <col min="4" max="4" width="12.42578125" style="1" customWidth="1"/>
    <col min="5" max="5" width="8.42578125" style="1" customWidth="1"/>
    <col min="6" max="6" width="8.85546875" style="1"/>
    <col min="8" max="8" width="15.28515625" customWidth="1"/>
    <col min="9" max="9" width="11" customWidth="1"/>
    <col min="10" max="10" width="8.85546875" style="1"/>
    <col min="14" max="14" width="15.28515625" customWidth="1"/>
    <col min="15" max="15" width="11" customWidth="1"/>
    <col min="16" max="16" width="8.85546875" style="1"/>
  </cols>
  <sheetData>
    <row r="2" spans="1:36" s="13" customFormat="1" ht="30" x14ac:dyDescent="0.25">
      <c r="B2" s="9"/>
      <c r="C2" s="14"/>
      <c r="D2" s="14"/>
      <c r="E2" s="17" t="s">
        <v>0</v>
      </c>
      <c r="F2" s="14">
        <v>0.05</v>
      </c>
      <c r="J2" s="14"/>
      <c r="P2" s="14"/>
    </row>
    <row r="3" spans="1:36" s="15" customFormat="1" ht="60" x14ac:dyDescent="0.25">
      <c r="C3" s="16"/>
      <c r="D3" s="16"/>
      <c r="E3" s="16"/>
      <c r="F3" s="16"/>
      <c r="H3" s="15" t="s">
        <v>24</v>
      </c>
      <c r="J3" s="16"/>
      <c r="N3" s="15" t="s">
        <v>31</v>
      </c>
      <c r="P3" s="16"/>
      <c r="T3" s="15" t="s">
        <v>23</v>
      </c>
      <c r="V3" s="16"/>
      <c r="Z3" s="15" t="s">
        <v>26</v>
      </c>
      <c r="AB3" s="16"/>
      <c r="AF3" s="15" t="s">
        <v>22</v>
      </c>
    </row>
    <row r="4" spans="1:36" s="13" customFormat="1" ht="60" x14ac:dyDescent="0.25">
      <c r="A4" s="9" t="s">
        <v>2</v>
      </c>
      <c r="B4" s="9" t="s">
        <v>20</v>
      </c>
      <c r="C4" s="9" t="s">
        <v>3</v>
      </c>
      <c r="D4" s="9" t="s">
        <v>21</v>
      </c>
      <c r="E4" s="17" t="s">
        <v>4</v>
      </c>
      <c r="F4" s="14"/>
      <c r="H4" s="9" t="s">
        <v>18</v>
      </c>
      <c r="I4" s="9" t="s">
        <v>10</v>
      </c>
      <c r="J4" s="9" t="s">
        <v>17</v>
      </c>
      <c r="K4" s="9"/>
      <c r="L4" s="9"/>
      <c r="M4" s="9"/>
      <c r="N4" s="9" t="s">
        <v>18</v>
      </c>
      <c r="O4" s="9" t="s">
        <v>10</v>
      </c>
      <c r="P4" s="9" t="s">
        <v>17</v>
      </c>
      <c r="Q4" s="9"/>
      <c r="R4" s="9"/>
      <c r="S4" s="9"/>
      <c r="T4" s="9" t="s">
        <v>18</v>
      </c>
      <c r="U4" s="9" t="s">
        <v>10</v>
      </c>
      <c r="V4" s="9" t="s">
        <v>17</v>
      </c>
      <c r="W4" s="9"/>
      <c r="X4" s="9"/>
      <c r="Y4" s="9"/>
      <c r="Z4" s="9" t="s">
        <v>18</v>
      </c>
      <c r="AA4" s="9" t="s">
        <v>10</v>
      </c>
      <c r="AB4" s="9" t="s">
        <v>17</v>
      </c>
      <c r="AC4" s="9"/>
      <c r="AD4" s="9"/>
      <c r="AE4" s="9"/>
      <c r="AF4" s="9" t="s">
        <v>18</v>
      </c>
      <c r="AG4" s="9" t="s">
        <v>10</v>
      </c>
      <c r="AH4" s="9" t="s">
        <v>17</v>
      </c>
      <c r="AI4" s="9"/>
      <c r="AJ4" s="9"/>
    </row>
    <row r="5" spans="1:36" x14ac:dyDescent="0.25">
      <c r="J5" s="7" t="s">
        <v>41</v>
      </c>
      <c r="K5" s="7"/>
      <c r="L5" s="7"/>
      <c r="M5" s="7"/>
      <c r="P5" s="7" t="s">
        <v>41</v>
      </c>
      <c r="Q5" s="7"/>
      <c r="R5" s="7"/>
      <c r="S5" s="7"/>
      <c r="V5" s="7" t="s">
        <v>41</v>
      </c>
      <c r="W5" s="7"/>
      <c r="X5" s="7"/>
      <c r="Y5" s="7"/>
      <c r="AB5" s="7" t="s">
        <v>41</v>
      </c>
      <c r="AC5" s="7"/>
      <c r="AD5" s="7"/>
      <c r="AE5" s="7"/>
      <c r="AH5" s="7" t="s">
        <v>41</v>
      </c>
      <c r="AI5" s="7"/>
      <c r="AJ5" s="7"/>
    </row>
    <row r="6" spans="1:36" x14ac:dyDescent="0.25">
      <c r="A6">
        <v>0.02</v>
      </c>
      <c r="B6">
        <v>0</v>
      </c>
      <c r="C6" s="1">
        <v>1</v>
      </c>
      <c r="E6" s="1">
        <v>1</v>
      </c>
      <c r="V6" s="1"/>
      <c r="AB6" s="1"/>
    </row>
    <row r="7" spans="1:36" x14ac:dyDescent="0.25">
      <c r="A7">
        <f>A6</f>
        <v>0.02</v>
      </c>
      <c r="B7">
        <v>6</v>
      </c>
      <c r="C7" s="1">
        <f>C6*(1-A6)</f>
        <v>0.98</v>
      </c>
      <c r="D7" s="1">
        <f>C6*A6</f>
        <v>0.02</v>
      </c>
      <c r="E7" s="1">
        <f t="shared" ref="E7:E16" si="0">1/(1+rf/2)^(B7/6)</f>
        <v>0.97560975609756106</v>
      </c>
      <c r="H7">
        <v>5</v>
      </c>
      <c r="I7">
        <v>10</v>
      </c>
      <c r="J7" s="1">
        <f>$E7*(H7*$C7+I7*$D7)</f>
        <v>4.9756097560975618</v>
      </c>
      <c r="N7">
        <v>2</v>
      </c>
      <c r="O7">
        <v>25</v>
      </c>
      <c r="P7" s="1">
        <f>$E7*(N7*$C7+O7*$D7)</f>
        <v>2.4000000000000004</v>
      </c>
      <c r="T7">
        <v>5</v>
      </c>
      <c r="U7">
        <v>50</v>
      </c>
      <c r="V7" s="1">
        <f>$E7*(T7*$C7+U7*$D7)</f>
        <v>5.7560975609756104</v>
      </c>
      <c r="Z7">
        <v>5</v>
      </c>
      <c r="AA7">
        <v>10</v>
      </c>
      <c r="AB7" s="1">
        <f>$E7*(Z7*$C7+AA7*$D7)</f>
        <v>4.9756097560975618</v>
      </c>
      <c r="AF7">
        <v>10</v>
      </c>
      <c r="AG7">
        <v>20</v>
      </c>
      <c r="AH7" s="1">
        <f>$E7*(AF7*$C7+AG7*$D7)</f>
        <v>9.9512195121951237</v>
      </c>
    </row>
    <row r="8" spans="1:36" x14ac:dyDescent="0.25">
      <c r="A8">
        <f t="shared" ref="A8:A16" si="1">A7</f>
        <v>0.02</v>
      </c>
      <c r="B8">
        <v>12</v>
      </c>
      <c r="C8" s="1">
        <f t="shared" ref="C8:C16" si="2">C7*(1-A7)</f>
        <v>0.96039999999999992</v>
      </c>
      <c r="D8" s="1">
        <f t="shared" ref="D8:D16" si="3">C7*A7</f>
        <v>1.9599999999999999E-2</v>
      </c>
      <c r="E8" s="1">
        <f t="shared" si="0"/>
        <v>0.95181439619274244</v>
      </c>
      <c r="H8">
        <v>105</v>
      </c>
      <c r="I8">
        <v>10</v>
      </c>
      <c r="J8" s="1">
        <f>$E8*(H8*$C8+I8*$D8)</f>
        <v>96.16942296252229</v>
      </c>
      <c r="N8">
        <v>2</v>
      </c>
      <c r="O8">
        <v>25</v>
      </c>
      <c r="P8" s="1">
        <f>$E8*(N8*$C8+O8*$D8)</f>
        <v>2.2946341463414637</v>
      </c>
      <c r="T8">
        <v>5</v>
      </c>
      <c r="U8">
        <v>50</v>
      </c>
      <c r="V8" s="1">
        <f t="shared" ref="V8:V12" si="4">$E8*(T8*$C8+U8*$D8)</f>
        <v>5.5033908387864372</v>
      </c>
      <c r="Z8">
        <v>5</v>
      </c>
      <c r="AA8">
        <v>10</v>
      </c>
      <c r="AB8" s="1">
        <f t="shared" ref="AB8:AB14" si="5">$E8*(Z8*$C8+AA8*$D8)</f>
        <v>4.7571683521713259</v>
      </c>
      <c r="AF8">
        <v>10</v>
      </c>
      <c r="AG8">
        <v>20</v>
      </c>
      <c r="AH8" s="1">
        <f t="shared" ref="AH8:AH16" si="6">$E8*(AF8*$C8+AG8*$D8)</f>
        <v>9.5143367043426519</v>
      </c>
    </row>
    <row r="9" spans="1:36" x14ac:dyDescent="0.25">
      <c r="A9">
        <f t="shared" si="1"/>
        <v>0.02</v>
      </c>
      <c r="B9">
        <v>18</v>
      </c>
      <c r="C9" s="1">
        <f t="shared" si="2"/>
        <v>0.94119199999999992</v>
      </c>
      <c r="D9" s="1">
        <f t="shared" si="3"/>
        <v>1.9207999999999999E-2</v>
      </c>
      <c r="E9" s="1">
        <f t="shared" si="0"/>
        <v>0.92859941091974885</v>
      </c>
      <c r="N9">
        <v>2</v>
      </c>
      <c r="O9">
        <v>25</v>
      </c>
      <c r="P9" s="1">
        <f t="shared" ref="P9:P10" si="7">$E9*(N9*$C9+O9*$D9)</f>
        <v>2.193894110648424</v>
      </c>
      <c r="T9">
        <v>5</v>
      </c>
      <c r="U9">
        <v>50</v>
      </c>
      <c r="V9" s="1">
        <f t="shared" si="4"/>
        <v>5.2617785580592269</v>
      </c>
      <c r="Z9">
        <v>5</v>
      </c>
      <c r="AA9">
        <v>10</v>
      </c>
      <c r="AB9" s="1">
        <f t="shared" si="5"/>
        <v>4.5483170586613655</v>
      </c>
      <c r="AF9">
        <v>10</v>
      </c>
      <c r="AG9">
        <v>20</v>
      </c>
      <c r="AH9" s="1">
        <f t="shared" si="6"/>
        <v>9.096634117322731</v>
      </c>
    </row>
    <row r="10" spans="1:36" x14ac:dyDescent="0.25">
      <c r="A10">
        <f t="shared" si="1"/>
        <v>0.02</v>
      </c>
      <c r="B10">
        <v>24</v>
      </c>
      <c r="C10" s="1">
        <f t="shared" si="2"/>
        <v>0.92236815999999988</v>
      </c>
      <c r="D10" s="1">
        <f t="shared" si="3"/>
        <v>1.8823839999999998E-2</v>
      </c>
      <c r="E10" s="1">
        <f t="shared" si="0"/>
        <v>0.90595064479975507</v>
      </c>
      <c r="N10">
        <v>102</v>
      </c>
      <c r="O10">
        <v>25</v>
      </c>
      <c r="P10" s="1">
        <f t="shared" si="7"/>
        <v>85.659579737706068</v>
      </c>
      <c r="T10">
        <v>5</v>
      </c>
      <c r="U10">
        <v>50</v>
      </c>
      <c r="V10" s="1">
        <f t="shared" si="4"/>
        <v>5.0307736457541887</v>
      </c>
      <c r="Z10">
        <v>5</v>
      </c>
      <c r="AA10">
        <v>10</v>
      </c>
      <c r="AB10" s="1">
        <f t="shared" si="5"/>
        <v>4.3486348463298921</v>
      </c>
      <c r="AF10">
        <v>10</v>
      </c>
      <c r="AG10">
        <v>20</v>
      </c>
      <c r="AH10" s="1">
        <f t="shared" si="6"/>
        <v>8.6972696926597841</v>
      </c>
    </row>
    <row r="11" spans="1:36" x14ac:dyDescent="0.25">
      <c r="A11">
        <f t="shared" si="1"/>
        <v>0.02</v>
      </c>
      <c r="B11">
        <v>30</v>
      </c>
      <c r="C11" s="1">
        <f t="shared" si="2"/>
        <v>0.90392079679999982</v>
      </c>
      <c r="D11" s="1">
        <f t="shared" si="3"/>
        <v>1.8447363199999997E-2</v>
      </c>
      <c r="E11" s="1">
        <f t="shared" si="0"/>
        <v>0.88385428760951712</v>
      </c>
      <c r="T11">
        <v>5</v>
      </c>
      <c r="U11">
        <v>50</v>
      </c>
      <c r="V11" s="1">
        <f t="shared" si="4"/>
        <v>4.8099104125259551</v>
      </c>
      <c r="Z11">
        <v>5</v>
      </c>
      <c r="AA11">
        <v>10</v>
      </c>
      <c r="AB11" s="1">
        <f t="shared" si="5"/>
        <v>4.1577191701495542</v>
      </c>
      <c r="AF11">
        <v>10</v>
      </c>
      <c r="AG11">
        <v>20</v>
      </c>
      <c r="AH11" s="1">
        <f t="shared" si="6"/>
        <v>8.3154383402991083</v>
      </c>
    </row>
    <row r="12" spans="1:36" x14ac:dyDescent="0.25">
      <c r="A12">
        <f t="shared" si="1"/>
        <v>0.02</v>
      </c>
      <c r="B12">
        <v>36</v>
      </c>
      <c r="C12" s="1">
        <f t="shared" si="2"/>
        <v>0.8858423808639998</v>
      </c>
      <c r="D12" s="1">
        <f t="shared" si="3"/>
        <v>1.8078415935999997E-2</v>
      </c>
      <c r="E12" s="1">
        <f t="shared" si="0"/>
        <v>0.86229686596050459</v>
      </c>
      <c r="T12">
        <v>105</v>
      </c>
      <c r="U12">
        <v>50</v>
      </c>
      <c r="V12" s="1">
        <f t="shared" si="4"/>
        <v>80.984654489329117</v>
      </c>
      <c r="Z12">
        <v>5</v>
      </c>
      <c r="AA12">
        <v>10</v>
      </c>
      <c r="AB12" s="1">
        <f t="shared" si="5"/>
        <v>3.9751851578015258</v>
      </c>
      <c r="AF12">
        <v>10</v>
      </c>
      <c r="AG12">
        <v>20</v>
      </c>
      <c r="AH12" s="1">
        <f t="shared" si="6"/>
        <v>7.9503703156030516</v>
      </c>
    </row>
    <row r="13" spans="1:36" x14ac:dyDescent="0.25">
      <c r="A13">
        <f t="shared" si="1"/>
        <v>0.02</v>
      </c>
      <c r="B13">
        <v>42</v>
      </c>
      <c r="C13" s="1">
        <f t="shared" si="2"/>
        <v>0.86812553324671982</v>
      </c>
      <c r="D13" s="1">
        <f t="shared" si="3"/>
        <v>1.7716847617279995E-2</v>
      </c>
      <c r="E13" s="1">
        <f t="shared" si="0"/>
        <v>0.84126523508341911</v>
      </c>
      <c r="V13" s="1"/>
      <c r="Z13">
        <v>5</v>
      </c>
      <c r="AA13">
        <v>10</v>
      </c>
      <c r="AB13" s="1">
        <f t="shared" si="5"/>
        <v>3.8006648338004836</v>
      </c>
      <c r="AF13">
        <v>10</v>
      </c>
      <c r="AG13">
        <v>20</v>
      </c>
      <c r="AH13" s="1">
        <f t="shared" si="6"/>
        <v>7.6013296676009672</v>
      </c>
    </row>
    <row r="14" spans="1:36" x14ac:dyDescent="0.25">
      <c r="A14">
        <f t="shared" si="1"/>
        <v>0.02</v>
      </c>
      <c r="B14">
        <v>48</v>
      </c>
      <c r="C14" s="1">
        <f t="shared" si="2"/>
        <v>0.85076302258178538</v>
      </c>
      <c r="D14" s="1">
        <f t="shared" si="3"/>
        <v>1.7362510664934397E-2</v>
      </c>
      <c r="E14" s="1">
        <f t="shared" si="0"/>
        <v>0.82074657081309188</v>
      </c>
      <c r="V14" s="1"/>
      <c r="Z14">
        <v>105</v>
      </c>
      <c r="AA14">
        <v>10</v>
      </c>
      <c r="AB14" s="1">
        <f t="shared" si="5"/>
        <v>73.459889713540548</v>
      </c>
      <c r="AF14">
        <v>10</v>
      </c>
      <c r="AG14">
        <v>20</v>
      </c>
      <c r="AH14" s="1">
        <f t="shared" si="6"/>
        <v>7.2676127553648273</v>
      </c>
    </row>
    <row r="15" spans="1:36" x14ac:dyDescent="0.25">
      <c r="A15">
        <f t="shared" si="1"/>
        <v>0.02</v>
      </c>
      <c r="B15">
        <v>54</v>
      </c>
      <c r="C15" s="1">
        <f t="shared" si="2"/>
        <v>0.83374776213014967</v>
      </c>
      <c r="D15" s="1">
        <f t="shared" si="3"/>
        <v>1.7015260451635709E-2</v>
      </c>
      <c r="E15" s="1">
        <f t="shared" si="0"/>
        <v>0.8007283617688703</v>
      </c>
      <c r="V15" s="1"/>
      <c r="AB15" s="1"/>
      <c r="AF15">
        <v>10</v>
      </c>
      <c r="AG15">
        <v>20</v>
      </c>
      <c r="AH15" s="1">
        <f t="shared" si="6"/>
        <v>6.9485468295195432</v>
      </c>
    </row>
    <row r="16" spans="1:36" x14ac:dyDescent="0.25">
      <c r="A16">
        <f t="shared" si="1"/>
        <v>0.02</v>
      </c>
      <c r="B16">
        <v>60</v>
      </c>
      <c r="C16" s="1">
        <f t="shared" si="2"/>
        <v>0.81707280688754669</v>
      </c>
      <c r="D16" s="1">
        <f t="shared" si="3"/>
        <v>1.6674955242602995E-2</v>
      </c>
      <c r="E16" s="1">
        <f t="shared" si="0"/>
        <v>0.78119840172572708</v>
      </c>
      <c r="V16" s="1"/>
      <c r="AB16" s="1"/>
      <c r="AF16">
        <v>110</v>
      </c>
      <c r="AG16">
        <v>20</v>
      </c>
      <c r="AH16" s="1">
        <f t="shared" si="6"/>
        <v>70.473085759438959</v>
      </c>
    </row>
    <row r="17" spans="9:34" x14ac:dyDescent="0.25">
      <c r="V17" s="1"/>
      <c r="AB17" s="1"/>
    </row>
    <row r="18" spans="9:34" x14ac:dyDescent="0.25">
      <c r="I18" s="6" t="s">
        <v>1</v>
      </c>
      <c r="J18" s="1">
        <f>SUM(J7:J16)</f>
        <v>101.14503271861986</v>
      </c>
      <c r="O18" s="6" t="s">
        <v>1</v>
      </c>
      <c r="P18" s="1">
        <f>SUM(P7:P16)</f>
        <v>92.548107994695954</v>
      </c>
      <c r="U18" s="6" t="s">
        <v>1</v>
      </c>
      <c r="V18" s="1">
        <f>SUM(V7:V16)</f>
        <v>107.34660550543053</v>
      </c>
      <c r="AA18" s="6" t="s">
        <v>1</v>
      </c>
      <c r="AB18" s="1">
        <f>SUM(AB7:AB16)</f>
        <v>104.02318888855226</v>
      </c>
      <c r="AG18" s="6" t="s">
        <v>1</v>
      </c>
      <c r="AH18" s="1">
        <f>SUM(AH7:AH16)</f>
        <v>145.81584369434674</v>
      </c>
    </row>
  </sheetData>
  <phoneticPr fontId="2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J21"/>
  <sheetViews>
    <sheetView topLeftCell="V10" zoomScaleNormal="217" zoomScalePageLayoutView="217" workbookViewId="0">
      <selection activeCell="AL5" sqref="AL5"/>
    </sheetView>
  </sheetViews>
  <sheetFormatPr defaultColWidth="8.85546875" defaultRowHeight="15" x14ac:dyDescent="0.25"/>
  <cols>
    <col min="1" max="1" width="12" style="1" customWidth="1"/>
    <col min="2" max="2" width="8.42578125" customWidth="1"/>
    <col min="3" max="4" width="12.42578125" style="1" customWidth="1"/>
    <col min="5" max="5" width="7.7109375" style="1" customWidth="1"/>
    <col min="6" max="6" width="8.85546875" style="1"/>
    <col min="8" max="8" width="15.28515625" customWidth="1"/>
    <col min="9" max="9" width="11.7109375" customWidth="1"/>
    <col min="10" max="10" width="8.85546875" style="1"/>
    <col min="14" max="14" width="15.28515625" customWidth="1"/>
    <col min="15" max="15" width="11" customWidth="1"/>
    <col min="16" max="16" width="8.85546875" style="1"/>
    <col min="21" max="21" width="13.140625" customWidth="1"/>
    <col min="27" max="27" width="11.7109375" customWidth="1"/>
    <col min="33" max="33" width="12.140625" customWidth="1"/>
  </cols>
  <sheetData>
    <row r="2" spans="1:36" x14ac:dyDescent="0.25">
      <c r="B2" s="7"/>
      <c r="E2" s="12" t="s">
        <v>0</v>
      </c>
      <c r="F2" s="1">
        <v>0.05</v>
      </c>
    </row>
    <row r="3" spans="1:36" s="15" customFormat="1" ht="60" x14ac:dyDescent="0.25">
      <c r="A3" s="16"/>
      <c r="C3" s="16"/>
      <c r="D3" s="16"/>
      <c r="E3" s="16"/>
      <c r="F3" s="16"/>
      <c r="H3" s="15" t="s">
        <v>24</v>
      </c>
      <c r="J3" s="16"/>
      <c r="N3" s="15" t="s">
        <v>25</v>
      </c>
      <c r="P3" s="16"/>
      <c r="T3" s="15" t="s">
        <v>23</v>
      </c>
      <c r="V3" s="16"/>
      <c r="Z3" s="15" t="s">
        <v>26</v>
      </c>
      <c r="AB3" s="16"/>
      <c r="AF3" s="15" t="s">
        <v>22</v>
      </c>
    </row>
    <row r="4" spans="1:36" x14ac:dyDescent="0.25">
      <c r="A4" s="12" t="s">
        <v>2</v>
      </c>
      <c r="B4" s="7" t="s">
        <v>20</v>
      </c>
      <c r="C4" s="7" t="s">
        <v>3</v>
      </c>
      <c r="D4" s="7" t="s">
        <v>21</v>
      </c>
      <c r="E4" s="12" t="s">
        <v>4</v>
      </c>
      <c r="H4" s="7" t="s">
        <v>18</v>
      </c>
      <c r="I4" s="7" t="s">
        <v>10</v>
      </c>
      <c r="J4" s="7" t="s">
        <v>17</v>
      </c>
      <c r="K4" s="7"/>
      <c r="L4" s="7"/>
      <c r="M4" s="7"/>
      <c r="N4" s="7" t="s">
        <v>18</v>
      </c>
      <c r="O4" s="7" t="s">
        <v>10</v>
      </c>
      <c r="P4" s="7" t="s">
        <v>17</v>
      </c>
      <c r="Q4" s="7"/>
      <c r="R4" s="7"/>
      <c r="S4" s="7"/>
      <c r="T4" s="7" t="s">
        <v>18</v>
      </c>
      <c r="U4" s="7" t="s">
        <v>10</v>
      </c>
      <c r="V4" s="7" t="s">
        <v>17</v>
      </c>
      <c r="W4" s="7"/>
      <c r="X4" s="7"/>
      <c r="Y4" s="7"/>
      <c r="Z4" s="7" t="s">
        <v>18</v>
      </c>
      <c r="AA4" s="7" t="s">
        <v>10</v>
      </c>
      <c r="AB4" s="7" t="s">
        <v>17</v>
      </c>
      <c r="AC4" s="7"/>
      <c r="AD4" s="7"/>
      <c r="AE4" s="7"/>
      <c r="AF4" s="7" t="s">
        <v>18</v>
      </c>
      <c r="AG4" s="7" t="s">
        <v>10</v>
      </c>
      <c r="AH4" s="7" t="s">
        <v>17</v>
      </c>
      <c r="AI4" s="7"/>
      <c r="AJ4" s="7"/>
    </row>
    <row r="5" spans="1:36" x14ac:dyDescent="0.25">
      <c r="J5" s="7" t="s">
        <v>38</v>
      </c>
      <c r="K5" s="7"/>
      <c r="L5" s="7"/>
      <c r="M5" s="7"/>
      <c r="P5" s="7" t="s">
        <v>39</v>
      </c>
      <c r="Q5" s="7"/>
      <c r="R5" s="7"/>
      <c r="S5" s="7"/>
      <c r="V5" s="7" t="s">
        <v>19</v>
      </c>
      <c r="W5" s="7"/>
      <c r="X5" s="7"/>
      <c r="Y5" s="7"/>
      <c r="AB5" s="7" t="s">
        <v>40</v>
      </c>
      <c r="AC5" s="7"/>
      <c r="AD5" s="7"/>
      <c r="AE5" s="7"/>
      <c r="AH5" s="7" t="s">
        <v>41</v>
      </c>
      <c r="AI5" s="7"/>
      <c r="AJ5" s="7"/>
    </row>
    <row r="6" spans="1:36" x14ac:dyDescent="0.25">
      <c r="A6" s="21">
        <v>2.014057304019802E-2</v>
      </c>
      <c r="B6">
        <v>0</v>
      </c>
      <c r="C6" s="1">
        <v>1</v>
      </c>
      <c r="E6" s="1">
        <v>1</v>
      </c>
      <c r="V6" s="1"/>
      <c r="AB6" s="1"/>
    </row>
    <row r="7" spans="1:36" x14ac:dyDescent="0.25">
      <c r="A7" s="1">
        <f>A6</f>
        <v>2.014057304019802E-2</v>
      </c>
      <c r="B7">
        <v>6</v>
      </c>
      <c r="C7" s="1">
        <f>C6*(1-A6)</f>
        <v>0.97985942695980199</v>
      </c>
      <c r="D7" s="1">
        <f>C6*A6</f>
        <v>2.014057304019802E-2</v>
      </c>
      <c r="E7" s="1">
        <f t="shared" ref="E7:E16" si="0">1/(1+rf/2)^(B7/6)</f>
        <v>0.97560975609756106</v>
      </c>
      <c r="H7">
        <v>5</v>
      </c>
      <c r="I7">
        <v>10</v>
      </c>
      <c r="J7" s="1">
        <f>$E7*(H7*$C7+I7*$D7)</f>
        <v>4.976295478244869</v>
      </c>
      <c r="N7">
        <v>2</v>
      </c>
      <c r="O7">
        <v>25</v>
      </c>
      <c r="P7" s="1">
        <f>$E7*(N7*$C7+O7*$D7)</f>
        <v>2.4031543218776146</v>
      </c>
      <c r="T7">
        <v>5</v>
      </c>
      <c r="U7">
        <v>50</v>
      </c>
      <c r="V7" s="1">
        <f>$E7*(T7*$C7+U7*$D7)</f>
        <v>5.7622690603013771</v>
      </c>
      <c r="Z7">
        <v>5</v>
      </c>
      <c r="AA7">
        <v>10</v>
      </c>
      <c r="AB7" s="1">
        <f>$E7*(Z7*$C7+AA7*$D7)</f>
        <v>4.976295478244869</v>
      </c>
      <c r="AF7">
        <v>10</v>
      </c>
      <c r="AG7">
        <v>20</v>
      </c>
      <c r="AH7" s="1">
        <f>$E7*(AF7*$C7+AG7*$D7)</f>
        <v>9.9525909564897379</v>
      </c>
    </row>
    <row r="8" spans="1:36" x14ac:dyDescent="0.25">
      <c r="A8" s="21">
        <v>1.9443103338662979E-2</v>
      </c>
      <c r="B8">
        <v>12</v>
      </c>
      <c r="C8" s="1">
        <f t="shared" ref="C8:C16" si="1">C7*(1-A7)</f>
        <v>0.96012449660199151</v>
      </c>
      <c r="D8" s="1">
        <f t="shared" ref="D8:D16" si="2">C7*A7</f>
        <v>1.973493035781047E-2</v>
      </c>
      <c r="E8" s="1">
        <f t="shared" si="0"/>
        <v>0.95181439619274244</v>
      </c>
      <c r="H8">
        <v>105</v>
      </c>
      <c r="I8">
        <v>10</v>
      </c>
      <c r="J8" s="1">
        <f>$E8*(H8*$C8+I8*$D8)</f>
        <v>96.14317329854822</v>
      </c>
      <c r="N8">
        <v>2</v>
      </c>
      <c r="O8">
        <v>25</v>
      </c>
      <c r="P8" s="1">
        <f>$E8*(N8*$C8+O8*$D8)</f>
        <v>2.2973204065668007</v>
      </c>
      <c r="T8">
        <v>5</v>
      </c>
      <c r="U8">
        <v>50</v>
      </c>
      <c r="V8" s="1">
        <f t="shared" ref="V8:V12" si="3">$E8*(T8*$C8+U8*$D8)</f>
        <v>5.5085011311366872</v>
      </c>
      <c r="Z8">
        <v>5</v>
      </c>
      <c r="AA8">
        <v>10</v>
      </c>
      <c r="AB8" s="1">
        <f t="shared" ref="AB8:AB14" si="4">$E8*(Z8*$C8+AA8*$D8)</f>
        <v>4.7571414982396796</v>
      </c>
      <c r="AF8">
        <v>10</v>
      </c>
      <c r="AG8">
        <v>20</v>
      </c>
      <c r="AH8" s="1">
        <f t="shared" ref="AH8:AH16" si="5">$E8*(AF8*$C8+AG8*$D8)</f>
        <v>9.5142829964793592</v>
      </c>
    </row>
    <row r="9" spans="1:36" x14ac:dyDescent="0.25">
      <c r="A9" s="1">
        <f>A8</f>
        <v>1.9443103338662979E-2</v>
      </c>
      <c r="B9">
        <v>18</v>
      </c>
      <c r="C9" s="1">
        <f t="shared" si="1"/>
        <v>0.94145669679657729</v>
      </c>
      <c r="D9" s="1">
        <f t="shared" si="2"/>
        <v>1.8667799805414293E-2</v>
      </c>
      <c r="E9" s="1">
        <f t="shared" si="0"/>
        <v>0.92859941091974885</v>
      </c>
      <c r="N9">
        <v>2</v>
      </c>
      <c r="O9">
        <v>25</v>
      </c>
      <c r="P9" s="1">
        <f t="shared" ref="P9:P10" si="6">$E9*(N9*$C9+O9*$D9)</f>
        <v>2.1818449656653964</v>
      </c>
      <c r="T9">
        <v>5</v>
      </c>
      <c r="U9">
        <v>50</v>
      </c>
      <c r="V9" s="1">
        <f t="shared" si="3"/>
        <v>5.2379260653825463</v>
      </c>
      <c r="Z9">
        <v>5</v>
      </c>
      <c r="AA9">
        <v>10</v>
      </c>
      <c r="AB9" s="1">
        <f t="shared" si="4"/>
        <v>4.5445297492835257</v>
      </c>
      <c r="AF9">
        <v>10</v>
      </c>
      <c r="AG9">
        <v>20</v>
      </c>
      <c r="AH9" s="1">
        <f t="shared" si="5"/>
        <v>9.0890594985670514</v>
      </c>
    </row>
    <row r="10" spans="1:36" x14ac:dyDescent="0.25">
      <c r="A10" s="21">
        <v>1.9976518871469267E-2</v>
      </c>
      <c r="B10">
        <v>24</v>
      </c>
      <c r="C10" s="1">
        <f t="shared" si="1"/>
        <v>0.92315185695188517</v>
      </c>
      <c r="D10" s="1">
        <f t="shared" si="2"/>
        <v>1.8304839844692153E-2</v>
      </c>
      <c r="E10" s="1">
        <f t="shared" si="0"/>
        <v>0.90595064479975507</v>
      </c>
      <c r="N10">
        <v>102</v>
      </c>
      <c r="O10">
        <v>25</v>
      </c>
      <c r="P10" s="1">
        <f t="shared" si="6"/>
        <v>85.720244081978834</v>
      </c>
      <c r="T10">
        <v>5</v>
      </c>
      <c r="U10">
        <v>50</v>
      </c>
      <c r="V10" s="1">
        <f t="shared" si="3"/>
        <v>5.0108141732810125</v>
      </c>
      <c r="Z10">
        <v>5</v>
      </c>
      <c r="AA10">
        <v>10</v>
      </c>
      <c r="AB10" s="1">
        <f t="shared" si="4"/>
        <v>4.3474829148708087</v>
      </c>
      <c r="AF10">
        <v>10</v>
      </c>
      <c r="AG10">
        <v>20</v>
      </c>
      <c r="AH10" s="1">
        <f t="shared" si="5"/>
        <v>8.6949658297416175</v>
      </c>
    </row>
    <row r="11" spans="1:36" x14ac:dyDescent="0.25">
      <c r="A11" s="1">
        <f>A10</f>
        <v>1.9976518871469267E-2</v>
      </c>
      <c r="B11">
        <v>30</v>
      </c>
      <c r="C11" s="1">
        <f t="shared" si="1"/>
        <v>0.90471049646025403</v>
      </c>
      <c r="D11" s="1">
        <f t="shared" si="2"/>
        <v>1.8441360491631233E-2</v>
      </c>
      <c r="E11" s="1">
        <f t="shared" si="0"/>
        <v>0.88385428760951712</v>
      </c>
      <c r="T11">
        <v>5</v>
      </c>
      <c r="U11">
        <v>50</v>
      </c>
      <c r="V11" s="1">
        <f t="shared" si="3"/>
        <v>4.8131350337027037</v>
      </c>
      <c r="Z11">
        <v>5</v>
      </c>
      <c r="AA11">
        <v>10</v>
      </c>
      <c r="AB11" s="1">
        <f t="shared" si="4"/>
        <v>4.1611560121074627</v>
      </c>
      <c r="AF11">
        <v>10</v>
      </c>
      <c r="AG11">
        <v>20</v>
      </c>
      <c r="AH11" s="1">
        <f t="shared" si="5"/>
        <v>8.3223120242149253</v>
      </c>
    </row>
    <row r="12" spans="1:36" x14ac:dyDescent="0.25">
      <c r="A12" s="21">
        <v>2.0123673396117106E-2</v>
      </c>
      <c r="B12">
        <v>36</v>
      </c>
      <c r="C12" s="1">
        <f t="shared" si="1"/>
        <v>0.88663753015449942</v>
      </c>
      <c r="D12" s="1">
        <f t="shared" si="2"/>
        <v>1.8072966305754595E-2</v>
      </c>
      <c r="E12" s="1">
        <f t="shared" si="0"/>
        <v>0.86229686596050459</v>
      </c>
      <c r="T12">
        <v>105</v>
      </c>
      <c r="U12">
        <v>50</v>
      </c>
      <c r="V12" s="1">
        <f t="shared" si="3"/>
        <v>81.056413277197748</v>
      </c>
      <c r="Z12">
        <v>5</v>
      </c>
      <c r="AA12">
        <v>10</v>
      </c>
      <c r="AB12" s="1">
        <f t="shared" si="4"/>
        <v>3.9785664395165563</v>
      </c>
      <c r="AF12">
        <v>10</v>
      </c>
      <c r="AG12">
        <v>20</v>
      </c>
      <c r="AH12" s="1">
        <f t="shared" si="5"/>
        <v>7.9571328790331126</v>
      </c>
    </row>
    <row r="13" spans="1:36" x14ac:dyDescent="0.25">
      <c r="A13" s="1">
        <f>A12</f>
        <v>2.0123673396117106E-2</v>
      </c>
      <c r="B13">
        <v>42</v>
      </c>
      <c r="C13" s="1">
        <f t="shared" si="1"/>
        <v>0.86879512607693032</v>
      </c>
      <c r="D13" s="1">
        <f t="shared" si="2"/>
        <v>1.7842404077569079E-2</v>
      </c>
      <c r="E13" s="1">
        <f t="shared" si="0"/>
        <v>0.84126523508341911</v>
      </c>
      <c r="V13" s="1"/>
      <c r="Z13">
        <v>5</v>
      </c>
      <c r="AA13">
        <v>10</v>
      </c>
      <c r="AB13" s="1">
        <f t="shared" si="4"/>
        <v>3.8045376224998826</v>
      </c>
      <c r="AF13">
        <v>10</v>
      </c>
      <c r="AG13">
        <v>20</v>
      </c>
      <c r="AH13" s="1">
        <f t="shared" si="5"/>
        <v>7.6090752449997652</v>
      </c>
    </row>
    <row r="14" spans="1:36" x14ac:dyDescent="0.25">
      <c r="A14" s="21">
        <v>1.9475644903174275E-2</v>
      </c>
      <c r="B14">
        <v>48</v>
      </c>
      <c r="C14" s="1">
        <f t="shared" si="1"/>
        <v>0.85131177671161984</v>
      </c>
      <c r="D14" s="1">
        <f t="shared" si="2"/>
        <v>1.7483349365310531E-2</v>
      </c>
      <c r="E14" s="1">
        <f t="shared" si="0"/>
        <v>0.82074657081309188</v>
      </c>
      <c r="V14" s="1"/>
      <c r="Z14">
        <v>105</v>
      </c>
      <c r="AA14">
        <v>10</v>
      </c>
      <c r="AB14" s="1">
        <f t="shared" si="4"/>
        <v>73.508172240409621</v>
      </c>
      <c r="AF14">
        <v>10</v>
      </c>
      <c r="AG14">
        <v>20</v>
      </c>
      <c r="AH14" s="1">
        <f t="shared" si="5"/>
        <v>7.2741001950467439</v>
      </c>
    </row>
    <row r="15" spans="1:36" x14ac:dyDescent="0.25">
      <c r="A15" s="1">
        <f>A14</f>
        <v>1.9475644903174275E-2</v>
      </c>
      <c r="B15">
        <v>54</v>
      </c>
      <c r="C15" s="1">
        <f t="shared" si="1"/>
        <v>0.83473193084649389</v>
      </c>
      <c r="D15" s="1">
        <f t="shared" si="2"/>
        <v>1.6579845865125897E-2</v>
      </c>
      <c r="E15" s="1">
        <f t="shared" si="0"/>
        <v>0.8007283617688703</v>
      </c>
      <c r="V15" s="1"/>
      <c r="AB15" s="1"/>
      <c r="AF15">
        <v>10</v>
      </c>
      <c r="AG15">
        <v>20</v>
      </c>
      <c r="AH15" s="1">
        <f t="shared" si="5"/>
        <v>6.9494543713880432</v>
      </c>
    </row>
    <row r="16" spans="1:36" x14ac:dyDescent="0.25">
      <c r="A16" s="21">
        <v>1.7479162988672775E-2</v>
      </c>
      <c r="B16">
        <v>60</v>
      </c>
      <c r="C16" s="1">
        <f t="shared" si="1"/>
        <v>0.8184749881719865</v>
      </c>
      <c r="D16" s="1">
        <f t="shared" si="2"/>
        <v>1.6256942674507339E-2</v>
      </c>
      <c r="E16" s="1">
        <f t="shared" si="0"/>
        <v>0.78119840172572708</v>
      </c>
      <c r="V16" s="1"/>
      <c r="AB16" s="1"/>
      <c r="AF16">
        <v>110</v>
      </c>
      <c r="AG16">
        <v>20</v>
      </c>
      <c r="AH16" s="1">
        <f t="shared" si="5"/>
        <v>70.587046740053751</v>
      </c>
    </row>
    <row r="17" spans="9:34" x14ac:dyDescent="0.25">
      <c r="V17" s="1"/>
      <c r="AB17" s="1"/>
    </row>
    <row r="18" spans="9:34" x14ac:dyDescent="0.25">
      <c r="I18" s="6" t="s">
        <v>27</v>
      </c>
      <c r="J18" s="1">
        <f>SUM(J7:J16)</f>
        <v>101.11946877679308</v>
      </c>
      <c r="O18" s="6" t="s">
        <v>27</v>
      </c>
      <c r="P18" s="1">
        <f>SUM(P7:P16)</f>
        <v>92.602563776088644</v>
      </c>
      <c r="U18" s="6" t="s">
        <v>27</v>
      </c>
      <c r="V18" s="1">
        <f>SUM(V7:V16)</f>
        <v>107.38905874100207</v>
      </c>
      <c r="AA18" s="6" t="s">
        <v>27</v>
      </c>
      <c r="AB18" s="1">
        <f>SUM(AB7:AB16)</f>
        <v>104.0778819551724</v>
      </c>
      <c r="AG18" s="6" t="s">
        <v>27</v>
      </c>
      <c r="AH18" s="1">
        <f>SUM(AH7:AH16)</f>
        <v>145.9500207360141</v>
      </c>
    </row>
    <row r="19" spans="9:34" x14ac:dyDescent="0.25">
      <c r="I19" s="6" t="s">
        <v>28</v>
      </c>
      <c r="J19" s="1">
        <f ca="1">Pricing!J18+0.1*RAND()</f>
        <v>101.22298197961716</v>
      </c>
      <c r="O19" s="6" t="s">
        <v>28</v>
      </c>
      <c r="P19" s="1">
        <f ca="1">Pricing!P18+0.1*RAND()</f>
        <v>92.599963348300136</v>
      </c>
      <c r="U19" s="6" t="s">
        <v>28</v>
      </c>
      <c r="V19" s="1">
        <f ca="1">Pricing!V18+0.1*RAND()</f>
        <v>107.44516522556947</v>
      </c>
      <c r="AA19" s="6" t="s">
        <v>28</v>
      </c>
      <c r="AB19" s="1">
        <f ca="1">Pricing!AB18+0.1*RAND()</f>
        <v>104.08039870885221</v>
      </c>
      <c r="AG19" s="6" t="s">
        <v>28</v>
      </c>
      <c r="AH19" s="1">
        <f ca="1">Pricing!AH18+0.1*RAND()</f>
        <v>145.88511159573886</v>
      </c>
    </row>
    <row r="20" spans="9:34" x14ac:dyDescent="0.25">
      <c r="I20" s="6" t="s">
        <v>5</v>
      </c>
      <c r="J20" s="1">
        <f ca="1">(J18-J19)^2</f>
        <v>1.0714983158898145E-2</v>
      </c>
      <c r="O20" s="6" t="s">
        <v>5</v>
      </c>
      <c r="P20" s="1">
        <f ca="1">(P18-P19)^2</f>
        <v>6.7622246832440167E-6</v>
      </c>
      <c r="U20" s="6" t="s">
        <v>5</v>
      </c>
      <c r="V20" s="1">
        <f ca="1">(V18-V19)^2</f>
        <v>3.1479376105112184E-3</v>
      </c>
      <c r="AA20" s="6" t="s">
        <v>5</v>
      </c>
      <c r="AB20" s="1">
        <f ca="1">(AB18-AB19)^2</f>
        <v>6.3340490848554605E-6</v>
      </c>
      <c r="AG20" s="6" t="s">
        <v>5</v>
      </c>
      <c r="AH20" s="1">
        <f ca="1">(AH18-AH19)^2</f>
        <v>4.2131964912699152E-3</v>
      </c>
    </row>
    <row r="21" spans="9:34" x14ac:dyDescent="0.25">
      <c r="I21" s="6" t="s">
        <v>29</v>
      </c>
      <c r="J21" s="18">
        <f ca="1">J20+P20+V20+AB20+AH20</f>
        <v>1.8089213534447379E-2</v>
      </c>
    </row>
  </sheetData>
  <phoneticPr fontId="2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3"/>
  <sheetViews>
    <sheetView tabSelected="1" topLeftCell="A29" zoomScaleNormal="100" zoomScalePageLayoutView="210" workbookViewId="0">
      <selection activeCell="H53" sqref="A1:XFD1048576"/>
    </sheetView>
  </sheetViews>
  <sheetFormatPr defaultColWidth="8.85546875" defaultRowHeight="15" x14ac:dyDescent="0.25"/>
  <cols>
    <col min="1" max="1" width="12.28515625" customWidth="1"/>
    <col min="2" max="2" width="11.85546875" style="1" customWidth="1"/>
    <col min="3" max="3" width="9.42578125" style="19" customWidth="1"/>
    <col min="4" max="5" width="10.42578125" customWidth="1"/>
    <col min="7" max="7" width="8.85546875" style="4"/>
    <col min="8" max="8" width="11.42578125" customWidth="1"/>
    <col min="10" max="10" width="9.7109375" customWidth="1"/>
    <col min="11" max="11" width="10.28515625" customWidth="1"/>
    <col min="12" max="12" width="10" customWidth="1"/>
  </cols>
  <sheetData>
    <row r="1" spans="1:12" x14ac:dyDescent="0.25">
      <c r="A1" s="7" t="s">
        <v>8</v>
      </c>
      <c r="B1" s="8">
        <v>82.716943025823241</v>
      </c>
      <c r="C1"/>
    </row>
    <row r="2" spans="1:12" x14ac:dyDescent="0.25">
      <c r="A2" s="7" t="s">
        <v>9</v>
      </c>
      <c r="B2" s="11">
        <v>10000000</v>
      </c>
      <c r="C2"/>
    </row>
    <row r="3" spans="1:12" ht="30" customHeight="1" x14ac:dyDescent="0.25">
      <c r="A3" s="7" t="s">
        <v>10</v>
      </c>
      <c r="B3" s="8">
        <v>0.25</v>
      </c>
      <c r="C3"/>
    </row>
    <row r="4" spans="1:12" ht="30" customHeight="1" x14ac:dyDescent="0.25">
      <c r="A4" s="7" t="s">
        <v>30</v>
      </c>
      <c r="B4" s="8">
        <v>0.05</v>
      </c>
      <c r="C4"/>
    </row>
    <row r="5" spans="1:12" s="2" customFormat="1" ht="81" customHeight="1" x14ac:dyDescent="0.25">
      <c r="A5" s="9" t="s">
        <v>6</v>
      </c>
      <c r="B5" s="9" t="s">
        <v>7</v>
      </c>
      <c r="C5" s="20" t="s">
        <v>2</v>
      </c>
      <c r="D5" s="9" t="s">
        <v>12</v>
      </c>
      <c r="E5" s="9" t="s">
        <v>11</v>
      </c>
      <c r="F5" s="9" t="s">
        <v>32</v>
      </c>
      <c r="G5" s="9" t="s">
        <v>33</v>
      </c>
      <c r="H5" s="9" t="s">
        <v>13</v>
      </c>
      <c r="I5" s="9" t="s">
        <v>34</v>
      </c>
      <c r="J5" s="9" t="s">
        <v>35</v>
      </c>
      <c r="K5" s="9" t="s">
        <v>36</v>
      </c>
      <c r="L5" s="9" t="s">
        <v>37</v>
      </c>
    </row>
    <row r="6" spans="1:12" x14ac:dyDescent="0.25">
      <c r="A6">
        <v>0</v>
      </c>
      <c r="B6" s="1">
        <v>1</v>
      </c>
      <c r="C6" s="19">
        <f>Calibration!$A$6/2</f>
        <v>1.007028652009901E-2</v>
      </c>
      <c r="D6" s="3">
        <v>100</v>
      </c>
      <c r="E6" s="3"/>
      <c r="F6" s="1"/>
      <c r="H6" s="3"/>
    </row>
    <row r="7" spans="1:12" x14ac:dyDescent="0.25">
      <c r="A7">
        <v>3</v>
      </c>
      <c r="B7" s="1">
        <f t="shared" ref="B7:B46" si="0">1/(1+$B$4/4)^(A7/3)</f>
        <v>0.98765432098765438</v>
      </c>
      <c r="C7" s="19">
        <f>Calibration!$A$6/2</f>
        <v>1.007028652009901E-2</v>
      </c>
      <c r="D7" s="3">
        <f t="shared" ref="D7:D46" si="1">D6*(1-C6)</f>
        <v>98.992971347990107</v>
      </c>
      <c r="E7" s="3">
        <f t="shared" ref="E7:E46" si="2">$B$1/4</f>
        <v>20.67923575645581</v>
      </c>
      <c r="F7" s="1">
        <f t="shared" ref="F7:F46" si="3">E7*D7/100</f>
        <v>20.470989927371626</v>
      </c>
      <c r="G7" s="4">
        <f t="shared" ref="G7:G46" si="4">F7*B7*N*0.0001</f>
        <v>20218.261656663337</v>
      </c>
      <c r="H7" s="3">
        <f>D6*C6</f>
        <v>1.007028652009901</v>
      </c>
      <c r="I7" s="1">
        <f t="shared" ref="I7:I14" si="5">E7/2*H7/100</f>
        <v>0.1041229145420932</v>
      </c>
      <c r="J7" s="5">
        <f t="shared" ref="J7:J14" si="6">I7*B7*N*0.0001</f>
        <v>102.83744646132664</v>
      </c>
      <c r="K7" s="22">
        <f t="shared" ref="K7:K14" si="7">(1-$B$3)*H7/100</f>
        <v>7.5527148900742568E-3</v>
      </c>
      <c r="L7" s="5">
        <f t="shared" ref="L7:L14" si="8">K7*B7*N</f>
        <v>74594.714963696373</v>
      </c>
    </row>
    <row r="8" spans="1:12" x14ac:dyDescent="0.25">
      <c r="A8">
        <v>6</v>
      </c>
      <c r="B8" s="1">
        <f t="shared" si="0"/>
        <v>0.97546105776558456</v>
      </c>
      <c r="C8" s="19">
        <f>Calibration!$A$6/2</f>
        <v>1.007028652009901E-2</v>
      </c>
      <c r="D8" s="3">
        <f t="shared" si="1"/>
        <v>97.996083763039891</v>
      </c>
      <c r="E8" s="3">
        <f t="shared" si="2"/>
        <v>20.67923575645581</v>
      </c>
      <c r="F8" s="1">
        <f t="shared" si="3"/>
        <v>20.264841193452934</v>
      </c>
      <c r="G8" s="4">
        <f t="shared" si="4"/>
        <v>19767.56342601719</v>
      </c>
      <c r="H8" s="3">
        <f t="shared" ref="H7:H46" si="9">D7*C7</f>
        <v>0.99688758495021235</v>
      </c>
      <c r="I8" s="1">
        <f t="shared" si="5"/>
        <v>0.10307436695934655</v>
      </c>
      <c r="J8" s="5">
        <f t="shared" si="6"/>
        <v>100.5450310226822</v>
      </c>
      <c r="K8" s="22">
        <f t="shared" si="7"/>
        <v>7.4766568871265926E-3</v>
      </c>
      <c r="L8" s="5">
        <f t="shared" si="8"/>
        <v>72931.876356668479</v>
      </c>
    </row>
    <row r="9" spans="1:12" x14ac:dyDescent="0.25">
      <c r="A9">
        <v>9</v>
      </c>
      <c r="B9" s="1">
        <f t="shared" si="0"/>
        <v>0.96341832865736754</v>
      </c>
      <c r="C9" s="19">
        <f>Calibration!$A$6/2</f>
        <v>1.007028652009901E-2</v>
      </c>
      <c r="D9" s="3">
        <f t="shared" si="1"/>
        <v>97.009235121698453</v>
      </c>
      <c r="E9" s="3">
        <f t="shared" si="2"/>
        <v>20.67923575645581</v>
      </c>
      <c r="F9" s="1">
        <f t="shared" si="3"/>
        <v>20.060768436350553</v>
      </c>
      <c r="G9" s="4">
        <f t="shared" si="4"/>
        <v>19326.911998531326</v>
      </c>
      <c r="H9" s="3">
        <f t="shared" si="9"/>
        <v>0.98684864134143413</v>
      </c>
      <c r="I9" s="1">
        <f t="shared" si="5"/>
        <v>0.10203637855118811</v>
      </c>
      <c r="J9" s="5">
        <f t="shared" si="6"/>
        <v>98.303717286036104</v>
      </c>
      <c r="K9" s="22">
        <f t="shared" si="7"/>
        <v>7.4013648100607551E-3</v>
      </c>
      <c r="L9" s="5">
        <f t="shared" si="8"/>
        <v>71306.105150921881</v>
      </c>
    </row>
    <row r="10" spans="1:12" x14ac:dyDescent="0.25">
      <c r="A10">
        <v>12</v>
      </c>
      <c r="B10" s="1">
        <f t="shared" si="0"/>
        <v>0.9515242752171531</v>
      </c>
      <c r="C10" s="19">
        <f>Calibration!$A$8/2</f>
        <v>9.7215516693314897E-3</v>
      </c>
      <c r="D10" s="3">
        <f t="shared" si="1"/>
        <v>96.032324328927302</v>
      </c>
      <c r="E10" s="3">
        <f t="shared" si="2"/>
        <v>20.67923575645581</v>
      </c>
      <c r="F10" s="1">
        <f t="shared" si="3"/>
        <v>19.858750750383148</v>
      </c>
      <c r="G10" s="4">
        <f t="shared" si="4"/>
        <v>18896.083414476423</v>
      </c>
      <c r="H10" s="3">
        <f t="shared" si="9"/>
        <v>0.97691079277115545</v>
      </c>
      <c r="I10" s="1">
        <f t="shared" si="5"/>
        <v>0.10100884298370434</v>
      </c>
      <c r="J10" s="5">
        <f t="shared" si="6"/>
        <v>96.112366110592504</v>
      </c>
      <c r="K10" s="22">
        <f t="shared" si="7"/>
        <v>7.3268309457836652E-3</v>
      </c>
      <c r="L10" s="5">
        <f t="shared" si="8"/>
        <v>69716.575053254113</v>
      </c>
    </row>
    <row r="11" spans="1:12" x14ac:dyDescent="0.25">
      <c r="A11">
        <v>15</v>
      </c>
      <c r="B11" s="1">
        <f t="shared" si="0"/>
        <v>0.93977706194286736</v>
      </c>
      <c r="C11" s="19">
        <f>Calibration!$A$8/2</f>
        <v>9.7215516693314897E-3</v>
      </c>
      <c r="D11" s="3">
        <f t="shared" si="1"/>
        <v>95.098741126037638</v>
      </c>
      <c r="E11" s="3">
        <f t="shared" si="2"/>
        <v>20.67923575645581</v>
      </c>
      <c r="F11" s="1">
        <f t="shared" si="3"/>
        <v>19.665692878874921</v>
      </c>
      <c r="G11" s="4">
        <f t="shared" si="4"/>
        <v>18481.367074779846</v>
      </c>
      <c r="H11" s="3">
        <f t="shared" si="9"/>
        <v>0.93358320288966623</v>
      </c>
      <c r="I11" s="1">
        <f t="shared" si="5"/>
        <v>9.652893575411263E-2</v>
      </c>
      <c r="J11" s="5">
        <f t="shared" si="6"/>
        <v>90.715679635471773</v>
      </c>
      <c r="K11" s="22">
        <f t="shared" si="7"/>
        <v>7.0018740216724962E-3</v>
      </c>
      <c r="L11" s="5">
        <f t="shared" si="8"/>
        <v>65802.005961814677</v>
      </c>
    </row>
    <row r="12" spans="1:12" x14ac:dyDescent="0.25">
      <c r="A12">
        <v>18</v>
      </c>
      <c r="B12" s="1">
        <f t="shared" si="0"/>
        <v>0.92817487599295534</v>
      </c>
      <c r="C12" s="19">
        <f>Calibration!$A$8/2</f>
        <v>9.7215516693314897E-3</v>
      </c>
      <c r="D12" s="3">
        <f t="shared" si="1"/>
        <v>94.174233800492473</v>
      </c>
      <c r="E12" s="3">
        <f t="shared" si="2"/>
        <v>20.67923575645581</v>
      </c>
      <c r="F12" s="1">
        <f t="shared" si="3"/>
        <v>19.474511829439731</v>
      </c>
      <c r="G12" s="4">
        <f t="shared" si="4"/>
        <v>18075.752602313565</v>
      </c>
      <c r="H12" s="3">
        <f t="shared" si="9"/>
        <v>0.92450732554515436</v>
      </c>
      <c r="I12" s="1">
        <f t="shared" si="5"/>
        <v>9.5590524717593439E-2</v>
      </c>
      <c r="J12" s="5">
        <f t="shared" si="6"/>
        <v>88.72472342585381</v>
      </c>
      <c r="K12" s="22">
        <f t="shared" si="7"/>
        <v>6.9338049415886569E-3</v>
      </c>
      <c r="L12" s="5">
        <f t="shared" si="8"/>
        <v>64357.835418183924</v>
      </c>
    </row>
    <row r="13" spans="1:12" x14ac:dyDescent="0.25">
      <c r="A13">
        <v>21</v>
      </c>
      <c r="B13" s="1">
        <f t="shared" si="0"/>
        <v>0.91671592690662274</v>
      </c>
      <c r="C13" s="19">
        <f>Calibration!$A$8/2</f>
        <v>9.7215516693314897E-3</v>
      </c>
      <c r="D13" s="3">
        <f t="shared" si="1"/>
        <v>93.258714120681276</v>
      </c>
      <c r="E13" s="3">
        <f t="shared" si="2"/>
        <v>20.67923575645581</v>
      </c>
      <c r="F13" s="1">
        <f t="shared" si="3"/>
        <v>19.285189356454826</v>
      </c>
      <c r="G13" s="4">
        <f t="shared" si="4"/>
        <v>17679.040236472221</v>
      </c>
      <c r="H13" s="3">
        <f t="shared" si="9"/>
        <v>0.91551967981119164</v>
      </c>
      <c r="I13" s="1">
        <f t="shared" si="5"/>
        <v>9.4661236492452852E-2</v>
      </c>
      <c r="J13" s="5">
        <f t="shared" si="6"/>
        <v>86.777463153305945</v>
      </c>
      <c r="K13" s="22">
        <f t="shared" si="7"/>
        <v>6.8663975985839374E-3</v>
      </c>
      <c r="L13" s="5">
        <f t="shared" si="8"/>
        <v>62945.360390952825</v>
      </c>
    </row>
    <row r="14" spans="1:12" x14ac:dyDescent="0.25">
      <c r="A14">
        <v>24</v>
      </c>
      <c r="B14" s="1">
        <f t="shared" si="0"/>
        <v>0.90539844632752842</v>
      </c>
      <c r="C14" s="19">
        <f>Calibration!$A$9/2</f>
        <v>9.7215516693314897E-3</v>
      </c>
      <c r="D14" s="3">
        <f t="shared" si="1"/>
        <v>92.35209471274166</v>
      </c>
      <c r="E14" s="3">
        <f t="shared" si="2"/>
        <v>20.67923575645581</v>
      </c>
      <c r="F14" s="1">
        <f t="shared" si="3"/>
        <v>19.097707391673211</v>
      </c>
      <c r="G14" s="4">
        <f t="shared" si="4"/>
        <v>17291.034600838684</v>
      </c>
      <c r="H14" s="3">
        <f t="shared" si="9"/>
        <v>0.90661940793961726</v>
      </c>
      <c r="I14" s="1">
        <f t="shared" si="5"/>
        <v>9.374098239080865E-2</v>
      </c>
      <c r="J14" s="5">
        <f t="shared" si="6"/>
        <v>84.872939813854359</v>
      </c>
      <c r="K14" s="22">
        <f t="shared" si="7"/>
        <v>6.7996455595471291E-3</v>
      </c>
      <c r="L14" s="5">
        <f t="shared" si="8"/>
        <v>61563.88525191848</v>
      </c>
    </row>
    <row r="15" spans="1:12" x14ac:dyDescent="0.25">
      <c r="A15">
        <v>27</v>
      </c>
      <c r="B15" s="1">
        <f t="shared" si="0"/>
        <v>0.89422068773089236</v>
      </c>
      <c r="C15" s="19">
        <f>Calibration!$A$6/2</f>
        <v>1.007028652009901E-2</v>
      </c>
      <c r="D15" s="3">
        <f t="shared" si="1"/>
        <v>91.454289052220744</v>
      </c>
      <c r="E15" s="3">
        <f t="shared" si="2"/>
        <v>20.67923575645581</v>
      </c>
      <c r="F15" s="1">
        <f t="shared" si="3"/>
        <v>18.912048042499283</v>
      </c>
      <c r="G15" s="4">
        <f t="shared" si="4"/>
        <v>16911.544606963384</v>
      </c>
      <c r="H15" s="3">
        <f t="shared" si="9"/>
        <v>0.89780566052091348</v>
      </c>
      <c r="I15" s="1">
        <f t="shared" ref="I15:I46" si="10">E15/2*H15/100</f>
        <v>9.2829674586962507E-2</v>
      </c>
      <c r="J15" s="5">
        <f t="shared" ref="J15:J46" si="11">I15*B15*N*0.0001</f>
        <v>83.010215450988554</v>
      </c>
      <c r="K15" s="22">
        <f t="shared" ref="K15:K46" si="12">(1-$B$3)*H15/100</f>
        <v>6.7335424539068508E-3</v>
      </c>
      <c r="L15" s="5">
        <f t="shared" ref="L15:L46" si="13">K15*B15*N</f>
        <v>60212.72963997745</v>
      </c>
    </row>
    <row r="16" spans="1:12" x14ac:dyDescent="0.25">
      <c r="A16">
        <v>30</v>
      </c>
      <c r="B16" s="1">
        <f t="shared" si="0"/>
        <v>0.88318092615396759</v>
      </c>
      <c r="C16" s="19">
        <f>Calibration!$A$6/2</f>
        <v>1.007028652009901E-2</v>
      </c>
      <c r="D16" s="3">
        <f t="shared" si="1"/>
        <v>90.533318157972928</v>
      </c>
      <c r="E16" s="3">
        <f t="shared" si="2"/>
        <v>20.67923575645581</v>
      </c>
      <c r="F16" s="1">
        <f t="shared" si="3"/>
        <v>18.721598300029438</v>
      </c>
      <c r="G16" s="4">
        <f t="shared" si="4"/>
        <v>16534.558525702541</v>
      </c>
      <c r="H16" s="3">
        <f t="shared" si="9"/>
        <v>0.92097089424781708</v>
      </c>
      <c r="I16" s="1">
        <f t="shared" si="10"/>
        <v>9.5224871234922709E-2</v>
      </c>
      <c r="J16" s="5">
        <f t="shared" si="11"/>
        <v>84.100789970151354</v>
      </c>
      <c r="K16" s="22">
        <f t="shared" si="12"/>
        <v>6.9072817068586275E-3</v>
      </c>
      <c r="L16" s="5">
        <f t="shared" si="13"/>
        <v>61003.79455069761</v>
      </c>
    </row>
    <row r="17" spans="1:12" x14ac:dyDescent="0.25">
      <c r="A17">
        <v>33</v>
      </c>
      <c r="B17" s="1">
        <f t="shared" si="0"/>
        <v>0.87227745792984479</v>
      </c>
      <c r="C17" s="19">
        <f>Calibration!$A$6/2</f>
        <v>1.007028652009901E-2</v>
      </c>
      <c r="D17" s="3">
        <f t="shared" si="1"/>
        <v>89.621621704506865</v>
      </c>
      <c r="E17" s="3">
        <f t="shared" si="2"/>
        <v>20.67923575645581</v>
      </c>
      <c r="F17" s="1">
        <f t="shared" si="3"/>
        <v>18.533066441033945</v>
      </c>
      <c r="G17" s="4">
        <f t="shared" si="4"/>
        <v>16165.976082830006</v>
      </c>
      <c r="H17" s="3">
        <f t="shared" si="9"/>
        <v>0.91169645346606976</v>
      </c>
      <c r="I17" s="1">
        <f t="shared" si="10"/>
        <v>9.4265929497747508E-2</v>
      </c>
      <c r="J17" s="5">
        <f t="shared" si="11"/>
        <v>82.226045351689166</v>
      </c>
      <c r="K17" s="22">
        <f t="shared" si="12"/>
        <v>6.8377234009955237E-3</v>
      </c>
      <c r="L17" s="5">
        <f t="shared" si="13"/>
        <v>59643.91986247788</v>
      </c>
    </row>
    <row r="18" spans="1:12" x14ac:dyDescent="0.25">
      <c r="A18">
        <v>36</v>
      </c>
      <c r="B18" s="1">
        <f t="shared" si="0"/>
        <v>0.86150860042453792</v>
      </c>
      <c r="C18" s="19">
        <f>Calibration!$A$6/2</f>
        <v>1.007028652009901E-2</v>
      </c>
      <c r="D18" s="3">
        <f t="shared" si="1"/>
        <v>88.719106295546553</v>
      </c>
      <c r="E18" s="3">
        <f t="shared" si="2"/>
        <v>20.67923575645581</v>
      </c>
      <c r="F18" s="1">
        <f t="shared" si="3"/>
        <v>18.346433151876699</v>
      </c>
      <c r="G18" s="4">
        <f t="shared" si="4"/>
        <v>15805.609947455639</v>
      </c>
      <c r="H18" s="3">
        <f t="shared" si="9"/>
        <v>0.90251540896030835</v>
      </c>
      <c r="I18" s="1">
        <f t="shared" si="10"/>
        <v>9.3316644578621724E-2</v>
      </c>
      <c r="J18" s="5">
        <f t="shared" si="11"/>
        <v>80.393091867242447</v>
      </c>
      <c r="K18" s="22">
        <f t="shared" si="12"/>
        <v>6.7688655672023127E-3</v>
      </c>
      <c r="L18" s="5">
        <f t="shared" si="13"/>
        <v>58314.359012623107</v>
      </c>
    </row>
    <row r="19" spans="1:12" x14ac:dyDescent="0.25">
      <c r="A19">
        <v>39</v>
      </c>
      <c r="B19" s="1">
        <f t="shared" si="0"/>
        <v>0.85087269177732161</v>
      </c>
      <c r="C19" s="19">
        <f>Calibration!$A$8/2</f>
        <v>9.7215516693314897E-3</v>
      </c>
      <c r="D19" s="3">
        <f t="shared" si="1"/>
        <v>87.825679475343279</v>
      </c>
      <c r="E19" s="3">
        <f t="shared" si="2"/>
        <v>20.67923575645581</v>
      </c>
      <c r="F19" s="1">
        <f t="shared" si="3"/>
        <v>18.161679313415458</v>
      </c>
      <c r="G19" s="4">
        <f t="shared" si="4"/>
        <v>15453.27696460231</v>
      </c>
      <c r="H19" s="3">
        <f t="shared" si="9"/>
        <v>0.89342682020327369</v>
      </c>
      <c r="I19" s="1">
        <f t="shared" si="10"/>
        <v>9.237691923062076E-2</v>
      </c>
      <c r="J19" s="5">
        <f t="shared" si="11"/>
        <v>78.600997923854521</v>
      </c>
      <c r="K19" s="22">
        <f t="shared" si="12"/>
        <v>6.7007011515245532E-3</v>
      </c>
      <c r="L19" s="5">
        <f t="shared" si="13"/>
        <v>57014.436255930952</v>
      </c>
    </row>
    <row r="20" spans="1:12" x14ac:dyDescent="0.25">
      <c r="A20">
        <v>42</v>
      </c>
      <c r="B20" s="1">
        <f t="shared" si="0"/>
        <v>0.8403680906442681</v>
      </c>
      <c r="C20" s="19">
        <f>Calibration!$A$8/2</f>
        <v>9.7215516693314897E-3</v>
      </c>
      <c r="D20" s="3">
        <f t="shared" si="1"/>
        <v>86.971877594429586</v>
      </c>
      <c r="E20" s="3">
        <f t="shared" si="2"/>
        <v>20.67923575645581</v>
      </c>
      <c r="F20" s="1">
        <f t="shared" si="3"/>
        <v>17.985119609568262</v>
      </c>
      <c r="G20" s="4">
        <f t="shared" si="4"/>
        <v>15114.120626301665</v>
      </c>
      <c r="H20" s="3">
        <f t="shared" si="9"/>
        <v>0.8538018809136958</v>
      </c>
      <c r="I20" s="1">
        <f t="shared" si="10"/>
        <v>8.8279851923598607E-2</v>
      </c>
      <c r="J20" s="5">
        <f t="shared" si="11"/>
        <v>74.187570603393283</v>
      </c>
      <c r="K20" s="22">
        <f t="shared" si="12"/>
        <v>6.4035141068527193E-3</v>
      </c>
      <c r="L20" s="5">
        <f t="shared" si="13"/>
        <v>53813.089233894556</v>
      </c>
    </row>
    <row r="21" spans="1:12" x14ac:dyDescent="0.25">
      <c r="A21">
        <v>45</v>
      </c>
      <c r="B21" s="1">
        <f t="shared" si="0"/>
        <v>0.82999317594495636</v>
      </c>
      <c r="C21" s="19">
        <f>Calibration!$A$8/2</f>
        <v>9.7215516693314897E-3</v>
      </c>
      <c r="D21" s="3">
        <f t="shared" si="1"/>
        <v>86.126375992616559</v>
      </c>
      <c r="E21" s="3">
        <f t="shared" si="2"/>
        <v>20.67923575645581</v>
      </c>
      <c r="F21" s="1">
        <f t="shared" si="3"/>
        <v>17.810276340004737</v>
      </c>
      <c r="G21" s="4">
        <f t="shared" si="4"/>
        <v>14782.407823897845</v>
      </c>
      <c r="H21" s="3">
        <f t="shared" si="9"/>
        <v>0.84550160181302092</v>
      </c>
      <c r="I21" s="1">
        <f t="shared" si="10"/>
        <v>8.7421634781762431E-2</v>
      </c>
      <c r="J21" s="5">
        <f t="shared" si="11"/>
        <v>72.559360298815065</v>
      </c>
      <c r="K21" s="22">
        <f t="shared" si="12"/>
        <v>6.3412620135976571E-3</v>
      </c>
      <c r="L21" s="5">
        <f t="shared" si="13"/>
        <v>52632.041981650284</v>
      </c>
    </row>
    <row r="22" spans="1:12" x14ac:dyDescent="0.25">
      <c r="A22">
        <v>48</v>
      </c>
      <c r="B22" s="1">
        <f t="shared" si="0"/>
        <v>0.81974634661230239</v>
      </c>
      <c r="C22" s="19">
        <f>Calibration!$A$8/2</f>
        <v>9.7215516693314897E-3</v>
      </c>
      <c r="D22" s="3">
        <f t="shared" si="1"/>
        <v>85.289093978312067</v>
      </c>
      <c r="E22" s="3">
        <f t="shared" si="2"/>
        <v>20.67923575645581</v>
      </c>
      <c r="F22" s="1">
        <f t="shared" si="3"/>
        <v>17.637132818320307</v>
      </c>
      <c r="G22" s="4">
        <f t="shared" si="4"/>
        <v>14457.975192534012</v>
      </c>
      <c r="H22" s="3">
        <f t="shared" si="9"/>
        <v>0.83728201430449301</v>
      </c>
      <c r="I22" s="1">
        <f t="shared" si="10"/>
        <v>8.6571760842214088E-2</v>
      </c>
      <c r="J22" s="5">
        <f t="shared" si="11"/>
        <v>70.966884670198979</v>
      </c>
      <c r="K22" s="22">
        <f t="shared" si="12"/>
        <v>6.2796151072836981E-3</v>
      </c>
      <c r="L22" s="5">
        <f t="shared" si="13"/>
        <v>51476.91542327233</v>
      </c>
    </row>
    <row r="23" spans="1:12" x14ac:dyDescent="0.25">
      <c r="A23">
        <v>51</v>
      </c>
      <c r="B23" s="1">
        <f t="shared" si="0"/>
        <v>0.80962602134548389</v>
      </c>
      <c r="C23" s="19">
        <f>Calibration!$A$9/2</f>
        <v>9.7215516693314897E-3</v>
      </c>
      <c r="D23" s="3">
        <f t="shared" si="1"/>
        <v>84.459951644371429</v>
      </c>
      <c r="E23" s="3">
        <f t="shared" si="2"/>
        <v>20.67923575645581</v>
      </c>
      <c r="F23" s="1">
        <f t="shared" si="3"/>
        <v>17.465672520328145</v>
      </c>
      <c r="G23" s="4">
        <f t="shared" si="4"/>
        <v>14140.662952756426</v>
      </c>
      <c r="H23" s="3">
        <f t="shared" si="9"/>
        <v>0.82914233394062997</v>
      </c>
      <c r="I23" s="1">
        <f t="shared" si="10"/>
        <v>8.5730148996081501E-2</v>
      </c>
      <c r="J23" s="5">
        <f t="shared" si="11"/>
        <v>69.409359441052999</v>
      </c>
      <c r="K23" s="22">
        <f t="shared" si="12"/>
        <v>6.2185675045547248E-3</v>
      </c>
      <c r="L23" s="5">
        <f t="shared" si="13"/>
        <v>50347.14067180956</v>
      </c>
    </row>
    <row r="24" spans="1:12" x14ac:dyDescent="0.25">
      <c r="A24">
        <v>54</v>
      </c>
      <c r="B24" s="1">
        <f t="shared" si="0"/>
        <v>0.79963063836590986</v>
      </c>
      <c r="C24" s="19">
        <f>Calibration!$A$6/2</f>
        <v>1.007028652009901E-2</v>
      </c>
      <c r="D24" s="3">
        <f t="shared" si="1"/>
        <v>83.638869860471431</v>
      </c>
      <c r="E24" s="3">
        <f t="shared" si="2"/>
        <v>20.67923575645581</v>
      </c>
      <c r="F24" s="1">
        <f t="shared" si="3"/>
        <v>17.295879082482148</v>
      </c>
      <c r="G24" s="4">
        <f t="shared" si="4"/>
        <v>13830.31483182479</v>
      </c>
      <c r="H24" s="3">
        <f t="shared" si="9"/>
        <v>0.82108178389999598</v>
      </c>
      <c r="I24" s="1">
        <f t="shared" si="10"/>
        <v>8.4896718922996592E-2</v>
      </c>
      <c r="J24" s="5">
        <f t="shared" si="11"/>
        <v>67.886017547566979</v>
      </c>
      <c r="K24" s="22">
        <f t="shared" si="12"/>
        <v>6.1581133792499698E-3</v>
      </c>
      <c r="L24" s="5">
        <f t="shared" si="13"/>
        <v>49242.161325793037</v>
      </c>
    </row>
    <row r="25" spans="1:12" x14ac:dyDescent="0.25">
      <c r="A25">
        <v>57</v>
      </c>
      <c r="B25" s="1">
        <f t="shared" si="0"/>
        <v>0.78975865517620747</v>
      </c>
      <c r="C25" s="19">
        <f>Calibration!$A$6/2</f>
        <v>1.007028652009901E-2</v>
      </c>
      <c r="D25" s="3">
        <f t="shared" si="1"/>
        <v>82.796602476759205</v>
      </c>
      <c r="E25" s="3">
        <f t="shared" si="2"/>
        <v>20.67923575645581</v>
      </c>
      <c r="F25" s="1">
        <f t="shared" si="3"/>
        <v>17.121704624504567</v>
      </c>
      <c r="G25" s="4">
        <f t="shared" si="4"/>
        <v>13522.014418572981</v>
      </c>
      <c r="H25" s="3">
        <f t="shared" si="9"/>
        <v>0.84226738371222087</v>
      </c>
      <c r="I25" s="1">
        <f t="shared" si="10"/>
        <v>8.7087228988791218E-2</v>
      </c>
      <c r="J25" s="5">
        <f t="shared" si="11"/>
        <v>68.77789284921019</v>
      </c>
      <c r="K25" s="22">
        <f t="shared" si="12"/>
        <v>6.3170053778416569E-3</v>
      </c>
      <c r="L25" s="5">
        <f t="shared" si="13"/>
        <v>49889.096719450972</v>
      </c>
    </row>
    <row r="26" spans="1:12" x14ac:dyDescent="0.25">
      <c r="A26">
        <v>60</v>
      </c>
      <c r="B26" s="1">
        <f t="shared" si="0"/>
        <v>0.78000854832218014</v>
      </c>
      <c r="C26" s="19">
        <f>Calibration!$A$6/2</f>
        <v>1.007028652009901E-2</v>
      </c>
      <c r="D26" s="3">
        <f t="shared" si="1"/>
        <v>81.962816966927505</v>
      </c>
      <c r="E26" s="3">
        <f t="shared" si="2"/>
        <v>20.67923575645581</v>
      </c>
      <c r="F26" s="1">
        <f t="shared" si="3"/>
        <v>16.949284153223303</v>
      </c>
      <c r="G26" s="4">
        <f t="shared" si="4"/>
        <v>13220.586527455842</v>
      </c>
      <c r="H26" s="3">
        <f t="shared" si="9"/>
        <v>0.83378550983170452</v>
      </c>
      <c r="I26" s="1">
        <f t="shared" si="10"/>
        <v>8.6210235640632613E-2</v>
      </c>
      <c r="J26" s="5">
        <f t="shared" si="11"/>
        <v>67.244720752562927</v>
      </c>
      <c r="K26" s="22">
        <f t="shared" si="12"/>
        <v>6.2533913237377836E-3</v>
      </c>
      <c r="L26" s="5">
        <f t="shared" si="13"/>
        <v>48776.986885192251</v>
      </c>
    </row>
    <row r="27" spans="1:12" x14ac:dyDescent="0.25">
      <c r="A27">
        <v>63</v>
      </c>
      <c r="B27" s="1">
        <f t="shared" si="0"/>
        <v>0.77037881315770895</v>
      </c>
      <c r="C27" s="19">
        <f>Calibration!$A$6/2</f>
        <v>1.007028652009901E-2</v>
      </c>
      <c r="D27" s="3">
        <f t="shared" si="1"/>
        <v>81.137427916076106</v>
      </c>
      <c r="E27" s="3">
        <f t="shared" si="2"/>
        <v>20.67923575645581</v>
      </c>
      <c r="F27" s="1">
        <f t="shared" si="3"/>
        <v>16.778600005489768</v>
      </c>
      <c r="G27" s="4">
        <f t="shared" si="4"/>
        <v>12925.877958677136</v>
      </c>
      <c r="H27" s="3">
        <f t="shared" si="9"/>
        <v>0.82538905085139247</v>
      </c>
      <c r="I27" s="1">
        <f t="shared" si="10"/>
        <v>8.5342073866766205E-2</v>
      </c>
      <c r="J27" s="5">
        <f t="shared" si="11"/>
        <v>65.745725577896877</v>
      </c>
      <c r="K27" s="22">
        <f t="shared" si="12"/>
        <v>6.1904178813854439E-3</v>
      </c>
      <c r="L27" s="5">
        <f t="shared" si="13"/>
        <v>47689.667804119774</v>
      </c>
    </row>
    <row r="28" spans="1:12" x14ac:dyDescent="0.25">
      <c r="A28">
        <v>66</v>
      </c>
      <c r="B28" s="1">
        <f t="shared" si="0"/>
        <v>0.76086796361255205</v>
      </c>
      <c r="C28" s="19">
        <f>Calibration!$A$8/2</f>
        <v>9.7215516693314897E-3</v>
      </c>
      <c r="D28" s="3">
        <f t="shared" si="1"/>
        <v>80.320350769457335</v>
      </c>
      <c r="E28" s="3">
        <f t="shared" si="2"/>
        <v>20.67923575645581</v>
      </c>
      <c r="F28" s="1">
        <f t="shared" si="3"/>
        <v>16.609634696028351</v>
      </c>
      <c r="G28" s="4">
        <f t="shared" si="4"/>
        <v>12637.738927515482</v>
      </c>
      <c r="H28" s="3">
        <f t="shared" si="9"/>
        <v>0.81707714661876629</v>
      </c>
      <c r="I28" s="1">
        <f t="shared" si="10"/>
        <v>8.4482654730708387E-2</v>
      </c>
      <c r="J28" s="5">
        <f t="shared" si="11"/>
        <v>64.280145465536435</v>
      </c>
      <c r="K28" s="22">
        <f t="shared" si="12"/>
        <v>6.1280785996407471E-3</v>
      </c>
      <c r="L28" s="5">
        <f t="shared" si="13"/>
        <v>46626.586849663145</v>
      </c>
    </row>
    <row r="29" spans="1:12" x14ac:dyDescent="0.25">
      <c r="A29">
        <v>69</v>
      </c>
      <c r="B29" s="1">
        <f t="shared" si="0"/>
        <v>0.75147453196301439</v>
      </c>
      <c r="C29" s="19">
        <f>Calibration!$A$8/2</f>
        <v>9.7215516693314897E-3</v>
      </c>
      <c r="D29" s="3">
        <f t="shared" si="1"/>
        <v>79.539512329353229</v>
      </c>
      <c r="E29" s="3">
        <f t="shared" si="2"/>
        <v>20.67923575645581</v>
      </c>
      <c r="F29" s="1">
        <f t="shared" si="3"/>
        <v>16.448163274122191</v>
      </c>
      <c r="G29" s="4">
        <f t="shared" si="4"/>
        <v>12360.375798072217</v>
      </c>
      <c r="H29" s="3">
        <f t="shared" si="9"/>
        <v>0.78083844010410874</v>
      </c>
      <c r="I29" s="1">
        <f t="shared" si="10"/>
        <v>8.0735710953080325E-2</v>
      </c>
      <c r="J29" s="5">
        <f t="shared" si="11"/>
        <v>60.670830601167253</v>
      </c>
      <c r="K29" s="22">
        <f t="shared" si="12"/>
        <v>5.8562883007808155E-3</v>
      </c>
      <c r="L29" s="5">
        <f t="shared" si="13"/>
        <v>44008.515098697404</v>
      </c>
    </row>
    <row r="30" spans="1:12" x14ac:dyDescent="0.25">
      <c r="A30">
        <v>72</v>
      </c>
      <c r="B30" s="1">
        <f t="shared" si="0"/>
        <v>0.74219706860544621</v>
      </c>
      <c r="C30" s="19">
        <f>Calibration!$A$8/2</f>
        <v>9.7215516693314897E-3</v>
      </c>
      <c r="D30" s="3">
        <f t="shared" si="1"/>
        <v>78.766264850489989</v>
      </c>
      <c r="E30" s="3">
        <f t="shared" si="2"/>
        <v>20.67923575645581</v>
      </c>
      <c r="F30" s="1">
        <f t="shared" si="3"/>
        <v>16.288261604987209</v>
      </c>
      <c r="G30" s="4">
        <f t="shared" si="4"/>
        <v>12089.100015900147</v>
      </c>
      <c r="H30" s="3">
        <f t="shared" si="9"/>
        <v>0.77324747886323653</v>
      </c>
      <c r="I30" s="1">
        <f t="shared" si="10"/>
        <v>7.9950834567489748E-2</v>
      </c>
      <c r="J30" s="5">
        <f t="shared" si="11"/>
        <v>59.339275048549872</v>
      </c>
      <c r="K30" s="22">
        <f t="shared" si="12"/>
        <v>5.7993560914742738E-3</v>
      </c>
      <c r="L30" s="5">
        <f t="shared" si="13"/>
        <v>43042.650908913434</v>
      </c>
    </row>
    <row r="31" spans="1:12" x14ac:dyDescent="0.25">
      <c r="A31">
        <v>75</v>
      </c>
      <c r="B31" s="1">
        <f t="shared" si="0"/>
        <v>0.73303414183253957</v>
      </c>
      <c r="C31" s="19">
        <f>Calibration!$A$8/2</f>
        <v>9.7215516693314897E-3</v>
      </c>
      <c r="D31" s="3">
        <f t="shared" si="1"/>
        <v>78.000534536945693</v>
      </c>
      <c r="E31" s="3">
        <f t="shared" si="2"/>
        <v>20.67923575645581</v>
      </c>
      <c r="F31" s="1">
        <f t="shared" si="3"/>
        <v>16.129914428190737</v>
      </c>
      <c r="G31" s="4">
        <f t="shared" si="4"/>
        <v>11823.777980701096</v>
      </c>
      <c r="H31" s="3">
        <f t="shared" si="9"/>
        <v>0.76573031354428722</v>
      </c>
      <c r="I31" s="1">
        <f t="shared" si="10"/>
        <v>7.9173588398235711E-2</v>
      </c>
      <c r="J31" s="5">
        <f t="shared" si="11"/>
        <v>58.036943427303427</v>
      </c>
      <c r="K31" s="22">
        <f t="shared" si="12"/>
        <v>5.7429773515821547E-3</v>
      </c>
      <c r="L31" s="5">
        <f t="shared" si="13"/>
        <v>42097.984744807356</v>
      </c>
    </row>
    <row r="32" spans="1:12" x14ac:dyDescent="0.25">
      <c r="A32">
        <v>78</v>
      </c>
      <c r="B32" s="1">
        <f t="shared" si="0"/>
        <v>0.72398433761238457</v>
      </c>
      <c r="C32" s="19">
        <f>Calibration!$A$9/2</f>
        <v>9.7215516693314897E-3</v>
      </c>
      <c r="D32" s="3">
        <f t="shared" si="1"/>
        <v>77.242248310209291</v>
      </c>
      <c r="E32" s="3">
        <f t="shared" si="2"/>
        <v>20.67923575645581</v>
      </c>
      <c r="F32" s="1">
        <f t="shared" si="3"/>
        <v>15.973106631655185</v>
      </c>
      <c r="G32" s="4">
        <f t="shared" si="4"/>
        <v>11564.279024330865</v>
      </c>
      <c r="H32" s="3">
        <f t="shared" si="9"/>
        <v>0.7582862267363929</v>
      </c>
      <c r="I32" s="1">
        <f t="shared" si="10"/>
        <v>7.8403898267775871E-2</v>
      </c>
      <c r="J32" s="5">
        <f t="shared" si="11"/>
        <v>56.763194353624506</v>
      </c>
      <c r="K32" s="22">
        <f t="shared" si="12"/>
        <v>5.6871467005229466E-3</v>
      </c>
      <c r="L32" s="5">
        <f t="shared" si="13"/>
        <v>41174.05136882564</v>
      </c>
    </row>
    <row r="33" spans="1:12" x14ac:dyDescent="0.25">
      <c r="A33">
        <v>81</v>
      </c>
      <c r="B33" s="1">
        <f t="shared" si="0"/>
        <v>0.71504625937025657</v>
      </c>
      <c r="C33" s="19">
        <f>Calibration!$A$6/2</f>
        <v>1.007028652009901E-2</v>
      </c>
      <c r="D33" s="3">
        <f t="shared" si="1"/>
        <v>76.491333802206256</v>
      </c>
      <c r="E33" s="3">
        <f t="shared" si="2"/>
        <v>20.67923575645581</v>
      </c>
      <c r="F33" s="1">
        <f t="shared" si="3"/>
        <v>15.817823250215806</v>
      </c>
      <c r="G33" s="4">
        <f t="shared" si="4"/>
        <v>11310.475346446687</v>
      </c>
      <c r="H33" s="3">
        <f t="shared" si="9"/>
        <v>0.75091450800303261</v>
      </c>
      <c r="I33" s="1">
        <f t="shared" si="10"/>
        <v>7.7641690719688669E-2</v>
      </c>
      <c r="J33" s="5">
        <f t="shared" si="11"/>
        <v>55.517400520295745</v>
      </c>
      <c r="K33" s="22">
        <f t="shared" si="12"/>
        <v>5.6318588100227451E-3</v>
      </c>
      <c r="L33" s="5">
        <f t="shared" si="13"/>
        <v>40270.395754081888</v>
      </c>
    </row>
    <row r="34" spans="1:12" x14ac:dyDescent="0.25">
      <c r="A34">
        <v>84</v>
      </c>
      <c r="B34" s="1">
        <f t="shared" si="0"/>
        <v>0.7062185277730928</v>
      </c>
      <c r="C34" s="19">
        <f>Calibration!$A$6/2</f>
        <v>1.007028652009901E-2</v>
      </c>
      <c r="D34" s="3">
        <f t="shared" si="1"/>
        <v>75.721044154513507</v>
      </c>
      <c r="E34" s="3">
        <f t="shared" si="2"/>
        <v>20.67923575645581</v>
      </c>
      <c r="F34" s="1">
        <f t="shared" si="3"/>
        <v>15.65853323796185</v>
      </c>
      <c r="G34" s="4">
        <f t="shared" si="4"/>
        <v>11058.346290399459</v>
      </c>
      <c r="H34" s="3">
        <f t="shared" si="9"/>
        <v>0.77028964769275143</v>
      </c>
      <c r="I34" s="1">
        <f t="shared" si="10"/>
        <v>7.9645006126978474E-2</v>
      </c>
      <c r="J34" s="5">
        <f t="shared" si="11"/>
        <v>56.246778971473688</v>
      </c>
      <c r="K34" s="22">
        <f t="shared" si="12"/>
        <v>5.7771723576956358E-3</v>
      </c>
      <c r="L34" s="5">
        <f t="shared" si="13"/>
        <v>40799.461571432199</v>
      </c>
    </row>
    <row r="35" spans="1:12" x14ac:dyDescent="0.25">
      <c r="A35">
        <v>87</v>
      </c>
      <c r="B35" s="1">
        <f t="shared" si="0"/>
        <v>0.69749978051663497</v>
      </c>
      <c r="C35" s="19">
        <f>Calibration!$A$6/2</f>
        <v>1.007028652009901E-2</v>
      </c>
      <c r="D35" s="3">
        <f t="shared" si="1"/>
        <v>74.95851154427649</v>
      </c>
      <c r="E35" s="3">
        <f t="shared" si="2"/>
        <v>20.67923575645581</v>
      </c>
      <c r="F35" s="1">
        <f t="shared" si="3"/>
        <v>15.500847321771079</v>
      </c>
      <c r="G35" s="4">
        <f t="shared" si="4"/>
        <v>10811.837604757196</v>
      </c>
      <c r="H35" s="3">
        <f t="shared" si="9"/>
        <v>0.76253261023701935</v>
      </c>
      <c r="I35" s="1">
        <f t="shared" si="10"/>
        <v>7.884295809538476E-2</v>
      </c>
      <c r="J35" s="5">
        <f t="shared" si="11"/>
        <v>54.992945966813124</v>
      </c>
      <c r="K35" s="22">
        <f t="shared" si="12"/>
        <v>5.7189945767776454E-3</v>
      </c>
      <c r="L35" s="5">
        <f t="shared" si="13"/>
        <v>39889.974620782334</v>
      </c>
    </row>
    <row r="36" spans="1:12" x14ac:dyDescent="0.25">
      <c r="A36">
        <v>90</v>
      </c>
      <c r="B36" s="1">
        <f t="shared" si="0"/>
        <v>0.68888867211519489</v>
      </c>
      <c r="C36" s="19">
        <f>Calibration!$A$6/2</f>
        <v>1.007028652009901E-2</v>
      </c>
      <c r="D36" s="3">
        <f t="shared" si="1"/>
        <v>74.203657855905476</v>
      </c>
      <c r="E36" s="3">
        <f t="shared" si="2"/>
        <v>20.67923575645581</v>
      </c>
      <c r="F36" s="1">
        <f t="shared" si="3"/>
        <v>15.344749347936535</v>
      </c>
      <c r="G36" s="4">
        <f t="shared" si="4"/>
        <v>10570.824002240503</v>
      </c>
      <c r="H36" s="3">
        <f t="shared" si="9"/>
        <v>0.75485368837101363</v>
      </c>
      <c r="I36" s="1">
        <f t="shared" si="10"/>
        <v>7.8048986917272078E-2</v>
      </c>
      <c r="J36" s="5">
        <f t="shared" si="11"/>
        <v>53.767062957375778</v>
      </c>
      <c r="K36" s="22">
        <f t="shared" si="12"/>
        <v>5.6614026627826016E-3</v>
      </c>
      <c r="L36" s="5">
        <f t="shared" si="13"/>
        <v>39000.761626737352</v>
      </c>
    </row>
    <row r="37" spans="1:12" x14ac:dyDescent="0.25">
      <c r="A37">
        <v>93</v>
      </c>
      <c r="B37" s="1">
        <f t="shared" si="0"/>
        <v>0.68038387369401987</v>
      </c>
      <c r="C37" s="19">
        <f>Calibration!$A$8/2</f>
        <v>9.7215516693314897E-3</v>
      </c>
      <c r="D37" s="3">
        <f t="shared" si="1"/>
        <v>73.456405760457116</v>
      </c>
      <c r="E37" s="3">
        <f t="shared" si="2"/>
        <v>20.67923575645581</v>
      </c>
      <c r="F37" s="1">
        <f t="shared" si="3"/>
        <v>15.190223325423712</v>
      </c>
      <c r="G37" s="4">
        <f t="shared" si="4"/>
        <v>10335.182988429042</v>
      </c>
      <c r="H37" s="3">
        <f t="shared" si="9"/>
        <v>0.74725209544836391</v>
      </c>
      <c r="I37" s="1">
        <f t="shared" si="10"/>
        <v>7.726301125641169E-2</v>
      </c>
      <c r="J37" s="5">
        <f t="shared" si="11"/>
        <v>52.568506891902047</v>
      </c>
      <c r="K37" s="22">
        <f t="shared" si="12"/>
        <v>5.6043907158627292E-3</v>
      </c>
      <c r="L37" s="5">
        <f t="shared" si="13"/>
        <v>38131.370649534845</v>
      </c>
    </row>
    <row r="38" spans="1:12" x14ac:dyDescent="0.25">
      <c r="A38">
        <v>96</v>
      </c>
      <c r="B38" s="1">
        <f t="shared" si="0"/>
        <v>0.67198407278421701</v>
      </c>
      <c r="C38" s="19">
        <f>Calibration!$A$8/2</f>
        <v>9.7215516693314897E-3</v>
      </c>
      <c r="D38" s="3">
        <f t="shared" si="1"/>
        <v>72.742295516413449</v>
      </c>
      <c r="E38" s="3">
        <f t="shared" si="2"/>
        <v>20.67923575645581</v>
      </c>
      <c r="F38" s="1">
        <f t="shared" si="3"/>
        <v>15.042550784496921</v>
      </c>
      <c r="G38" s="4">
        <f t="shared" si="4"/>
        <v>10108.354541229661</v>
      </c>
      <c r="H38" s="3">
        <f t="shared" si="9"/>
        <v>0.71411024404366308</v>
      </c>
      <c r="I38" s="1">
        <f t="shared" si="10"/>
        <v>7.3836270463395512E-2</v>
      </c>
      <c r="J38" s="5">
        <f t="shared" si="11"/>
        <v>49.616797745189508</v>
      </c>
      <c r="K38" s="22">
        <f t="shared" si="12"/>
        <v>5.3558268303274727E-3</v>
      </c>
      <c r="L38" s="5">
        <f t="shared" si="13"/>
        <v>35990.303265704388</v>
      </c>
    </row>
    <row r="39" spans="1:12" x14ac:dyDescent="0.25">
      <c r="A39">
        <v>99</v>
      </c>
      <c r="B39" s="1">
        <f t="shared" si="0"/>
        <v>0.66368797312021433</v>
      </c>
      <c r="C39" s="19">
        <f>Calibration!$A$8/2</f>
        <v>9.7215516693314897E-3</v>
      </c>
      <c r="D39" s="3">
        <f t="shared" si="1"/>
        <v>72.03512753200485</v>
      </c>
      <c r="E39" s="3">
        <f t="shared" si="2"/>
        <v>20.67923575645581</v>
      </c>
      <c r="F39" s="1">
        <f t="shared" si="3"/>
        <v>14.896313849806891</v>
      </c>
      <c r="G39" s="4">
        <f t="shared" si="4"/>
        <v>9886.5043459409117</v>
      </c>
      <c r="H39" s="3">
        <f t="shared" si="9"/>
        <v>0.70716798440859374</v>
      </c>
      <c r="I39" s="1">
        <f t="shared" si="10"/>
        <v>7.3118467345014884E-2</v>
      </c>
      <c r="J39" s="5">
        <f t="shared" si="11"/>
        <v>48.527847389869514</v>
      </c>
      <c r="K39" s="22">
        <f t="shared" si="12"/>
        <v>5.3037598830644531E-3</v>
      </c>
      <c r="L39" s="5">
        <f t="shared" si="13"/>
        <v>35200.416467073519</v>
      </c>
    </row>
    <row r="40" spans="1:12" x14ac:dyDescent="0.25">
      <c r="A40">
        <v>102</v>
      </c>
      <c r="B40" s="1">
        <f t="shared" si="0"/>
        <v>0.65549429443971785</v>
      </c>
      <c r="C40" s="19">
        <f>Calibration!$A$8/2</f>
        <v>9.7215516693314897E-3</v>
      </c>
      <c r="D40" s="3">
        <f t="shared" si="1"/>
        <v>71.334834317695581</v>
      </c>
      <c r="E40" s="3">
        <f t="shared" si="2"/>
        <v>20.67923575645581</v>
      </c>
      <c r="F40" s="1">
        <f t="shared" si="3"/>
        <v>14.751498565033414</v>
      </c>
      <c r="G40" s="4">
        <f t="shared" si="4"/>
        <v>9669.5231438150895</v>
      </c>
      <c r="H40" s="3">
        <f t="shared" si="9"/>
        <v>0.7002932143092685</v>
      </c>
      <c r="I40" s="1">
        <f t="shared" si="10"/>
        <v>7.2407642386737983E-2</v>
      </c>
      <c r="J40" s="5">
        <f t="shared" si="11"/>
        <v>47.462796458338225</v>
      </c>
      <c r="K40" s="22">
        <f t="shared" si="12"/>
        <v>5.2521991073195143E-3</v>
      </c>
      <c r="L40" s="5">
        <f t="shared" si="13"/>
        <v>34427.865481093213</v>
      </c>
    </row>
    <row r="41" spans="1:12" x14ac:dyDescent="0.25">
      <c r="A41">
        <v>105</v>
      </c>
      <c r="B41" s="1">
        <f t="shared" si="0"/>
        <v>0.64740177228614115</v>
      </c>
      <c r="C41" s="19">
        <f>Calibration!$A$9/2</f>
        <v>9.7215516693314897E-3</v>
      </c>
      <c r="D41" s="3">
        <f t="shared" si="1"/>
        <v>70.641349040052901</v>
      </c>
      <c r="E41" s="3">
        <f t="shared" si="2"/>
        <v>20.67923575645581</v>
      </c>
      <c r="F41" s="1">
        <f t="shared" si="3"/>
        <v>14.608091109533373</v>
      </c>
      <c r="G41" s="4">
        <f t="shared" si="4"/>
        <v>9457.3040740293291</v>
      </c>
      <c r="H41" s="3">
        <f t="shared" si="9"/>
        <v>0.69348527764267875</v>
      </c>
      <c r="I41" s="1">
        <f t="shared" si="10"/>
        <v>7.1703727750020832E-2</v>
      </c>
      <c r="J41" s="5">
        <f t="shared" si="11"/>
        <v>46.421120424886453</v>
      </c>
      <c r="K41" s="22">
        <f t="shared" si="12"/>
        <v>5.201139582320091E-3</v>
      </c>
      <c r="L41" s="5">
        <f t="shared" si="13"/>
        <v>33672.269835016268</v>
      </c>
    </row>
    <row r="42" spans="1:12" x14ac:dyDescent="0.25">
      <c r="A42">
        <v>108</v>
      </c>
      <c r="B42" s="1">
        <f t="shared" si="0"/>
        <v>0.63940915781347274</v>
      </c>
      <c r="C42" s="19">
        <f>Calibration!$A$6/2</f>
        <v>1.007028652009901E-2</v>
      </c>
      <c r="D42" s="3">
        <f t="shared" si="1"/>
        <v>69.95460551536874</v>
      </c>
      <c r="E42" s="3">
        <f t="shared" si="2"/>
        <v>20.67923575645581</v>
      </c>
      <c r="F42" s="1">
        <f t="shared" si="3"/>
        <v>14.466077797021741</v>
      </c>
      <c r="G42" s="4">
        <f t="shared" si="4"/>
        <v>9249.7426210578487</v>
      </c>
      <c r="H42" s="3">
        <f t="shared" si="9"/>
        <v>0.68674352468415467</v>
      </c>
      <c r="I42" s="1">
        <f t="shared" si="10"/>
        <v>7.1006656255815329E-2</v>
      </c>
      <c r="J42" s="5">
        <f t="shared" si="11"/>
        <v>45.402306275681639</v>
      </c>
      <c r="K42" s="22">
        <f t="shared" si="12"/>
        <v>5.1505764351311599E-3</v>
      </c>
      <c r="L42" s="5">
        <f t="shared" si="13"/>
        <v>32933.257406411336</v>
      </c>
    </row>
    <row r="43" spans="1:12" x14ac:dyDescent="0.25">
      <c r="A43">
        <v>111</v>
      </c>
      <c r="B43" s="1">
        <f t="shared" si="0"/>
        <v>0.63151521759355334</v>
      </c>
      <c r="C43" s="19">
        <f>Calibration!$A$6/2</f>
        <v>1.007028652009901E-2</v>
      </c>
      <c r="D43" s="3">
        <f t="shared" si="1"/>
        <v>69.250142594428482</v>
      </c>
      <c r="E43" s="3">
        <f t="shared" si="2"/>
        <v>20.67923575645581</v>
      </c>
      <c r="F43" s="1">
        <f t="shared" si="3"/>
        <v>14.32040024878369</v>
      </c>
      <c r="G43" s="4">
        <f t="shared" si="4"/>
        <v>9043.5506791374082</v>
      </c>
      <c r="H43" s="3">
        <f t="shared" si="9"/>
        <v>0.70446292094026175</v>
      </c>
      <c r="I43" s="1">
        <f t="shared" si="10"/>
        <v>7.2838774119025812E-2</v>
      </c>
      <c r="J43" s="5">
        <f t="shared" si="11"/>
        <v>45.998794287024275</v>
      </c>
      <c r="K43" s="22">
        <f t="shared" si="12"/>
        <v>5.2834719070519627E-3</v>
      </c>
      <c r="L43" s="5">
        <f t="shared" si="13"/>
        <v>33365.929110313467</v>
      </c>
    </row>
    <row r="44" spans="1:12" x14ac:dyDescent="0.25">
      <c r="A44">
        <v>114</v>
      </c>
      <c r="B44" s="1">
        <f t="shared" si="0"/>
        <v>0.6237187334257317</v>
      </c>
      <c r="C44" s="19">
        <f>Calibration!$A$6/2</f>
        <v>1.007028652009901E-2</v>
      </c>
      <c r="D44" s="3">
        <f t="shared" si="1"/>
        <v>68.552773816944878</v>
      </c>
      <c r="E44" s="3">
        <f t="shared" si="2"/>
        <v>20.67923575645581</v>
      </c>
      <c r="F44" s="1">
        <f t="shared" si="3"/>
        <v>14.176189715195942</v>
      </c>
      <c r="G44" s="4">
        <f t="shared" si="4"/>
        <v>8841.955093964898</v>
      </c>
      <c r="H44" s="3">
        <f t="shared" si="9"/>
        <v>0.69736877748360748</v>
      </c>
      <c r="I44" s="1">
        <f t="shared" si="10"/>
        <v>7.2105266793874453E-2</v>
      </c>
      <c r="J44" s="5">
        <f t="shared" si="11"/>
        <v>44.97340567799985</v>
      </c>
      <c r="K44" s="22">
        <f t="shared" si="12"/>
        <v>5.2302658311270565E-3</v>
      </c>
      <c r="L44" s="5">
        <f t="shared" si="13"/>
        <v>32622.147796704496</v>
      </c>
    </row>
    <row r="45" spans="1:12" x14ac:dyDescent="0.25">
      <c r="A45">
        <v>117</v>
      </c>
      <c r="B45" s="1">
        <f t="shared" si="0"/>
        <v>0.61601850214887088</v>
      </c>
      <c r="C45" s="19">
        <f>Calibration!$A$6/2</f>
        <v>1.007028652009901E-2</v>
      </c>
      <c r="D45" s="3">
        <f t="shared" si="1"/>
        <v>67.862427742860703</v>
      </c>
      <c r="E45" s="3">
        <f t="shared" si="2"/>
        <v>20.67923575645581</v>
      </c>
      <c r="F45" s="1">
        <f t="shared" si="3"/>
        <v>14.033431423000639</v>
      </c>
      <c r="G45" s="4">
        <f t="shared" si="4"/>
        <v>8644.8534052057512</v>
      </c>
      <c r="H45" s="3">
        <f t="shared" si="9"/>
        <v>0.69034607408417636</v>
      </c>
      <c r="I45" s="1">
        <f t="shared" si="10"/>
        <v>7.137914609765196E-2</v>
      </c>
      <c r="J45" s="5">
        <f t="shared" si="11"/>
        <v>43.970874663740986</v>
      </c>
      <c r="K45" s="22">
        <f t="shared" si="12"/>
        <v>5.1775955556313223E-3</v>
      </c>
      <c r="L45" s="5">
        <f t="shared" si="13"/>
        <v>31894.946589126583</v>
      </c>
    </row>
    <row r="46" spans="1:12" x14ac:dyDescent="0.25">
      <c r="A46">
        <v>120</v>
      </c>
      <c r="B46" s="1">
        <f t="shared" si="0"/>
        <v>0.60841333545567489</v>
      </c>
      <c r="C46" s="19">
        <f>Calibration!$A$8/2</f>
        <v>9.7215516693314897E-3</v>
      </c>
      <c r="D46" s="3">
        <f t="shared" si="1"/>
        <v>67.179033651540578</v>
      </c>
      <c r="E46" s="3">
        <f t="shared" si="2"/>
        <v>20.67923575645581</v>
      </c>
      <c r="F46" s="1">
        <f t="shared" si="3"/>
        <v>13.892110747710861</v>
      </c>
      <c r="G46" s="4">
        <f t="shared" si="4"/>
        <v>8452.1454365343943</v>
      </c>
      <c r="H46" s="3">
        <f t="shared" si="9"/>
        <v>0.68339409132012319</v>
      </c>
      <c r="I46" s="1">
        <f t="shared" si="10"/>
        <v>7.0660337644888604E-2</v>
      </c>
      <c r="J46" s="5">
        <f t="shared" si="11"/>
        <v>42.99069171095087</v>
      </c>
      <c r="K46" s="22">
        <f t="shared" si="12"/>
        <v>5.1254556849009234E-3</v>
      </c>
      <c r="L46" s="5">
        <f t="shared" si="13"/>
        <v>31183.955889808214</v>
      </c>
    </row>
    <row r="47" spans="1:12" x14ac:dyDescent="0.25">
      <c r="D47" s="3"/>
      <c r="E47" s="3"/>
      <c r="F47" s="1"/>
      <c r="H47" s="3"/>
      <c r="I47" s="1"/>
      <c r="J47" s="5"/>
      <c r="K47" s="22"/>
      <c r="L47" s="5"/>
    </row>
    <row r="48" spans="1:12" x14ac:dyDescent="0.25">
      <c r="D48" s="3"/>
      <c r="E48" s="3"/>
      <c r="F48" s="1"/>
      <c r="H48" s="3"/>
      <c r="I48" s="1"/>
      <c r="J48" s="5"/>
      <c r="K48" s="22"/>
      <c r="L48" s="5"/>
    </row>
    <row r="49" spans="4:12" x14ac:dyDescent="0.25">
      <c r="D49" s="3"/>
      <c r="E49" s="3"/>
      <c r="F49" s="1"/>
      <c r="H49" s="3"/>
      <c r="I49" s="1"/>
      <c r="J49" s="5"/>
      <c r="K49" s="22"/>
      <c r="L49" s="5"/>
    </row>
    <row r="51" spans="4:12" x14ac:dyDescent="0.25">
      <c r="F51" s="10" t="s">
        <v>14</v>
      </c>
      <c r="H51" s="24">
        <f>SUM(G7:G46)+SUM(J7:J46)</f>
        <v>543218.35854742653</v>
      </c>
    </row>
    <row r="52" spans="4:12" x14ac:dyDescent="0.25">
      <c r="F52" s="10" t="s">
        <v>15</v>
      </c>
      <c r="H52" s="5">
        <f>SUM(L7:L14)</f>
        <v>543218.35854741081</v>
      </c>
    </row>
    <row r="53" spans="4:12" x14ac:dyDescent="0.25">
      <c r="F53" s="10" t="s">
        <v>16</v>
      </c>
      <c r="H53" s="23">
        <f>H52-H51</f>
        <v>-1.57160684466362E-8</v>
      </c>
    </row>
  </sheetData>
  <phoneticPr fontId="2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8</vt:i4>
      </vt:variant>
    </vt:vector>
  </HeadingPairs>
  <TitlesOfParts>
    <vt:vector size="11" baseType="lpstr">
      <vt:lpstr>Pricing</vt:lpstr>
      <vt:lpstr>Calibration</vt:lpstr>
      <vt:lpstr>CDS pricing</vt:lpstr>
      <vt:lpstr>Calibration!h</vt:lpstr>
      <vt:lpstr>h</vt:lpstr>
      <vt:lpstr>'CDS pricing'!N</vt:lpstr>
      <vt:lpstr>N</vt:lpstr>
      <vt:lpstr>Calibration!rf</vt:lpstr>
      <vt:lpstr>'CDS pricing'!rf</vt:lpstr>
      <vt:lpstr>rf</vt:lpstr>
      <vt:lpstr>S</vt:lpstr>
    </vt:vector>
  </TitlesOfParts>
  <Company>Columbia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Columbia University</dc:creator>
  <cp:lastModifiedBy>Molu Shi</cp:lastModifiedBy>
  <dcterms:created xsi:type="dcterms:W3CDTF">2013-03-23T18:19:58Z</dcterms:created>
  <dcterms:modified xsi:type="dcterms:W3CDTF">2015-10-13T19:34:58Z</dcterms:modified>
</cp:coreProperties>
</file>