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olu\Documents\Software\GitHub\FinEngColumbia\"/>
    </mc:Choice>
  </mc:AlternateContent>
  <bookViews>
    <workbookView xWindow="0" yWindow="0" windowWidth="20490" windowHeight="7755" tabRatio="815"/>
  </bookViews>
  <sheets>
    <sheet name="ZCB + options + swap + swaption" sheetId="8" r:id="rId1"/>
  </sheets>
  <definedNames>
    <definedName name="workspace">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3" i="8" l="1"/>
  <c r="C103" i="8"/>
  <c r="D103" i="8"/>
  <c r="E103" i="8"/>
  <c r="B104" i="8"/>
  <c r="C104" i="8"/>
  <c r="D104" i="8"/>
  <c r="B105" i="8"/>
  <c r="C105" i="8"/>
  <c r="B106" i="8"/>
  <c r="B88" i="8"/>
  <c r="C88" i="8"/>
  <c r="D88" i="8"/>
  <c r="E88" i="8"/>
  <c r="F88" i="8"/>
  <c r="G88" i="8"/>
  <c r="H88" i="8"/>
  <c r="I88" i="8"/>
  <c r="J88" i="8"/>
  <c r="B89" i="8"/>
  <c r="C89" i="8"/>
  <c r="D89" i="8"/>
  <c r="E89" i="8"/>
  <c r="F89" i="8"/>
  <c r="G89" i="8"/>
  <c r="H89" i="8"/>
  <c r="I89" i="8"/>
  <c r="B90" i="8"/>
  <c r="C90" i="8"/>
  <c r="D90" i="8"/>
  <c r="E90" i="8"/>
  <c r="F90" i="8"/>
  <c r="G90" i="8"/>
  <c r="H90" i="8"/>
  <c r="B91" i="8"/>
  <c r="C91" i="8"/>
  <c r="D91" i="8"/>
  <c r="E91" i="8"/>
  <c r="F91" i="8"/>
  <c r="G91" i="8"/>
  <c r="B92" i="8"/>
  <c r="C92" i="8"/>
  <c r="D92" i="8"/>
  <c r="E92" i="8"/>
  <c r="F92" i="8"/>
  <c r="B93" i="8"/>
  <c r="C93" i="8"/>
  <c r="D93" i="8"/>
  <c r="E93" i="8"/>
  <c r="B94" i="8"/>
  <c r="C94" i="8"/>
  <c r="D94" i="8"/>
  <c r="B95" i="8"/>
  <c r="C95" i="8"/>
  <c r="B96" i="8"/>
  <c r="B87" i="8"/>
  <c r="C87" i="8"/>
  <c r="D87" i="8"/>
  <c r="E87" i="8"/>
  <c r="F87" i="8"/>
  <c r="G87" i="8"/>
  <c r="H87" i="8"/>
  <c r="I87" i="8"/>
  <c r="J87" i="8"/>
  <c r="K87" i="8"/>
  <c r="B49" i="8"/>
  <c r="C49" i="8"/>
  <c r="D49" i="8"/>
  <c r="B50" i="8"/>
  <c r="C50" i="8"/>
  <c r="B51" i="8"/>
  <c r="B41" i="8"/>
  <c r="C41" i="8"/>
  <c r="D41" i="8"/>
  <c r="B42" i="8"/>
  <c r="C42" i="8"/>
  <c r="B43" i="8"/>
  <c r="I41" i="8"/>
  <c r="J41" i="8"/>
  <c r="K41" i="8"/>
  <c r="I42" i="8"/>
  <c r="J42" i="8"/>
  <c r="I43" i="8"/>
  <c r="B76" i="8"/>
  <c r="C76" i="8"/>
  <c r="D76" i="8"/>
  <c r="E76" i="8"/>
  <c r="F76" i="8"/>
  <c r="B77" i="8"/>
  <c r="C77" i="8"/>
  <c r="D77" i="8"/>
  <c r="E77" i="8"/>
  <c r="F77" i="8"/>
  <c r="B78" i="8"/>
  <c r="C78" i="8"/>
  <c r="D78" i="8"/>
  <c r="E78" i="8"/>
  <c r="B79" i="8"/>
  <c r="C79" i="8"/>
  <c r="D79" i="8"/>
  <c r="B80" i="8"/>
  <c r="C80" i="8"/>
  <c r="B81" i="8"/>
  <c r="G76" i="8"/>
  <c r="B60" i="8"/>
  <c r="C60" i="8"/>
  <c r="D60" i="8"/>
  <c r="E60" i="8"/>
  <c r="F60" i="8"/>
  <c r="B61" i="8"/>
  <c r="C61" i="8"/>
  <c r="D61" i="8"/>
  <c r="E61" i="8"/>
  <c r="F61" i="8"/>
  <c r="B62" i="8"/>
  <c r="C62" i="8"/>
  <c r="D62" i="8"/>
  <c r="E62" i="8"/>
  <c r="B63" i="8"/>
  <c r="C63" i="8"/>
  <c r="D63" i="8"/>
  <c r="B64" i="8"/>
  <c r="C64" i="8"/>
  <c r="B65" i="8"/>
  <c r="G60" i="8"/>
  <c r="B26" i="8"/>
  <c r="C26" i="8"/>
  <c r="D26" i="8"/>
  <c r="E26" i="8"/>
  <c r="F26" i="8"/>
  <c r="G26" i="8"/>
  <c r="H26" i="8"/>
  <c r="I26" i="8"/>
  <c r="J26" i="8"/>
  <c r="B27" i="8"/>
  <c r="C27" i="8"/>
  <c r="D27" i="8"/>
  <c r="E27" i="8"/>
  <c r="F27" i="8"/>
  <c r="G27" i="8"/>
  <c r="H27" i="8"/>
  <c r="I27" i="8"/>
  <c r="J27" i="8"/>
  <c r="B28" i="8"/>
  <c r="C28" i="8"/>
  <c r="D28" i="8"/>
  <c r="E28" i="8"/>
  <c r="F28" i="8"/>
  <c r="G28" i="8"/>
  <c r="H28" i="8"/>
  <c r="I28" i="8"/>
  <c r="B29" i="8"/>
  <c r="C29" i="8"/>
  <c r="D29" i="8"/>
  <c r="E29" i="8"/>
  <c r="F29" i="8"/>
  <c r="G29" i="8"/>
  <c r="H29" i="8"/>
  <c r="B30" i="8"/>
  <c r="C30" i="8"/>
  <c r="D30" i="8"/>
  <c r="E30" i="8"/>
  <c r="F30" i="8"/>
  <c r="G30" i="8"/>
  <c r="B31" i="8"/>
  <c r="C31" i="8"/>
  <c r="D31" i="8"/>
  <c r="E31" i="8"/>
  <c r="F31" i="8"/>
  <c r="B32" i="8"/>
  <c r="C32" i="8"/>
  <c r="D32" i="8"/>
  <c r="E32" i="8"/>
  <c r="B33" i="8"/>
  <c r="C33" i="8"/>
  <c r="D33" i="8"/>
  <c r="B34" i="8"/>
  <c r="C34" i="8"/>
  <c r="B35" i="8"/>
  <c r="K26" i="8"/>
  <c r="D11" i="8"/>
  <c r="E11" i="8"/>
  <c r="F11" i="8"/>
  <c r="G11" i="8"/>
  <c r="H11" i="8"/>
  <c r="I11" i="8"/>
  <c r="J11" i="8"/>
  <c r="K11" i="8"/>
  <c r="D12" i="8"/>
  <c r="E12" i="8"/>
  <c r="F12" i="8"/>
  <c r="G12" i="8"/>
  <c r="H12" i="8"/>
  <c r="I12" i="8"/>
  <c r="J12" i="8"/>
  <c r="D13" i="8"/>
  <c r="E13" i="8"/>
  <c r="F13" i="8"/>
  <c r="G13" i="8"/>
  <c r="H13" i="8"/>
  <c r="I13" i="8"/>
  <c r="D14" i="8"/>
  <c r="E14" i="8"/>
  <c r="F14" i="8"/>
  <c r="G14" i="8"/>
  <c r="H14" i="8"/>
  <c r="D15" i="8"/>
  <c r="E15" i="8"/>
  <c r="F15" i="8"/>
  <c r="G15" i="8"/>
  <c r="D16" i="8"/>
  <c r="E16" i="8"/>
  <c r="F16" i="8"/>
  <c r="D17" i="8"/>
  <c r="E17" i="8"/>
  <c r="D18" i="8"/>
  <c r="C11" i="8"/>
  <c r="C12" i="8"/>
  <c r="C13" i="8"/>
  <c r="C14" i="8"/>
  <c r="C15" i="8"/>
  <c r="C16" i="8"/>
  <c r="C17" i="8"/>
  <c r="C18" i="8"/>
  <c r="C19" i="8"/>
  <c r="B21" i="8" l="1"/>
  <c r="B6" i="8"/>
  <c r="C21" i="8" l="1"/>
  <c r="C20" i="8"/>
  <c r="D21" i="8" l="1"/>
  <c r="D19" i="8"/>
  <c r="D20" i="8"/>
  <c r="E20" i="8" l="1"/>
  <c r="E21" i="8"/>
  <c r="E18" i="8"/>
  <c r="E19" i="8"/>
  <c r="F20" i="8" l="1"/>
  <c r="L43" i="8"/>
  <c r="L41" i="8"/>
  <c r="F21" i="8"/>
  <c r="L44" i="8"/>
  <c r="F19" i="8"/>
  <c r="L42" i="8"/>
  <c r="F17" i="8"/>
  <c r="F18" i="8"/>
  <c r="G20" i="8" l="1"/>
  <c r="K44" i="8"/>
  <c r="K43" i="8"/>
  <c r="G21" i="8"/>
  <c r="G19" i="8"/>
  <c r="K42" i="8"/>
  <c r="G18" i="8"/>
  <c r="G16" i="8"/>
  <c r="G17" i="8"/>
  <c r="J43" i="8" l="1"/>
  <c r="H20" i="8"/>
  <c r="I20" i="8" s="1"/>
  <c r="J44" i="8"/>
  <c r="H17" i="8"/>
  <c r="H18" i="8"/>
  <c r="H19" i="8"/>
  <c r="H21" i="8"/>
  <c r="H16" i="8"/>
  <c r="H15" i="8"/>
  <c r="I44" i="8" l="1"/>
  <c r="I16" i="8"/>
  <c r="I19" i="8"/>
  <c r="I18" i="8"/>
  <c r="I21" i="8"/>
  <c r="J20" i="8"/>
  <c r="I17" i="8"/>
  <c r="I14" i="8"/>
  <c r="I15" i="8"/>
  <c r="J17" i="8" l="1"/>
  <c r="J19" i="8"/>
  <c r="J15" i="8"/>
  <c r="J21" i="8"/>
  <c r="K20" i="8"/>
  <c r="J18" i="8"/>
  <c r="J16" i="8"/>
  <c r="J14" i="8"/>
  <c r="J13" i="8"/>
  <c r="K14" i="8" l="1"/>
  <c r="K29" i="8" s="1"/>
  <c r="K18" i="8"/>
  <c r="K19" i="8"/>
  <c r="K21" i="8"/>
  <c r="K16" i="8"/>
  <c r="L20" i="8"/>
  <c r="L96" i="8" s="1"/>
  <c r="K35" i="8"/>
  <c r="K15" i="8"/>
  <c r="K17" i="8"/>
  <c r="K12" i="8"/>
  <c r="K13" i="8"/>
  <c r="L14" i="8" l="1"/>
  <c r="L90" i="8" s="1"/>
  <c r="L18" i="8"/>
  <c r="L94" i="8" s="1"/>
  <c r="K33" i="8"/>
  <c r="L17" i="8"/>
  <c r="L93" i="8" s="1"/>
  <c r="K32" i="8"/>
  <c r="L21" i="8"/>
  <c r="L97" i="8" s="1"/>
  <c r="K97" i="8" s="1"/>
  <c r="K36" i="8"/>
  <c r="L15" i="8"/>
  <c r="L91" i="8" s="1"/>
  <c r="K30" i="8"/>
  <c r="L16" i="8"/>
  <c r="L92" i="8" s="1"/>
  <c r="K31" i="8"/>
  <c r="L19" i="8"/>
  <c r="L95" i="8" s="1"/>
  <c r="K96" i="8" s="1"/>
  <c r="K34" i="8"/>
  <c r="L13" i="8"/>
  <c r="L89" i="8" s="1"/>
  <c r="K28" i="8"/>
  <c r="K27" i="8"/>
  <c r="L11" i="8"/>
  <c r="L87" i="8" s="1"/>
  <c r="L12" i="8"/>
  <c r="L88" i="8" s="1"/>
  <c r="K89" i="8" l="1"/>
  <c r="J29" i="8"/>
  <c r="J36" i="8"/>
  <c r="J35" i="8"/>
  <c r="J30" i="8"/>
  <c r="K90" i="8"/>
  <c r="K92" i="8"/>
  <c r="K94" i="8"/>
  <c r="K93" i="8"/>
  <c r="K95" i="8"/>
  <c r="J96" i="8" s="1"/>
  <c r="K91" i="8"/>
  <c r="J97" i="8"/>
  <c r="K88" i="8"/>
  <c r="J33" i="8"/>
  <c r="J32" i="8"/>
  <c r="J34" i="8"/>
  <c r="J31" i="8"/>
  <c r="J28" i="8"/>
  <c r="J89" i="8" l="1"/>
  <c r="J92" i="8"/>
  <c r="J90" i="8"/>
  <c r="I36" i="8"/>
  <c r="I30" i="8"/>
  <c r="I29" i="8"/>
  <c r="I32" i="8"/>
  <c r="I35" i="8"/>
  <c r="I97" i="8"/>
  <c r="J94" i="8"/>
  <c r="J95" i="8"/>
  <c r="I96" i="8" s="1"/>
  <c r="J93" i="8"/>
  <c r="J91" i="8"/>
  <c r="I33" i="8"/>
  <c r="I34" i="8"/>
  <c r="I31" i="8"/>
  <c r="H36" i="8" l="1"/>
  <c r="H66" i="8" s="1"/>
  <c r="H82" i="8" s="1"/>
  <c r="I90" i="8"/>
  <c r="H30" i="8"/>
  <c r="H60" i="8" s="1"/>
  <c r="H76" i="8" s="1"/>
  <c r="H97" i="8"/>
  <c r="I94" i="8"/>
  <c r="H33" i="8"/>
  <c r="H35" i="8"/>
  <c r="I95" i="8"/>
  <c r="I93" i="8"/>
  <c r="I92" i="8"/>
  <c r="I91" i="8"/>
  <c r="H34" i="8"/>
  <c r="H32" i="8"/>
  <c r="H31" i="8"/>
  <c r="G36" i="8" l="1"/>
  <c r="H94" i="8"/>
  <c r="H95" i="8"/>
  <c r="H65" i="8"/>
  <c r="H81" i="8" s="1"/>
  <c r="H96" i="8"/>
  <c r="G97" i="8" s="1"/>
  <c r="G107" i="8" s="1"/>
  <c r="G34" i="8"/>
  <c r="H63" i="8"/>
  <c r="H79" i="8" s="1"/>
  <c r="H93" i="8"/>
  <c r="H92" i="8"/>
  <c r="H91" i="8"/>
  <c r="H64" i="8"/>
  <c r="G35" i="8"/>
  <c r="G33" i="8"/>
  <c r="H62" i="8"/>
  <c r="G32" i="8"/>
  <c r="H61" i="8"/>
  <c r="G31" i="8"/>
  <c r="G82" i="8" l="1"/>
  <c r="G66" i="8"/>
  <c r="G95" i="8"/>
  <c r="G105" i="8" s="1"/>
  <c r="G94" i="8"/>
  <c r="G104" i="8" s="1"/>
  <c r="G96" i="8"/>
  <c r="G106" i="8" s="1"/>
  <c r="F107" i="8" s="1"/>
  <c r="G64" i="8"/>
  <c r="G93" i="8"/>
  <c r="G103" i="8" s="1"/>
  <c r="F36" i="8"/>
  <c r="F34" i="8"/>
  <c r="F42" i="8" s="1"/>
  <c r="G92" i="8"/>
  <c r="G102" i="8" s="1"/>
  <c r="H80" i="8"/>
  <c r="G81" i="8" s="1"/>
  <c r="G65" i="8"/>
  <c r="F35" i="8"/>
  <c r="F32" i="8"/>
  <c r="G80" i="8"/>
  <c r="F33" i="8"/>
  <c r="H78" i="8"/>
  <c r="G79" i="8" s="1"/>
  <c r="G63" i="8"/>
  <c r="G62" i="8"/>
  <c r="H77" i="8"/>
  <c r="G61" i="8"/>
  <c r="F66" i="8" l="1"/>
  <c r="F105" i="8"/>
  <c r="F104" i="8"/>
  <c r="F106" i="8"/>
  <c r="E107" i="8" s="1"/>
  <c r="F95" i="8"/>
  <c r="F103" i="8"/>
  <c r="F94" i="8"/>
  <c r="F97" i="8"/>
  <c r="F93" i="8"/>
  <c r="F96" i="8"/>
  <c r="F82" i="8"/>
  <c r="F64" i="8"/>
  <c r="E36" i="8"/>
  <c r="F44" i="8"/>
  <c r="F52" i="8" s="1"/>
  <c r="F40" i="8"/>
  <c r="F48" i="8" s="1"/>
  <c r="F65" i="8"/>
  <c r="F43" i="8"/>
  <c r="F51" i="8" s="1"/>
  <c r="E35" i="8"/>
  <c r="F81" i="8"/>
  <c r="F80" i="8"/>
  <c r="F62" i="8"/>
  <c r="F50" i="8"/>
  <c r="F41" i="8"/>
  <c r="E34" i="8"/>
  <c r="E33" i="8"/>
  <c r="G78" i="8"/>
  <c r="F79" i="8" s="1"/>
  <c r="G77" i="8"/>
  <c r="F63" i="8"/>
  <c r="E66" i="8" l="1"/>
  <c r="E105" i="8"/>
  <c r="E104" i="8"/>
  <c r="E95" i="8"/>
  <c r="E106" i="8"/>
  <c r="D107" i="8" s="1"/>
  <c r="E97" i="8"/>
  <c r="E94" i="8"/>
  <c r="E52" i="8"/>
  <c r="E82" i="8"/>
  <c r="E96" i="8"/>
  <c r="E64" i="8"/>
  <c r="E65" i="8"/>
  <c r="D36" i="8"/>
  <c r="E43" i="8"/>
  <c r="E44" i="8"/>
  <c r="E81" i="8"/>
  <c r="F78" i="8"/>
  <c r="E79" i="8" s="1"/>
  <c r="D35" i="8"/>
  <c r="E80" i="8"/>
  <c r="F49" i="8"/>
  <c r="E42" i="8"/>
  <c r="E41" i="8"/>
  <c r="D34" i="8"/>
  <c r="E63" i="8"/>
  <c r="E51" i="8"/>
  <c r="D97" i="8" l="1"/>
  <c r="D66" i="8"/>
  <c r="D52" i="8"/>
  <c r="D105" i="8"/>
  <c r="D95" i="8"/>
  <c r="D106" i="8"/>
  <c r="D44" i="8"/>
  <c r="D64" i="8"/>
  <c r="D96" i="8"/>
  <c r="D65" i="8"/>
  <c r="D82" i="8"/>
  <c r="D43" i="8"/>
  <c r="D80" i="8"/>
  <c r="C35" i="8"/>
  <c r="E50" i="8"/>
  <c r="D51" i="8" s="1"/>
  <c r="C52" i="8" s="1"/>
  <c r="E49" i="8"/>
  <c r="D42" i="8"/>
  <c r="C36" i="8"/>
  <c r="D81" i="8"/>
  <c r="C66" i="8" l="1"/>
  <c r="C107" i="8"/>
  <c r="C106" i="8"/>
  <c r="C43" i="8"/>
  <c r="C44" i="8"/>
  <c r="C65" i="8"/>
  <c r="C97" i="8"/>
  <c r="C96" i="8"/>
  <c r="D50" i="8"/>
  <c r="C51" i="8" s="1"/>
  <c r="B52" i="8" s="1"/>
  <c r="C82" i="8"/>
  <c r="B36" i="8"/>
  <c r="C81" i="8"/>
  <c r="B66" i="8" l="1"/>
  <c r="B107" i="8"/>
  <c r="D100" i="8" s="1"/>
  <c r="B44" i="8"/>
  <c r="O39" i="8" s="1"/>
  <c r="B97" i="8"/>
  <c r="D85" i="8" s="1"/>
  <c r="B82" i="8"/>
</calcChain>
</file>

<file path=xl/sharedStrings.xml><?xml version="1.0" encoding="utf-8"?>
<sst xmlns="http://schemas.openxmlformats.org/spreadsheetml/2006/main" count="30" uniqueCount="24">
  <si>
    <t>European Zero Option Value</t>
  </si>
  <si>
    <t>American Zero Option Value</t>
  </si>
  <si>
    <t>r(0,0)</t>
  </si>
  <si>
    <t>u</t>
  </si>
  <si>
    <t>d</t>
  </si>
  <si>
    <t>q</t>
  </si>
  <si>
    <t>1-q</t>
  </si>
  <si>
    <t xml:space="preserve"> </t>
  </si>
  <si>
    <t>Option type</t>
  </si>
  <si>
    <t>Short-Rate Lattice</t>
  </si>
  <si>
    <t>Expiration</t>
  </si>
  <si>
    <t>Strike</t>
  </si>
  <si>
    <t>Term Structure Lattice</t>
  </si>
  <si>
    <t>10-Year Zero-Coupon Bond</t>
  </si>
  <si>
    <t>Forward contract exp t=4</t>
  </si>
  <si>
    <t>4-year ZCB</t>
  </si>
  <si>
    <t xml:space="preserve">G0 </t>
  </si>
  <si>
    <t>`</t>
  </si>
  <si>
    <t>Futures contract exp t=4</t>
  </si>
  <si>
    <t>Swap, t = 1 to t = 10</t>
  </si>
  <si>
    <t>Swap rate</t>
  </si>
  <si>
    <t>At t = 0</t>
  </si>
  <si>
    <t>Swaption, t = 5</t>
  </si>
  <si>
    <t>Strike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</si>
</sst>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8" x14ac:knownFonts="1">
    <font>
      <sz val="10"/>
      <name val="Times New Roman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2" fontId="3" fillId="0" borderId="0" xfId="0" applyNumberFormat="1" applyFont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0" fontId="2" fillId="0" borderId="0" xfId="0" applyFont="1" applyBorder="1" applyAlignment="1">
      <alignment horizontal="left"/>
    </xf>
    <xf numFmtId="1" fontId="0" fillId="0" borderId="0" xfId="0" applyNumberFormat="1" applyBorder="1"/>
    <xf numFmtId="10" fontId="2" fillId="0" borderId="0" xfId="0" applyNumberFormat="1" applyFont="1" applyBorder="1"/>
    <xf numFmtId="10" fontId="0" fillId="0" borderId="0" xfId="0" applyNumberFormat="1" applyBorder="1"/>
    <xf numFmtId="165" fontId="0" fillId="0" borderId="0" xfId="0" applyNumberFormat="1" applyBorder="1"/>
    <xf numFmtId="10" fontId="3" fillId="0" borderId="0" xfId="0" applyNumberFormat="1" applyFont="1" applyBorder="1"/>
    <xf numFmtId="0" fontId="5" fillId="3" borderId="0" xfId="0" applyFont="1" applyFill="1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3" fillId="0" borderId="0" xfId="0" applyFont="1" applyBorder="1"/>
    <xf numFmtId="10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Border="1"/>
    <xf numFmtId="0" fontId="2" fillId="2" borderId="0" xfId="0" quotePrefix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12"/>
  <sheetViews>
    <sheetView showGridLines="0" tabSelected="1" topLeftCell="A11" zoomScaleNormal="100" zoomScalePageLayoutView="175" workbookViewId="0">
      <selection sqref="A1:L21"/>
    </sheetView>
  </sheetViews>
  <sheetFormatPr defaultColWidth="8.83203125" defaultRowHeight="12.75" x14ac:dyDescent="0.2"/>
  <cols>
    <col min="1" max="1" width="11.33203125" customWidth="1"/>
    <col min="2" max="2" width="15.83203125" customWidth="1"/>
    <col min="4" max="4" width="10.83203125" customWidth="1"/>
    <col min="7" max="7" width="9.83203125" bestFit="1" customWidth="1"/>
    <col min="10" max="10" width="10.1640625" customWidth="1"/>
    <col min="11" max="11" width="11.5" customWidth="1"/>
    <col min="12" max="12" width="12.5" customWidth="1"/>
    <col min="13" max="13" width="13.83203125" customWidth="1"/>
    <col min="15" max="15" width="11.1640625" customWidth="1"/>
  </cols>
  <sheetData>
    <row r="1" spans="1:13" ht="13.5" thickBot="1" x14ac:dyDescent="0.25">
      <c r="A1" s="36" t="s">
        <v>12</v>
      </c>
      <c r="B1" s="37"/>
      <c r="E1" s="1"/>
    </row>
    <row r="2" spans="1:13" x14ac:dyDescent="0.2">
      <c r="A2" s="7" t="s">
        <v>2</v>
      </c>
      <c r="B2" s="14">
        <v>0.05</v>
      </c>
    </row>
    <row r="3" spans="1:13" x14ac:dyDescent="0.2">
      <c r="A3" s="8" t="s">
        <v>3</v>
      </c>
      <c r="B3" s="10">
        <v>1.1000000000000001</v>
      </c>
    </row>
    <row r="4" spans="1:13" x14ac:dyDescent="0.2">
      <c r="A4" s="8" t="s">
        <v>4</v>
      </c>
      <c r="B4" s="11">
        <v>0.9</v>
      </c>
    </row>
    <row r="5" spans="1:13" x14ac:dyDescent="0.2">
      <c r="A5" s="8" t="s">
        <v>5</v>
      </c>
      <c r="B5" s="12">
        <v>0.5</v>
      </c>
      <c r="F5" s="1"/>
    </row>
    <row r="6" spans="1:13" ht="13.5" thickBot="1" x14ac:dyDescent="0.25">
      <c r="A6" s="9" t="s">
        <v>6</v>
      </c>
      <c r="B6" s="13">
        <f>1-B5</f>
        <v>0.5</v>
      </c>
    </row>
    <row r="7" spans="1:13" x14ac:dyDescent="0.2">
      <c r="C7" s="4"/>
      <c r="D7" s="4"/>
      <c r="E7" s="4"/>
      <c r="F7" s="4"/>
      <c r="G7" s="4"/>
      <c r="H7" s="4"/>
      <c r="I7" s="4"/>
      <c r="J7" s="4"/>
      <c r="K7" s="4"/>
    </row>
    <row r="8" spans="1:13" x14ac:dyDescent="0.2">
      <c r="A8" s="5"/>
      <c r="B8" s="5"/>
      <c r="C8" s="5"/>
      <c r="D8" s="5"/>
      <c r="E8" s="5"/>
      <c r="F8" s="5"/>
      <c r="G8" s="5"/>
    </row>
    <row r="9" spans="1:13" x14ac:dyDescent="0.2">
      <c r="A9" s="38" t="s">
        <v>9</v>
      </c>
      <c r="B9" s="38"/>
      <c r="C9" s="23"/>
      <c r="D9" s="23"/>
      <c r="E9" s="23"/>
      <c r="F9" s="23"/>
      <c r="G9" s="23"/>
    </row>
    <row r="10" spans="1:13" x14ac:dyDescent="0.2">
      <c r="A10" s="23"/>
      <c r="B10" s="20">
        <v>0</v>
      </c>
      <c r="C10" s="20"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0">
        <v>10</v>
      </c>
      <c r="M10" s="20"/>
    </row>
    <row r="11" spans="1:13" x14ac:dyDescent="0.2">
      <c r="A11" s="20">
        <v>10</v>
      </c>
      <c r="C11" s="24" t="str">
        <f t="shared" ref="C11:L21" ca="1" si="0">IF($A11 &lt; C$10, $B$4*OFFSET(C11,0,-1),IF($A11=C$10,$B$3*OFFSET(C11,1,-1),""))</f>
        <v/>
      </c>
      <c r="D11" s="24" t="str">
        <f t="shared" ca="1" si="0"/>
        <v/>
      </c>
      <c r="E11" s="24" t="str">
        <f t="shared" ca="1" si="0"/>
        <v/>
      </c>
      <c r="F11" s="24" t="str">
        <f t="shared" ca="1" si="0"/>
        <v/>
      </c>
      <c r="G11" s="24" t="str">
        <f t="shared" ca="1" si="0"/>
        <v/>
      </c>
      <c r="H11" s="24" t="str">
        <f t="shared" ca="1" si="0"/>
        <v/>
      </c>
      <c r="I11" s="24" t="str">
        <f t="shared" ca="1" si="0"/>
        <v/>
      </c>
      <c r="J11" s="24" t="str">
        <f t="shared" ca="1" si="0"/>
        <v/>
      </c>
      <c r="K11" s="24" t="str">
        <f t="shared" ca="1" si="0"/>
        <v/>
      </c>
      <c r="L11" s="24">
        <f t="shared" ca="1" si="0"/>
        <v>0.12968712300500007</v>
      </c>
    </row>
    <row r="12" spans="1:13" x14ac:dyDescent="0.2">
      <c r="A12" s="20">
        <v>9</v>
      </c>
      <c r="C12" s="24" t="str">
        <f t="shared" ca="1" si="0"/>
        <v/>
      </c>
      <c r="D12" s="24" t="str">
        <f t="shared" ca="1" si="0"/>
        <v/>
      </c>
      <c r="E12" s="24" t="str">
        <f t="shared" ca="1" si="0"/>
        <v/>
      </c>
      <c r="F12" s="24" t="str">
        <f t="shared" ca="1" si="0"/>
        <v/>
      </c>
      <c r="G12" s="24" t="str">
        <f t="shared" ca="1" si="0"/>
        <v/>
      </c>
      <c r="H12" s="24" t="str">
        <f t="shared" ca="1" si="0"/>
        <v/>
      </c>
      <c r="I12" s="24" t="str">
        <f t="shared" ca="1" si="0"/>
        <v/>
      </c>
      <c r="J12" s="24" t="str">
        <f t="shared" ca="1" si="0"/>
        <v/>
      </c>
      <c r="K12" s="24">
        <f t="shared" ca="1" si="0"/>
        <v>0.11789738455000007</v>
      </c>
      <c r="L12" s="24">
        <f t="shared" ca="1" si="0"/>
        <v>0.10610764609500006</v>
      </c>
    </row>
    <row r="13" spans="1:13" x14ac:dyDescent="0.2">
      <c r="A13" s="20">
        <v>8</v>
      </c>
      <c r="C13" s="24" t="str">
        <f t="shared" ca="1" si="0"/>
        <v/>
      </c>
      <c r="D13" s="24" t="str">
        <f t="shared" ca="1" si="0"/>
        <v/>
      </c>
      <c r="E13" s="24" t="str">
        <f t="shared" ca="1" si="0"/>
        <v/>
      </c>
      <c r="F13" s="24" t="str">
        <f t="shared" ca="1" si="0"/>
        <v/>
      </c>
      <c r="G13" s="24" t="str">
        <f t="shared" ca="1" si="0"/>
        <v/>
      </c>
      <c r="H13" s="24" t="str">
        <f t="shared" ca="1" si="0"/>
        <v/>
      </c>
      <c r="I13" s="24" t="str">
        <f t="shared" ca="1" si="0"/>
        <v/>
      </c>
      <c r="J13" s="24">
        <f t="shared" ca="1" si="0"/>
        <v>0.10717944050000006</v>
      </c>
      <c r="K13" s="24">
        <f t="shared" ca="1" si="0"/>
        <v>9.6461496450000059E-2</v>
      </c>
      <c r="L13" s="24">
        <f t="shared" ca="1" si="0"/>
        <v>8.6815346805000054E-2</v>
      </c>
    </row>
    <row r="14" spans="1:13" x14ac:dyDescent="0.2">
      <c r="A14" s="20">
        <v>7</v>
      </c>
      <c r="C14" s="24" t="str">
        <f t="shared" ca="1" si="0"/>
        <v/>
      </c>
      <c r="D14" s="24" t="str">
        <f t="shared" ca="1" si="0"/>
        <v/>
      </c>
      <c r="E14" s="24" t="str">
        <f t="shared" ca="1" si="0"/>
        <v/>
      </c>
      <c r="F14" s="24" t="str">
        <f t="shared" ca="1" si="0"/>
        <v/>
      </c>
      <c r="G14" s="24" t="str">
        <f t="shared" ca="1" si="0"/>
        <v/>
      </c>
      <c r="H14" s="24" t="str">
        <f t="shared" ca="1" si="0"/>
        <v/>
      </c>
      <c r="I14" s="24">
        <f t="shared" ca="1" si="0"/>
        <v>9.7435855000000043E-2</v>
      </c>
      <c r="J14" s="24">
        <f t="shared" ca="1" si="0"/>
        <v>8.7692269500000045E-2</v>
      </c>
      <c r="K14" s="24">
        <f t="shared" ca="1" si="0"/>
        <v>7.8923042550000044E-2</v>
      </c>
      <c r="L14" s="24">
        <f t="shared" ca="1" si="0"/>
        <v>7.1030738295000048E-2</v>
      </c>
    </row>
    <row r="15" spans="1:13" x14ac:dyDescent="0.2">
      <c r="A15" s="20">
        <v>6</v>
      </c>
      <c r="C15" s="24" t="str">
        <f t="shared" ca="1" si="0"/>
        <v/>
      </c>
      <c r="D15" s="24" t="str">
        <f t="shared" ca="1" si="0"/>
        <v/>
      </c>
      <c r="E15" s="24" t="str">
        <f t="shared" ca="1" si="0"/>
        <v/>
      </c>
      <c r="F15" s="24" t="str">
        <f t="shared" ca="1" si="0"/>
        <v/>
      </c>
      <c r="G15" s="24" t="str">
        <f t="shared" ca="1" si="0"/>
        <v/>
      </c>
      <c r="H15" s="24">
        <f t="shared" ca="1" si="0"/>
        <v>8.8578050000000033E-2</v>
      </c>
      <c r="I15" s="24">
        <f t="shared" ca="1" si="0"/>
        <v>7.9720245000000037E-2</v>
      </c>
      <c r="J15" s="24">
        <f t="shared" ca="1" si="0"/>
        <v>7.1748220500000029E-2</v>
      </c>
      <c r="K15" s="24">
        <f t="shared" ca="1" si="0"/>
        <v>6.4573398450000027E-2</v>
      </c>
      <c r="L15" s="24">
        <f t="shared" ca="1" si="0"/>
        <v>5.8116058605000027E-2</v>
      </c>
    </row>
    <row r="16" spans="1:13" x14ac:dyDescent="0.2">
      <c r="A16" s="20">
        <v>5</v>
      </c>
      <c r="B16" s="21"/>
      <c r="C16" s="24" t="str">
        <f t="shared" ca="1" si="0"/>
        <v/>
      </c>
      <c r="D16" s="24" t="str">
        <f t="shared" ca="1" si="0"/>
        <v/>
      </c>
      <c r="E16" s="24" t="str">
        <f t="shared" ca="1" si="0"/>
        <v/>
      </c>
      <c r="F16" s="24" t="str">
        <f t="shared" ca="1" si="0"/>
        <v/>
      </c>
      <c r="G16" s="24">
        <f t="shared" ca="1" si="0"/>
        <v>8.0525500000000028E-2</v>
      </c>
      <c r="H16" s="24">
        <f t="shared" ca="1" si="0"/>
        <v>7.2472950000000022E-2</v>
      </c>
      <c r="I16" s="24">
        <f t="shared" ca="1" si="0"/>
        <v>6.5225655000000021E-2</v>
      </c>
      <c r="J16" s="24">
        <f t="shared" ca="1" si="0"/>
        <v>5.8703089500000021E-2</v>
      </c>
      <c r="K16" s="24">
        <f t="shared" ca="1" si="0"/>
        <v>5.2832780550000021E-2</v>
      </c>
      <c r="L16" s="24">
        <f t="shared" ca="1" si="0"/>
        <v>4.7549502495000021E-2</v>
      </c>
    </row>
    <row r="17" spans="1:17" x14ac:dyDescent="0.2">
      <c r="A17" s="20">
        <v>4</v>
      </c>
      <c r="B17" s="22"/>
      <c r="C17" s="24" t="str">
        <f t="shared" ca="1" si="0"/>
        <v/>
      </c>
      <c r="D17" s="24" t="str">
        <f t="shared" ca="1" si="0"/>
        <v/>
      </c>
      <c r="E17" s="24" t="str">
        <f t="shared" ca="1" si="0"/>
        <v/>
      </c>
      <c r="F17" s="24">
        <f t="shared" ca="1" si="0"/>
        <v>7.320500000000002E-2</v>
      </c>
      <c r="G17" s="24">
        <f t="shared" ca="1" si="0"/>
        <v>6.5884500000000026E-2</v>
      </c>
      <c r="H17" s="24">
        <f t="shared" ca="1" si="0"/>
        <v>5.9296050000000024E-2</v>
      </c>
      <c r="I17" s="24">
        <f t="shared" ca="1" si="0"/>
        <v>5.3366445000000019E-2</v>
      </c>
      <c r="J17" s="24">
        <f t="shared" ca="1" si="0"/>
        <v>4.8029800500000018E-2</v>
      </c>
      <c r="K17" s="24">
        <f t="shared" ca="1" si="0"/>
        <v>4.3226820450000016E-2</v>
      </c>
      <c r="L17" s="24">
        <f t="shared" ca="1" si="0"/>
        <v>3.8904138405000017E-2</v>
      </c>
    </row>
    <row r="18" spans="1:17" x14ac:dyDescent="0.2">
      <c r="A18" s="20">
        <v>3</v>
      </c>
      <c r="B18" s="22"/>
      <c r="C18" s="24" t="str">
        <f t="shared" ca="1" si="0"/>
        <v/>
      </c>
      <c r="D18" s="24" t="str">
        <f t="shared" ca="1" si="0"/>
        <v/>
      </c>
      <c r="E18" s="24">
        <f t="shared" ca="1" si="0"/>
        <v>6.6550000000000012E-2</v>
      </c>
      <c r="F18" s="24">
        <f t="shared" ca="1" si="0"/>
        <v>5.9895000000000011E-2</v>
      </c>
      <c r="G18" s="24">
        <f t="shared" ca="1" si="0"/>
        <v>5.3905500000000009E-2</v>
      </c>
      <c r="H18" s="24">
        <f t="shared" ca="1" si="0"/>
        <v>4.8514950000000008E-2</v>
      </c>
      <c r="I18" s="24">
        <f t="shared" ca="1" si="0"/>
        <v>4.3663455000000011E-2</v>
      </c>
      <c r="J18" s="24">
        <f t="shared" ca="1" si="0"/>
        <v>3.929710950000001E-2</v>
      </c>
      <c r="K18" s="24">
        <f t="shared" ca="1" si="0"/>
        <v>3.5367398550000012E-2</v>
      </c>
      <c r="L18" s="24">
        <f t="shared" ca="1" si="0"/>
        <v>3.1830658695000014E-2</v>
      </c>
    </row>
    <row r="19" spans="1:17" x14ac:dyDescent="0.2">
      <c r="A19" s="20">
        <v>2</v>
      </c>
      <c r="B19" s="22"/>
      <c r="C19" s="24" t="str">
        <f t="shared" ca="1" si="0"/>
        <v/>
      </c>
      <c r="D19" s="24">
        <f t="shared" ca="1" si="0"/>
        <v>6.0500000000000012E-2</v>
      </c>
      <c r="E19" s="24">
        <f t="shared" ca="1" si="0"/>
        <v>5.4450000000000012E-2</v>
      </c>
      <c r="F19" s="24">
        <f t="shared" ca="1" si="0"/>
        <v>4.9005000000000014E-2</v>
      </c>
      <c r="G19" s="24">
        <f t="shared" ca="1" si="0"/>
        <v>4.4104500000000012E-2</v>
      </c>
      <c r="H19" s="24">
        <f t="shared" ca="1" si="0"/>
        <v>3.9694050000000008E-2</v>
      </c>
      <c r="I19" s="24">
        <f t="shared" ca="1" si="0"/>
        <v>3.5724645000000006E-2</v>
      </c>
      <c r="J19" s="24">
        <f t="shared" ca="1" si="0"/>
        <v>3.2152180500000009E-2</v>
      </c>
      <c r="K19" s="24">
        <f t="shared" ca="1" si="0"/>
        <v>2.893696245000001E-2</v>
      </c>
      <c r="L19" s="24">
        <f t="shared" ca="1" si="0"/>
        <v>2.6043266205000009E-2</v>
      </c>
    </row>
    <row r="20" spans="1:17" x14ac:dyDescent="0.2">
      <c r="A20" s="20">
        <v>1</v>
      </c>
      <c r="B20" s="22"/>
      <c r="C20" s="24">
        <f t="shared" ca="1" si="0"/>
        <v>5.5000000000000007E-2</v>
      </c>
      <c r="D20" s="24">
        <f t="shared" ca="1" si="0"/>
        <v>4.9500000000000009E-2</v>
      </c>
      <c r="E20" s="24">
        <f t="shared" ca="1" si="0"/>
        <v>4.4550000000000006E-2</v>
      </c>
      <c r="F20" s="24">
        <f t="shared" ca="1" si="0"/>
        <v>4.0095000000000006E-2</v>
      </c>
      <c r="G20" s="24">
        <f t="shared" ca="1" si="0"/>
        <v>3.6085500000000006E-2</v>
      </c>
      <c r="H20" s="24">
        <f t="shared" ca="1" si="0"/>
        <v>3.2476950000000004E-2</v>
      </c>
      <c r="I20" s="24">
        <f t="shared" ca="1" si="0"/>
        <v>2.9229255000000006E-2</v>
      </c>
      <c r="J20" s="24">
        <f t="shared" ca="1" si="0"/>
        <v>2.6306329500000006E-2</v>
      </c>
      <c r="K20" s="24">
        <f t="shared" ca="1" si="0"/>
        <v>2.3675696550000007E-2</v>
      </c>
      <c r="L20" s="24">
        <f t="shared" ca="1" si="0"/>
        <v>2.1308126895000008E-2</v>
      </c>
    </row>
    <row r="21" spans="1:17" x14ac:dyDescent="0.2">
      <c r="A21" s="20">
        <v>0</v>
      </c>
      <c r="B21" s="22">
        <f>$B$2</f>
        <v>0.05</v>
      </c>
      <c r="C21" s="24">
        <f ca="1">IF($A21 &lt; C$10, $B$4*OFFSET(C21,0,-1),IF($A21=C$10,$B$3*OFFSET(C21,1,-1),""))</f>
        <v>4.5000000000000005E-2</v>
      </c>
      <c r="D21" s="24">
        <f t="shared" ca="1" si="0"/>
        <v>4.0500000000000008E-2</v>
      </c>
      <c r="E21" s="24">
        <f t="shared" ca="1" si="0"/>
        <v>3.645000000000001E-2</v>
      </c>
      <c r="F21" s="24">
        <f t="shared" ca="1" si="0"/>
        <v>3.2805000000000008E-2</v>
      </c>
      <c r="G21" s="24">
        <f t="shared" ca="1" si="0"/>
        <v>2.9524500000000009E-2</v>
      </c>
      <c r="H21" s="24">
        <f t="shared" ca="1" si="0"/>
        <v>2.657205000000001E-2</v>
      </c>
      <c r="I21" s="24">
        <f t="shared" ca="1" si="0"/>
        <v>2.3914845000000011E-2</v>
      </c>
      <c r="J21" s="24">
        <f t="shared" ca="1" si="0"/>
        <v>2.1523360500000012E-2</v>
      </c>
      <c r="K21" s="24">
        <f t="shared" ca="1" si="0"/>
        <v>1.937102445000001E-2</v>
      </c>
      <c r="L21" s="24">
        <f t="shared" ca="1" si="0"/>
        <v>1.7433922005000008E-2</v>
      </c>
    </row>
    <row r="22" spans="1:17" x14ac:dyDescent="0.2">
      <c r="C22" s="4"/>
      <c r="D22" s="4"/>
      <c r="E22" s="4"/>
      <c r="F22" s="4"/>
      <c r="G22" s="4"/>
      <c r="H22" s="4"/>
      <c r="I22" s="4"/>
      <c r="J22" s="4"/>
      <c r="K22" s="4"/>
    </row>
    <row r="23" spans="1:17" x14ac:dyDescent="0.2">
      <c r="A23" s="1"/>
      <c r="J23" s="1"/>
    </row>
    <row r="24" spans="1:17" x14ac:dyDescent="0.2">
      <c r="A24" s="34" t="s">
        <v>13</v>
      </c>
      <c r="B24" s="35"/>
      <c r="C24" s="3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t="s">
        <v>7</v>
      </c>
    </row>
    <row r="25" spans="1:17" x14ac:dyDescent="0.2">
      <c r="A25" s="16"/>
      <c r="B25" s="16">
        <v>0</v>
      </c>
      <c r="C25" s="16">
        <v>1</v>
      </c>
      <c r="D25" s="16">
        <v>2</v>
      </c>
      <c r="E25" s="16">
        <v>3</v>
      </c>
      <c r="F25" s="16">
        <v>4</v>
      </c>
      <c r="G25" s="16">
        <v>5</v>
      </c>
      <c r="H25" s="16">
        <v>6</v>
      </c>
      <c r="I25" s="16">
        <v>7</v>
      </c>
      <c r="J25" s="16">
        <v>8</v>
      </c>
      <c r="K25" s="16">
        <v>9</v>
      </c>
      <c r="L25" s="16">
        <v>10</v>
      </c>
      <c r="M25" s="16"/>
      <c r="N25" s="16"/>
      <c r="O25" s="16"/>
      <c r="P25" s="16"/>
    </row>
    <row r="26" spans="1:17" x14ac:dyDescent="0.2">
      <c r="A26" s="16">
        <v>10</v>
      </c>
      <c r="B26" s="6" t="str">
        <f t="shared" ref="B26:J35" si="1">IF($A26 &lt;=B$25,($B$5*C25 + $B$6*C26)/(1+B11), "")</f>
        <v/>
      </c>
      <c r="C26" s="6" t="str">
        <f t="shared" si="1"/>
        <v/>
      </c>
      <c r="D26" s="6" t="str">
        <f t="shared" si="1"/>
        <v/>
      </c>
      <c r="E26" s="6" t="str">
        <f t="shared" si="1"/>
        <v/>
      </c>
      <c r="F26" s="6" t="str">
        <f t="shared" si="1"/>
        <v/>
      </c>
      <c r="G26" s="6" t="str">
        <f t="shared" si="1"/>
        <v/>
      </c>
      <c r="H26" s="6" t="str">
        <f t="shared" si="1"/>
        <v/>
      </c>
      <c r="I26" s="6" t="str">
        <f t="shared" si="1"/>
        <v/>
      </c>
      <c r="J26" s="6" t="str">
        <f t="shared" si="1"/>
        <v/>
      </c>
      <c r="K26" s="6" t="str">
        <f t="shared" ref="K26:K35" si="2">IF($A26 &lt;=K$25,($B$5*L25 + $B$6*L26)/(1+K11), "")</f>
        <v/>
      </c>
      <c r="L26" s="16">
        <v>100</v>
      </c>
      <c r="M26" s="16"/>
      <c r="N26" s="16"/>
      <c r="O26" s="16"/>
      <c r="P26" s="16"/>
    </row>
    <row r="27" spans="1:17" x14ac:dyDescent="0.2">
      <c r="A27" s="16">
        <v>9</v>
      </c>
      <c r="B27" s="6" t="str">
        <f t="shared" si="1"/>
        <v/>
      </c>
      <c r="C27" s="6" t="str">
        <f t="shared" si="1"/>
        <v/>
      </c>
      <c r="D27" s="6" t="str">
        <f t="shared" si="1"/>
        <v/>
      </c>
      <c r="E27" s="6" t="str">
        <f t="shared" si="1"/>
        <v/>
      </c>
      <c r="F27" s="6" t="str">
        <f t="shared" si="1"/>
        <v/>
      </c>
      <c r="G27" s="6" t="str">
        <f t="shared" si="1"/>
        <v/>
      </c>
      <c r="H27" s="6" t="str">
        <f t="shared" si="1"/>
        <v/>
      </c>
      <c r="I27" s="6" t="str">
        <f t="shared" si="1"/>
        <v/>
      </c>
      <c r="J27" s="6" t="str">
        <f t="shared" si="1"/>
        <v/>
      </c>
      <c r="K27" s="6">
        <f t="shared" ca="1" si="2"/>
        <v>89.453648771397866</v>
      </c>
      <c r="L27" s="16">
        <v>100</v>
      </c>
      <c r="M27" s="16"/>
      <c r="N27" s="16"/>
      <c r="O27" s="16"/>
      <c r="P27" s="16"/>
    </row>
    <row r="28" spans="1:17" x14ac:dyDescent="0.2">
      <c r="A28" s="16">
        <v>8</v>
      </c>
      <c r="B28" s="6" t="str">
        <f t="shared" si="1"/>
        <v/>
      </c>
      <c r="C28" s="6" t="str">
        <f t="shared" si="1"/>
        <v/>
      </c>
      <c r="D28" s="6" t="str">
        <f t="shared" si="1"/>
        <v/>
      </c>
      <c r="E28" s="6" t="str">
        <f t="shared" si="1"/>
        <v/>
      </c>
      <c r="F28" s="6" t="str">
        <f t="shared" si="1"/>
        <v/>
      </c>
      <c r="G28" s="6" t="str">
        <f t="shared" si="1"/>
        <v/>
      </c>
      <c r="H28" s="6" t="str">
        <f t="shared" si="1"/>
        <v/>
      </c>
      <c r="I28" s="6" t="str">
        <f t="shared" si="1"/>
        <v/>
      </c>
      <c r="J28" s="6">
        <f t="shared" ca="1" si="1"/>
        <v>81.583939847428169</v>
      </c>
      <c r="K28" s="6">
        <f t="shared" ca="1" si="2"/>
        <v>91.202472976724465</v>
      </c>
      <c r="L28" s="16">
        <v>100</v>
      </c>
      <c r="M28" s="16"/>
      <c r="N28" s="16"/>
      <c r="O28" s="16"/>
      <c r="P28" s="16"/>
    </row>
    <row r="29" spans="1:17" x14ac:dyDescent="0.2">
      <c r="A29" s="16">
        <v>7</v>
      </c>
      <c r="B29" s="6" t="str">
        <f t="shared" si="1"/>
        <v/>
      </c>
      <c r="C29" s="6" t="str">
        <f t="shared" si="1"/>
        <v/>
      </c>
      <c r="D29" s="6" t="str">
        <f t="shared" si="1"/>
        <v/>
      </c>
      <c r="E29" s="6" t="str">
        <f t="shared" si="1"/>
        <v/>
      </c>
      <c r="F29" s="6" t="str">
        <f t="shared" si="1"/>
        <v/>
      </c>
      <c r="G29" s="6" t="str">
        <f t="shared" si="1"/>
        <v/>
      </c>
      <c r="H29" s="6" t="str">
        <f t="shared" si="1"/>
        <v/>
      </c>
      <c r="I29" s="6">
        <f t="shared" ca="1" si="1"/>
        <v>75.683223860718243</v>
      </c>
      <c r="J29" s="6">
        <f t="shared" ca="1" si="1"/>
        <v>84.531027126059286</v>
      </c>
      <c r="K29" s="6">
        <f t="shared" ca="1" si="2"/>
        <v>92.685016499094502</v>
      </c>
      <c r="L29" s="16">
        <v>100</v>
      </c>
      <c r="M29" s="16"/>
      <c r="N29" s="16"/>
      <c r="O29" s="16"/>
      <c r="P29" s="16"/>
    </row>
    <row r="30" spans="1:17" x14ac:dyDescent="0.2">
      <c r="A30" s="16">
        <v>6</v>
      </c>
      <c r="B30" s="6" t="str">
        <f t="shared" si="1"/>
        <v/>
      </c>
      <c r="C30" s="6" t="str">
        <f t="shared" si="1"/>
        <v/>
      </c>
      <c r="D30" s="6" t="str">
        <f t="shared" si="1"/>
        <v/>
      </c>
      <c r="E30" s="6" t="str">
        <f t="shared" si="1"/>
        <v/>
      </c>
      <c r="F30" s="6" t="str">
        <f t="shared" si="1"/>
        <v/>
      </c>
      <c r="G30" s="6" t="str">
        <f t="shared" si="1"/>
        <v/>
      </c>
      <c r="H30" s="6">
        <f t="shared" ca="1" si="1"/>
        <v>71.260629251758132</v>
      </c>
      <c r="I30" s="6">
        <f t="shared" ca="1" si="1"/>
        <v>79.462289804585396</v>
      </c>
      <c r="J30" s="6">
        <f t="shared" ca="1" si="1"/>
        <v>87.063058906076606</v>
      </c>
      <c r="K30" s="6">
        <f t="shared" ca="1" si="2"/>
        <v>93.934340408654037</v>
      </c>
      <c r="L30" s="16">
        <v>100</v>
      </c>
      <c r="M30" s="16"/>
      <c r="N30" s="16"/>
      <c r="O30" s="16"/>
      <c r="P30" s="16"/>
    </row>
    <row r="31" spans="1:17" x14ac:dyDescent="0.2">
      <c r="A31" s="16">
        <v>5</v>
      </c>
      <c r="B31" s="6" t="str">
        <f t="shared" si="1"/>
        <v/>
      </c>
      <c r="C31" s="6" t="str">
        <f t="shared" si="1"/>
        <v/>
      </c>
      <c r="D31" s="6" t="str">
        <f t="shared" si="1"/>
        <v/>
      </c>
      <c r="E31" s="6" t="str">
        <f t="shared" si="1"/>
        <v/>
      </c>
      <c r="F31" s="6" t="str">
        <f t="shared" si="1"/>
        <v/>
      </c>
      <c r="G31" s="6">
        <f t="shared" ca="1" si="1"/>
        <v>67.968561148156567</v>
      </c>
      <c r="H31" s="6">
        <f t="shared" ca="1" si="1"/>
        <v>75.622897786026769</v>
      </c>
      <c r="I31" s="6">
        <f t="shared" ca="1" si="1"/>
        <v>82.744734747671842</v>
      </c>
      <c r="J31" s="6">
        <f t="shared" ca="1" si="1"/>
        <v>89.220569632703416</v>
      </c>
      <c r="K31" s="6">
        <f t="shared" ca="1" si="2"/>
        <v>94.981845025531968</v>
      </c>
      <c r="L31" s="16">
        <v>100</v>
      </c>
      <c r="M31" s="16"/>
      <c r="N31" s="16"/>
      <c r="O31" s="16"/>
      <c r="P31" s="16"/>
    </row>
    <row r="32" spans="1:17" x14ac:dyDescent="0.2">
      <c r="A32" s="16">
        <v>4</v>
      </c>
      <c r="B32" s="6" t="str">
        <f t="shared" si="1"/>
        <v/>
      </c>
      <c r="C32" s="6" t="str">
        <f t="shared" si="1"/>
        <v/>
      </c>
      <c r="D32" s="6" t="str">
        <f t="shared" si="1"/>
        <v/>
      </c>
      <c r="E32" s="6" t="str">
        <f t="shared" si="1"/>
        <v/>
      </c>
      <c r="F32" s="6">
        <f t="shared" ca="1" si="1"/>
        <v>65.55598201203054</v>
      </c>
      <c r="G32" s="6">
        <f t="shared" ca="1" si="1"/>
        <v>72.741454202285908</v>
      </c>
      <c r="H32" s="6">
        <f t="shared" ca="1" si="1"/>
        <v>79.44507929732606</v>
      </c>
      <c r="I32" s="6">
        <f t="shared" ca="1" si="1"/>
        <v>85.566982635516666</v>
      </c>
      <c r="J32" s="6">
        <f t="shared" ca="1" si="1"/>
        <v>91.046206983598438</v>
      </c>
      <c r="K32" s="6">
        <f t="shared" ca="1" si="2"/>
        <v>95.856431257072757</v>
      </c>
      <c r="L32" s="16">
        <v>100</v>
      </c>
      <c r="M32" s="16"/>
      <c r="N32" s="16"/>
      <c r="O32" s="16"/>
      <c r="P32" s="16"/>
    </row>
    <row r="33" spans="1:17" x14ac:dyDescent="0.2">
      <c r="A33" s="16">
        <v>3</v>
      </c>
      <c r="B33" s="6" t="str">
        <f t="shared" si="1"/>
        <v/>
      </c>
      <c r="C33" s="6" t="str">
        <f t="shared" si="1"/>
        <v/>
      </c>
      <c r="D33" s="6" t="str">
        <f t="shared" si="1"/>
        <v/>
      </c>
      <c r="E33" s="6">
        <f t="shared" ca="1" si="1"/>
        <v>63.838111174377453</v>
      </c>
      <c r="F33" s="6">
        <f t="shared" ca="1" si="1"/>
        <v>70.617092934034005</v>
      </c>
      <c r="G33" s="6">
        <f t="shared" ca="1" si="1"/>
        <v>76.95195322835005</v>
      </c>
      <c r="H33" s="6">
        <f t="shared" ca="1" si="1"/>
        <v>82.755094188875688</v>
      </c>
      <c r="I33" s="6">
        <f t="shared" ca="1" si="1"/>
        <v>87.972924255871916</v>
      </c>
      <c r="J33" s="6">
        <f t="shared" ca="1" si="1"/>
        <v>92.58204516707471</v>
      </c>
      <c r="K33" s="6">
        <f t="shared" ca="1" si="2"/>
        <v>96.584072610405642</v>
      </c>
      <c r="L33" s="16">
        <v>100</v>
      </c>
      <c r="M33" s="16"/>
      <c r="N33" s="16"/>
      <c r="O33" s="16"/>
      <c r="P33" s="16"/>
    </row>
    <row r="34" spans="1:17" x14ac:dyDescent="0.2">
      <c r="A34" s="16">
        <v>2</v>
      </c>
      <c r="B34" s="6" t="str">
        <f t="shared" si="1"/>
        <v/>
      </c>
      <c r="C34" s="6" t="str">
        <f t="shared" si="1"/>
        <v/>
      </c>
      <c r="D34" s="6">
        <f t="shared" ca="1" si="1"/>
        <v>62.67640230365749</v>
      </c>
      <c r="E34" s="6">
        <f t="shared" ca="1" si="1"/>
        <v>69.098538111680071</v>
      </c>
      <c r="F34" s="6">
        <f t="shared" ca="1" si="1"/>
        <v>75.104814089688105</v>
      </c>
      <c r="G34" s="6">
        <f t="shared" ca="1" si="1"/>
        <v>80.618697779956463</v>
      </c>
      <c r="H34" s="6">
        <f t="shared" ca="1" si="1"/>
        <v>85.593596083509425</v>
      </c>
      <c r="I34" s="6">
        <f t="shared" ca="1" si="1"/>
        <v>90.009380876384199</v>
      </c>
      <c r="J34" s="6">
        <f t="shared" ca="1" si="1"/>
        <v>93.867822942650918</v>
      </c>
      <c r="K34" s="6">
        <f t="shared" ca="1" si="2"/>
        <v>97.18768364768448</v>
      </c>
      <c r="L34" s="16">
        <v>100</v>
      </c>
      <c r="M34" s="16"/>
      <c r="N34" s="16"/>
      <c r="O34" s="16"/>
      <c r="P34" s="16"/>
    </row>
    <row r="35" spans="1:17" x14ac:dyDescent="0.2">
      <c r="A35" s="16">
        <v>1</v>
      </c>
      <c r="B35" s="6" t="str">
        <f t="shared" si="1"/>
        <v/>
      </c>
      <c r="C35" s="6">
        <f t="shared" ca="1" si="1"/>
        <v>61.965082423810998</v>
      </c>
      <c r="D35" s="6">
        <f t="shared" ca="1" si="1"/>
        <v>68.069921610583719</v>
      </c>
      <c r="E35" s="6">
        <f t="shared" ca="1" si="1"/>
        <v>73.780227348935156</v>
      </c>
      <c r="F35" s="6">
        <f t="shared" ca="1" si="1"/>
        <v>79.029458864972355</v>
      </c>
      <c r="G35" s="6">
        <f t="shared" ca="1" si="1"/>
        <v>83.777592256370355</v>
      </c>
      <c r="H35" s="6">
        <f t="shared" ca="1" si="1"/>
        <v>88.007901039965802</v>
      </c>
      <c r="I35" s="6">
        <f t="shared" ca="1" si="1"/>
        <v>91.722877606907218</v>
      </c>
      <c r="J35" s="6">
        <f t="shared" ca="1" si="1"/>
        <v>94.939915028975662</v>
      </c>
      <c r="K35" s="6">
        <f t="shared" ca="1" si="2"/>
        <v>97.687187785175325</v>
      </c>
      <c r="L35" s="16">
        <v>100</v>
      </c>
      <c r="M35" s="16"/>
      <c r="N35" s="16"/>
      <c r="O35" s="16"/>
      <c r="P35" s="16"/>
    </row>
    <row r="36" spans="1:17" x14ac:dyDescent="0.2">
      <c r="A36" s="16">
        <v>0</v>
      </c>
      <c r="B36" s="6">
        <f t="shared" ref="B36:J36" ca="1" si="3">IF($A36 &lt;=B$25,($B$5*C35 + $B$6*C36)/(1+B21), "")</f>
        <v>61.621958117541546</v>
      </c>
      <c r="C36" s="6">
        <f t="shared" ca="1" si="3"/>
        <v>67.441029623026253</v>
      </c>
      <c r="D36" s="6">
        <f t="shared" ca="1" si="3"/>
        <v>72.881830301541115</v>
      </c>
      <c r="E36" s="6">
        <f t="shared" ca="1" si="3"/>
        <v>77.886861508571897</v>
      </c>
      <c r="F36" s="6">
        <f t="shared" ca="1" si="3"/>
        <v>82.422216356146365</v>
      </c>
      <c r="G36" s="6">
        <f t="shared" ca="1" si="3"/>
        <v>86.474562071049121</v>
      </c>
      <c r="H36" s="6">
        <f t="shared" ca="1" si="3"/>
        <v>90.047459517865818</v>
      </c>
      <c r="I36" s="6">
        <f t="shared" ca="1" si="3"/>
        <v>93.15753262218783</v>
      </c>
      <c r="J36" s="6">
        <f t="shared" ca="1" si="3"/>
        <v>95.830846121884122</v>
      </c>
      <c r="K36" s="6">
        <f ca="1">IF($A36 &lt;=K$25,($B$5*L35 + $B$6*L36)/(1+K21), "")</f>
        <v>98.099708154795579</v>
      </c>
      <c r="L36" s="16">
        <v>100</v>
      </c>
      <c r="M36" s="16"/>
      <c r="N36" s="16"/>
      <c r="O36" s="16"/>
      <c r="P36" s="16"/>
    </row>
    <row r="37" spans="1:17" x14ac:dyDescent="0.2">
      <c r="A37" s="16"/>
      <c r="B37" s="6"/>
      <c r="C37" s="6"/>
      <c r="D37" s="6"/>
      <c r="E37" s="6"/>
      <c r="F37" s="6"/>
      <c r="G37" s="6"/>
      <c r="H37" s="6"/>
      <c r="I37" s="6"/>
      <c r="J37" s="6"/>
      <c r="K37" s="6"/>
      <c r="L37" s="16"/>
      <c r="M37" s="16"/>
      <c r="N37" s="16"/>
      <c r="O37" s="16"/>
      <c r="P37" s="16"/>
    </row>
    <row r="38" spans="1:17" x14ac:dyDescent="0.2">
      <c r="A38" s="34" t="s">
        <v>14</v>
      </c>
      <c r="B38" s="35"/>
      <c r="C38" s="35"/>
      <c r="D38" s="6"/>
      <c r="E38" s="6"/>
      <c r="F38" s="6"/>
      <c r="G38" s="6"/>
      <c r="H38" s="34" t="s">
        <v>15</v>
      </c>
      <c r="I38" s="35"/>
      <c r="J38" s="35"/>
      <c r="K38" s="6"/>
      <c r="L38" s="16"/>
      <c r="M38" s="16"/>
      <c r="N38" s="16"/>
      <c r="O38" s="34" t="s">
        <v>16</v>
      </c>
      <c r="P38" s="35"/>
      <c r="Q38" s="35"/>
    </row>
    <row r="39" spans="1:17" x14ac:dyDescent="0.2">
      <c r="A39" s="16"/>
      <c r="B39" s="16">
        <v>0</v>
      </c>
      <c r="C39" s="16">
        <v>1</v>
      </c>
      <c r="D39" s="16">
        <v>2</v>
      </c>
      <c r="E39" s="16">
        <v>3</v>
      </c>
      <c r="F39" s="16">
        <v>4</v>
      </c>
      <c r="G39" s="6"/>
      <c r="I39" s="16">
        <v>0</v>
      </c>
      <c r="J39" s="16">
        <v>1</v>
      </c>
      <c r="K39" s="16">
        <v>2</v>
      </c>
      <c r="L39" s="16">
        <v>3</v>
      </c>
      <c r="M39" s="16">
        <v>4</v>
      </c>
      <c r="N39" s="16"/>
      <c r="O39" s="16">
        <f ca="1">B44/I44</f>
        <v>74.88484493844841</v>
      </c>
      <c r="P39" s="16"/>
    </row>
    <row r="40" spans="1:17" x14ac:dyDescent="0.2">
      <c r="A40" s="16">
        <v>4</v>
      </c>
      <c r="B40" s="6"/>
      <c r="C40" s="6"/>
      <c r="D40" s="6"/>
      <c r="E40" s="6"/>
      <c r="F40" s="6">
        <f ca="1">F32</f>
        <v>65.55598201203054</v>
      </c>
      <c r="G40" s="6"/>
      <c r="H40" s="16">
        <v>4</v>
      </c>
      <c r="I40" s="6"/>
      <c r="J40" s="6"/>
      <c r="K40" s="6"/>
      <c r="L40" s="16"/>
      <c r="M40" s="16">
        <v>1</v>
      </c>
      <c r="N40" s="16"/>
      <c r="O40" s="16"/>
      <c r="P40" s="16"/>
    </row>
    <row r="41" spans="1:17" x14ac:dyDescent="0.2">
      <c r="A41" s="16">
        <v>3</v>
      </c>
      <c r="B41" s="6" t="str">
        <f t="shared" ref="B41:D44" si="4">IF($A41 &lt;=B$39, ($B$5*C40 + $B$6*C41)/(1+B18), "")</f>
        <v/>
      </c>
      <c r="C41" s="6" t="str">
        <f t="shared" si="4"/>
        <v/>
      </c>
      <c r="D41" s="6" t="str">
        <f t="shared" si="4"/>
        <v/>
      </c>
      <c r="E41" s="6">
        <f ca="1">IF($A41 &lt;=E$39, ($B$5*F40 + $B$6*F41)/(1+E18), "")</f>
        <v>63.838111174377453</v>
      </c>
      <c r="F41" s="6">
        <f t="shared" ref="F41:F44" ca="1" si="5">F33</f>
        <v>70.617092934034005</v>
      </c>
      <c r="G41" s="6"/>
      <c r="H41" s="16">
        <v>3</v>
      </c>
      <c r="I41" s="6" t="str">
        <f t="shared" ref="I41:K44" si="6">IF($A41 &lt;=I$39,($B$5*J40 + $B$6*J41)/(1+B18), "")</f>
        <v/>
      </c>
      <c r="J41" s="6" t="str">
        <f t="shared" si="6"/>
        <v/>
      </c>
      <c r="K41" s="6" t="str">
        <f t="shared" si="6"/>
        <v/>
      </c>
      <c r="L41" s="6">
        <f ca="1">IF($A41 &lt;=L$39,($B$5*M40 + $B$6*M41)/(1+E18), "")</f>
        <v>0.93760255027893669</v>
      </c>
      <c r="M41" s="16">
        <v>1</v>
      </c>
      <c r="N41" s="16"/>
      <c r="O41" s="16"/>
      <c r="P41" s="16"/>
    </row>
    <row r="42" spans="1:17" x14ac:dyDescent="0.2">
      <c r="A42" s="16">
        <v>2</v>
      </c>
      <c r="B42" s="6" t="str">
        <f t="shared" si="4"/>
        <v/>
      </c>
      <c r="C42" s="6" t="str">
        <f t="shared" si="4"/>
        <v/>
      </c>
      <c r="D42" s="6">
        <f t="shared" ca="1" si="4"/>
        <v>62.67640230365749</v>
      </c>
      <c r="E42" s="6">
        <f t="shared" ref="E42:E44" ca="1" si="7">IF($A42 &lt;=E$39, ($B$5*F41 + $B$6*F42)/(1+E19), "")</f>
        <v>69.098538111680071</v>
      </c>
      <c r="F42" s="6">
        <f t="shared" ca="1" si="5"/>
        <v>75.104814089688105</v>
      </c>
      <c r="G42" s="6"/>
      <c r="H42" s="16">
        <v>2</v>
      </c>
      <c r="I42" s="6" t="str">
        <f t="shared" si="6"/>
        <v/>
      </c>
      <c r="J42" s="6" t="str">
        <f t="shared" si="6"/>
        <v/>
      </c>
      <c r="K42" s="6">
        <f t="shared" ca="1" si="6"/>
        <v>0.88918635333959573</v>
      </c>
      <c r="L42" s="6">
        <f t="shared" ref="L42:L44" ca="1" si="8">IF($A42 &lt;=L$39,($B$5*M41 + $B$6*M42)/(1+E19), "")</f>
        <v>0.94836170515434581</v>
      </c>
      <c r="M42" s="16">
        <v>1</v>
      </c>
      <c r="N42" s="16"/>
      <c r="O42" s="16"/>
      <c r="P42" s="16"/>
    </row>
    <row r="43" spans="1:17" x14ac:dyDescent="0.2">
      <c r="A43" s="16">
        <v>1</v>
      </c>
      <c r="B43" s="6" t="str">
        <f t="shared" si="4"/>
        <v/>
      </c>
      <c r="C43" s="6">
        <f t="shared" ca="1" si="4"/>
        <v>61.965082423810998</v>
      </c>
      <c r="D43" s="6">
        <f t="shared" ca="1" si="4"/>
        <v>68.069921610583719</v>
      </c>
      <c r="E43" s="6">
        <f t="shared" ca="1" si="7"/>
        <v>73.780227348935156</v>
      </c>
      <c r="F43" s="6">
        <f t="shared" ca="1" si="5"/>
        <v>79.029458864972355</v>
      </c>
      <c r="G43" s="6"/>
      <c r="H43" s="16">
        <v>1</v>
      </c>
      <c r="I43" s="6" t="str">
        <f t="shared" si="6"/>
        <v/>
      </c>
      <c r="J43" s="6">
        <f t="shared" ca="1" si="6"/>
        <v>0.85170639050908592</v>
      </c>
      <c r="K43" s="6">
        <f t="shared" ca="1" si="6"/>
        <v>0.90791413063457538</v>
      </c>
      <c r="L43" s="6">
        <f t="shared" ca="1" si="8"/>
        <v>0.95735005504762805</v>
      </c>
      <c r="M43" s="16">
        <v>1</v>
      </c>
      <c r="N43" s="16"/>
      <c r="O43" s="16"/>
      <c r="P43" s="16"/>
    </row>
    <row r="44" spans="1:17" x14ac:dyDescent="0.2">
      <c r="A44" s="16">
        <v>0</v>
      </c>
      <c r="B44" s="6">
        <f t="shared" ca="1" si="4"/>
        <v>61.621958117541546</v>
      </c>
      <c r="C44" s="6">
        <f t="shared" ca="1" si="4"/>
        <v>67.441029623026253</v>
      </c>
      <c r="D44" s="6">
        <f t="shared" ca="1" si="4"/>
        <v>72.881830301541115</v>
      </c>
      <c r="E44" s="6">
        <f t="shared" ca="1" si="7"/>
        <v>77.886861508571897</v>
      </c>
      <c r="F44" s="6">
        <f t="shared" ca="1" si="5"/>
        <v>82.422216356146365</v>
      </c>
      <c r="G44" s="6"/>
      <c r="H44" s="16">
        <v>0</v>
      </c>
      <c r="I44" s="6">
        <f t="shared" ca="1" si="6"/>
        <v>0.82288957356046755</v>
      </c>
      <c r="J44" s="6">
        <f t="shared" ca="1" si="6"/>
        <v>0.87636171396789597</v>
      </c>
      <c r="K44" s="6">
        <f t="shared" ca="1" si="6"/>
        <v>0.92368185155832705</v>
      </c>
      <c r="L44" s="6">
        <f t="shared" ca="1" si="8"/>
        <v>0.9648318780452505</v>
      </c>
      <c r="M44" s="16">
        <v>1</v>
      </c>
      <c r="N44" s="16"/>
      <c r="O44" s="16"/>
      <c r="P44" s="16"/>
    </row>
    <row r="45" spans="1:17" x14ac:dyDescent="0.2">
      <c r="A45" s="29" t="s">
        <v>17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6"/>
      <c r="M45" s="16"/>
      <c r="N45" s="16"/>
      <c r="O45" s="16"/>
      <c r="P45" s="16"/>
    </row>
    <row r="46" spans="1:17" x14ac:dyDescent="0.2">
      <c r="A46" s="34" t="s">
        <v>18</v>
      </c>
      <c r="B46" s="35"/>
      <c r="C46" s="35"/>
      <c r="D46" s="6"/>
      <c r="E46" s="6"/>
      <c r="F46" s="6"/>
      <c r="G46" s="6"/>
      <c r="H46" s="6"/>
      <c r="I46" s="6"/>
      <c r="J46" s="6"/>
      <c r="K46" s="6"/>
      <c r="L46" s="16"/>
      <c r="M46" s="16"/>
      <c r="N46" s="16"/>
      <c r="O46" s="16"/>
      <c r="P46" s="16"/>
    </row>
    <row r="47" spans="1:17" x14ac:dyDescent="0.2">
      <c r="A47" s="16"/>
      <c r="B47" s="16">
        <v>0</v>
      </c>
      <c r="C47" s="16">
        <v>1</v>
      </c>
      <c r="D47" s="16">
        <v>2</v>
      </c>
      <c r="E47" s="16">
        <v>3</v>
      </c>
      <c r="F47" s="16">
        <v>4</v>
      </c>
      <c r="G47" s="6"/>
      <c r="H47" s="6"/>
      <c r="I47" s="6"/>
      <c r="J47" s="6"/>
      <c r="K47" s="6"/>
      <c r="L47" s="16"/>
      <c r="M47" s="16"/>
      <c r="N47" s="16"/>
      <c r="O47" s="16"/>
      <c r="P47" s="16"/>
    </row>
    <row r="48" spans="1:17" x14ac:dyDescent="0.2">
      <c r="A48" s="16">
        <v>4</v>
      </c>
      <c r="B48" s="6"/>
      <c r="C48" s="6"/>
      <c r="D48" s="6"/>
      <c r="E48" s="6"/>
      <c r="F48" s="6">
        <f ca="1">F40</f>
        <v>65.55598201203054</v>
      </c>
      <c r="G48" s="6"/>
      <c r="H48" s="6"/>
      <c r="I48" s="6"/>
      <c r="J48" s="6"/>
      <c r="K48" s="6"/>
      <c r="L48" s="16"/>
      <c r="M48" s="16"/>
      <c r="N48" s="16"/>
      <c r="O48" s="16"/>
      <c r="P48" s="16"/>
    </row>
    <row r="49" spans="1:16" x14ac:dyDescent="0.2">
      <c r="A49" s="16">
        <v>3</v>
      </c>
      <c r="B49" s="6" t="str">
        <f t="shared" ref="B49:D52" si="9">IF($A49 &lt;=B$47, ($B$5*C48 + $B$6*C49), "")</f>
        <v/>
      </c>
      <c r="C49" s="6" t="str">
        <f t="shared" si="9"/>
        <v/>
      </c>
      <c r="D49" s="6" t="str">
        <f t="shared" si="9"/>
        <v/>
      </c>
      <c r="E49" s="6">
        <f ca="1">IF($A49 &lt;=E$47, ($B$5*F48 + $B$6*F49), "")</f>
        <v>68.08653747303228</v>
      </c>
      <c r="F49" s="6">
        <f t="shared" ref="F49:F52" ca="1" si="10">F41</f>
        <v>70.617092934034005</v>
      </c>
      <c r="G49" s="6"/>
      <c r="H49" s="6"/>
      <c r="I49" s="6"/>
      <c r="J49" s="6"/>
      <c r="K49" s="6"/>
      <c r="L49" s="16"/>
      <c r="M49" s="16"/>
      <c r="N49" s="16"/>
      <c r="O49" s="16"/>
      <c r="P49" s="16"/>
    </row>
    <row r="50" spans="1:16" x14ac:dyDescent="0.2">
      <c r="A50" s="16">
        <v>2</v>
      </c>
      <c r="B50" s="6" t="str">
        <f t="shared" si="9"/>
        <v/>
      </c>
      <c r="C50" s="6" t="str">
        <f t="shared" si="9"/>
        <v/>
      </c>
      <c r="D50" s="6">
        <f t="shared" ca="1" si="9"/>
        <v>70.473745492446668</v>
      </c>
      <c r="E50" s="6">
        <f t="shared" ref="E50:E52" ca="1" si="11">IF($A50 &lt;=E$47, ($B$5*F49 + $B$6*F50), "")</f>
        <v>72.860953511861055</v>
      </c>
      <c r="F50" s="6">
        <f t="shared" ca="1" si="10"/>
        <v>75.104814089688105</v>
      </c>
      <c r="G50" s="6"/>
      <c r="H50" s="6"/>
      <c r="I50" s="6"/>
      <c r="J50" s="6"/>
      <c r="K50" s="6"/>
      <c r="L50" s="16"/>
      <c r="M50" s="16"/>
      <c r="N50" s="16"/>
      <c r="O50" s="16"/>
      <c r="P50" s="16"/>
    </row>
    <row r="51" spans="1:16" x14ac:dyDescent="0.2">
      <c r="A51" s="16">
        <v>1</v>
      </c>
      <c r="B51" s="6" t="str">
        <f t="shared" si="9"/>
        <v/>
      </c>
      <c r="C51" s="6">
        <f t="shared" ca="1" si="9"/>
        <v>72.71889524352116</v>
      </c>
      <c r="D51" s="6">
        <f t="shared" ca="1" si="9"/>
        <v>74.964044994595639</v>
      </c>
      <c r="E51" s="6">
        <f t="shared" ca="1" si="11"/>
        <v>77.067136477330223</v>
      </c>
      <c r="F51" s="6">
        <f t="shared" ca="1" si="10"/>
        <v>79.029458864972355</v>
      </c>
      <c r="G51" s="6"/>
      <c r="H51" s="6"/>
      <c r="I51" s="6"/>
      <c r="J51" s="6"/>
      <c r="K51" s="6"/>
      <c r="L51" s="16"/>
      <c r="M51" s="16"/>
      <c r="N51" s="16"/>
      <c r="O51" s="16"/>
      <c r="P51" s="16"/>
    </row>
    <row r="52" spans="1:16" x14ac:dyDescent="0.2">
      <c r="A52" s="16">
        <v>0</v>
      </c>
      <c r="B52" s="6">
        <f t="shared" ca="1" si="9"/>
        <v>74.82458063139569</v>
      </c>
      <c r="C52" s="6">
        <f t="shared" ca="1" si="9"/>
        <v>76.930266019270221</v>
      </c>
      <c r="D52" s="6">
        <f t="shared" ca="1" si="9"/>
        <v>78.896487043944788</v>
      </c>
      <c r="E52" s="6">
        <f t="shared" ca="1" si="11"/>
        <v>80.725837610559353</v>
      </c>
      <c r="F52" s="6">
        <f t="shared" ca="1" si="10"/>
        <v>82.422216356146365</v>
      </c>
      <c r="G52" s="6"/>
      <c r="H52" s="6"/>
      <c r="I52" s="6"/>
      <c r="J52" s="6"/>
      <c r="K52" s="6"/>
      <c r="L52" s="16"/>
      <c r="M52" s="16"/>
      <c r="N52" s="16"/>
      <c r="O52" s="16"/>
      <c r="P52" s="16"/>
    </row>
    <row r="53" spans="1:16" x14ac:dyDescent="0.2">
      <c r="A53" s="16"/>
      <c r="B53" s="6"/>
      <c r="C53" s="6"/>
      <c r="D53" s="6"/>
      <c r="E53" s="6"/>
      <c r="F53" s="6"/>
      <c r="G53" s="6"/>
      <c r="H53" s="6"/>
      <c r="I53" s="6"/>
      <c r="J53" s="6"/>
      <c r="K53" s="6"/>
      <c r="L53" s="16"/>
      <c r="M53" s="16"/>
      <c r="N53" s="16"/>
      <c r="O53" s="16"/>
      <c r="P53" s="16"/>
    </row>
    <row r="54" spans="1:16" x14ac:dyDescent="0.2">
      <c r="A54" s="33" t="s">
        <v>0</v>
      </c>
      <c r="B54" s="33"/>
      <c r="C54" s="16"/>
      <c r="D54" s="16"/>
      <c r="E54" s="16"/>
      <c r="F54" s="16"/>
      <c r="J54" s="16"/>
      <c r="K54" s="16"/>
      <c r="L54" s="16"/>
      <c r="M54" s="16"/>
      <c r="N54" s="16"/>
      <c r="O54" s="16"/>
      <c r="P54" s="16"/>
    </row>
    <row r="55" spans="1:16" x14ac:dyDescent="0.2">
      <c r="A55" s="25" t="s">
        <v>10</v>
      </c>
      <c r="B55" s="26">
        <v>6</v>
      </c>
      <c r="C55" s="16"/>
      <c r="D55" s="16"/>
      <c r="E55" s="16"/>
      <c r="F55" s="16"/>
      <c r="J55" s="16"/>
      <c r="K55" s="16"/>
      <c r="L55" s="16"/>
      <c r="M55" s="16"/>
      <c r="N55" s="16"/>
      <c r="O55" s="16"/>
      <c r="P55" s="16"/>
    </row>
    <row r="56" spans="1:16" x14ac:dyDescent="0.2">
      <c r="A56" s="25" t="s">
        <v>11</v>
      </c>
      <c r="B56" s="27">
        <v>80</v>
      </c>
      <c r="C56" s="16"/>
      <c r="D56" s="16"/>
      <c r="E56" s="16"/>
      <c r="F56" s="16"/>
      <c r="J56" s="16"/>
      <c r="K56" s="16"/>
      <c r="L56" s="16"/>
      <c r="M56" s="16"/>
      <c r="N56" s="16"/>
      <c r="O56" s="16"/>
      <c r="P56" s="16"/>
    </row>
    <row r="57" spans="1:16" x14ac:dyDescent="0.2">
      <c r="A57" s="28" t="s">
        <v>8</v>
      </c>
      <c r="B57" s="26">
        <v>1</v>
      </c>
      <c r="C57" s="16"/>
      <c r="D57" s="16"/>
      <c r="E57" s="16"/>
      <c r="F57" s="16"/>
      <c r="J57" s="16"/>
    </row>
    <row r="58" spans="1:16" x14ac:dyDescent="0.2">
      <c r="A58" s="16"/>
      <c r="B58" s="16"/>
      <c r="C58" s="16"/>
      <c r="D58" s="16"/>
      <c r="E58" s="16"/>
      <c r="F58" s="16"/>
      <c r="J58" s="16"/>
    </row>
    <row r="59" spans="1:16" x14ac:dyDescent="0.2">
      <c r="A59" s="18"/>
      <c r="B59" s="18">
        <v>0</v>
      </c>
      <c r="C59" s="18">
        <v>1</v>
      </c>
      <c r="D59" s="18">
        <v>2</v>
      </c>
      <c r="E59" s="18">
        <v>3</v>
      </c>
      <c r="F59" s="18">
        <v>4</v>
      </c>
      <c r="G59" s="18">
        <v>5</v>
      </c>
      <c r="H59" s="18">
        <v>6</v>
      </c>
      <c r="I59" s="18"/>
      <c r="J59" s="18"/>
      <c r="K59" s="18"/>
      <c r="L59" s="18"/>
    </row>
    <row r="60" spans="1:16" x14ac:dyDescent="0.2">
      <c r="A60" s="18">
        <v>6</v>
      </c>
      <c r="B60" s="6" t="str">
        <f t="shared" ref="B60:G66" si="12">IF($A60 &lt;= B$59, ($B$5*C59 + $B$6*C60  )/(1+B15),"")</f>
        <v/>
      </c>
      <c r="C60" s="6" t="str">
        <f t="shared" si="12"/>
        <v/>
      </c>
      <c r="D60" s="6" t="str">
        <f t="shared" si="12"/>
        <v/>
      </c>
      <c r="E60" s="6" t="str">
        <f t="shared" si="12"/>
        <v/>
      </c>
      <c r="F60" s="6" t="str">
        <f t="shared" si="12"/>
        <v/>
      </c>
      <c r="G60" s="6" t="str">
        <f t="shared" si="12"/>
        <v/>
      </c>
      <c r="H60" s="15">
        <f t="shared" ref="H60:H66" ca="1" si="13">MAX(0,$B$57*(H30-$B$56))</f>
        <v>0</v>
      </c>
      <c r="J60" s="16"/>
    </row>
    <row r="61" spans="1:16" x14ac:dyDescent="0.2">
      <c r="A61" s="18">
        <v>5</v>
      </c>
      <c r="B61" s="6" t="str">
        <f t="shared" si="12"/>
        <v/>
      </c>
      <c r="C61" s="6" t="str">
        <f t="shared" si="12"/>
        <v/>
      </c>
      <c r="D61" s="6" t="str">
        <f t="shared" si="12"/>
        <v/>
      </c>
      <c r="E61" s="6" t="str">
        <f t="shared" si="12"/>
        <v/>
      </c>
      <c r="F61" s="6" t="str">
        <f t="shared" si="12"/>
        <v/>
      </c>
      <c r="G61" s="6">
        <f t="shared" ca="1" si="12"/>
        <v>0</v>
      </c>
      <c r="H61" s="15">
        <f t="shared" ca="1" si="13"/>
        <v>0</v>
      </c>
      <c r="J61" s="16"/>
    </row>
    <row r="62" spans="1:16" x14ac:dyDescent="0.2">
      <c r="A62" s="18">
        <v>4</v>
      </c>
      <c r="B62" s="6" t="str">
        <f t="shared" si="12"/>
        <v/>
      </c>
      <c r="C62" s="6" t="str">
        <f t="shared" si="12"/>
        <v/>
      </c>
      <c r="D62" s="6" t="str">
        <f t="shared" si="12"/>
        <v/>
      </c>
      <c r="E62" s="6" t="str">
        <f t="shared" si="12"/>
        <v/>
      </c>
      <c r="F62" s="6">
        <f t="shared" ca="1" si="12"/>
        <v>0</v>
      </c>
      <c r="G62" s="6">
        <f t="shared" ca="1" si="12"/>
        <v>0</v>
      </c>
      <c r="H62" s="15">
        <f t="shared" ca="1" si="13"/>
        <v>0</v>
      </c>
      <c r="J62" s="16"/>
    </row>
    <row r="63" spans="1:16" x14ac:dyDescent="0.2">
      <c r="A63" s="18">
        <v>3</v>
      </c>
      <c r="B63" s="6" t="str">
        <f t="shared" si="12"/>
        <v/>
      </c>
      <c r="C63" s="6" t="str">
        <f t="shared" si="12"/>
        <v/>
      </c>
      <c r="D63" s="6" t="str">
        <f t="shared" si="12"/>
        <v/>
      </c>
      <c r="E63" s="6">
        <f t="shared" ca="1" si="12"/>
        <v>0.28906847369166572</v>
      </c>
      <c r="F63" s="6">
        <f t="shared" ca="1" si="12"/>
        <v>0.61661196123169226</v>
      </c>
      <c r="G63" s="6">
        <f t="shared" ca="1" si="12"/>
        <v>1.3070878692993291</v>
      </c>
      <c r="H63" s="15">
        <f t="shared" ca="1" si="13"/>
        <v>2.7550941888756881</v>
      </c>
      <c r="J63" s="16"/>
    </row>
    <row r="64" spans="1:16" x14ac:dyDescent="0.2">
      <c r="A64" s="18">
        <v>2</v>
      </c>
      <c r="B64" s="6" t="str">
        <f t="shared" si="12"/>
        <v/>
      </c>
      <c r="C64" s="6" t="str">
        <f t="shared" si="12"/>
        <v/>
      </c>
      <c r="D64" s="6">
        <f t="shared" ca="1" si="12"/>
        <v>0.83945525536807564</v>
      </c>
      <c r="E64" s="6">
        <f t="shared" ca="1" si="12"/>
        <v>1.4914161229440226</v>
      </c>
      <c r="F64" s="6">
        <f t="shared" ca="1" si="12"/>
        <v>2.5286355004449574</v>
      </c>
      <c r="G64" s="6">
        <f t="shared" ca="1" si="12"/>
        <v>3.9980146969891965</v>
      </c>
      <c r="H64" s="15">
        <f t="shared" ca="1" si="13"/>
        <v>5.5935960835094249</v>
      </c>
      <c r="J64" s="16"/>
    </row>
    <row r="65" spans="1:16" x14ac:dyDescent="0.2">
      <c r="A65" s="18">
        <v>1</v>
      </c>
      <c r="B65" s="6" t="str">
        <f t="shared" si="12"/>
        <v/>
      </c>
      <c r="C65" s="6">
        <f t="shared" ca="1" si="12"/>
        <v>1.5566517549538208</v>
      </c>
      <c r="D65" s="6">
        <f t="shared" ca="1" si="12"/>
        <v>2.4450799475844862</v>
      </c>
      <c r="E65" s="6">
        <f t="shared" ca="1" si="12"/>
        <v>3.6408066870358144</v>
      </c>
      <c r="F65" s="6">
        <f t="shared" ca="1" si="12"/>
        <v>5.0773737494415636</v>
      </c>
      <c r="G65" s="6">
        <f t="shared" ca="1" si="12"/>
        <v>6.5638874028616492</v>
      </c>
      <c r="H65" s="15">
        <f t="shared" ca="1" si="13"/>
        <v>8.0079010399658017</v>
      </c>
      <c r="J65" s="16"/>
    </row>
    <row r="66" spans="1:16" x14ac:dyDescent="0.2">
      <c r="A66" s="18">
        <v>0</v>
      </c>
      <c r="B66" s="6">
        <f t="shared" ca="1" si="12"/>
        <v>2.3572151638290477</v>
      </c>
      <c r="C66" s="6">
        <f t="shared" ca="1" si="12"/>
        <v>3.3935000890871803</v>
      </c>
      <c r="D66" s="6">
        <f t="shared" ca="1" si="12"/>
        <v>4.6473352386077202</v>
      </c>
      <c r="E66" s="6">
        <f t="shared" ca="1" si="12"/>
        <v>6.0302979445068514</v>
      </c>
      <c r="F66" s="6">
        <f t="shared" ca="1" si="12"/>
        <v>7.4228308597266901</v>
      </c>
      <c r="G66" s="6">
        <f t="shared" ca="1" si="12"/>
        <v>8.7687862492983992</v>
      </c>
      <c r="H66" s="15">
        <f t="shared" ca="1" si="13"/>
        <v>10.047459517865818</v>
      </c>
      <c r="I66" s="16"/>
      <c r="J66" s="16"/>
    </row>
    <row r="67" spans="1:16" x14ac:dyDescent="0.2">
      <c r="B67" s="16"/>
      <c r="C67" s="17"/>
      <c r="D67" s="16"/>
      <c r="E67" s="16"/>
      <c r="F67" s="16"/>
      <c r="G67" s="16"/>
      <c r="H67" s="16"/>
      <c r="I67" s="16"/>
      <c r="J67" s="16"/>
    </row>
    <row r="68" spans="1:16" x14ac:dyDescent="0.2">
      <c r="B68" s="16"/>
      <c r="C68" s="17"/>
      <c r="D68" s="16"/>
      <c r="E68" s="16"/>
      <c r="F68" s="16"/>
      <c r="G68" s="16"/>
      <c r="H68" s="16"/>
      <c r="I68" s="16"/>
      <c r="J68" s="16"/>
    </row>
    <row r="69" spans="1:16" x14ac:dyDescent="0.2">
      <c r="A69" s="18"/>
      <c r="B69" s="16"/>
      <c r="C69" s="17"/>
      <c r="D69" s="16"/>
      <c r="E69" s="16"/>
      <c r="F69" s="16"/>
      <c r="G69" s="16"/>
      <c r="H69" s="16"/>
      <c r="I69" s="16"/>
      <c r="J69" s="16"/>
    </row>
    <row r="70" spans="1:16" x14ac:dyDescent="0.2">
      <c r="A70" s="33" t="s">
        <v>1</v>
      </c>
      <c r="B70" s="33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x14ac:dyDescent="0.2">
      <c r="A71" s="25" t="s">
        <v>10</v>
      </c>
      <c r="B71" s="26">
        <v>6</v>
      </c>
      <c r="C71" s="16"/>
      <c r="D71" s="16"/>
      <c r="E71" s="16"/>
      <c r="F71" s="16"/>
      <c r="G71" s="16"/>
      <c r="H71" s="16"/>
      <c r="I71" s="16"/>
    </row>
    <row r="72" spans="1:16" x14ac:dyDescent="0.2">
      <c r="A72" s="25" t="s">
        <v>11</v>
      </c>
      <c r="B72" s="27">
        <v>80</v>
      </c>
      <c r="C72" s="16"/>
      <c r="D72" s="16"/>
      <c r="E72" s="16"/>
      <c r="F72" s="16"/>
      <c r="G72" s="16"/>
      <c r="H72" s="16"/>
      <c r="I72" s="16"/>
    </row>
    <row r="73" spans="1:16" x14ac:dyDescent="0.2">
      <c r="A73" s="28" t="s">
        <v>8</v>
      </c>
      <c r="B73" s="26">
        <v>1</v>
      </c>
      <c r="C73" s="16"/>
      <c r="D73" s="19"/>
      <c r="E73" s="16"/>
      <c r="F73" s="16"/>
      <c r="G73" s="16"/>
      <c r="H73" s="16"/>
      <c r="I73" s="16"/>
    </row>
    <row r="74" spans="1:16" x14ac:dyDescent="0.2">
      <c r="A74" s="16"/>
      <c r="B74" s="16"/>
      <c r="C74" s="16"/>
      <c r="D74" s="16"/>
      <c r="E74" s="16"/>
      <c r="F74" s="16"/>
      <c r="G74" s="16"/>
      <c r="H74" s="16"/>
      <c r="I74" s="16"/>
    </row>
    <row r="75" spans="1:16" x14ac:dyDescent="0.2">
      <c r="A75" s="16"/>
      <c r="B75" s="16">
        <v>0</v>
      </c>
      <c r="C75" s="16">
        <v>1</v>
      </c>
      <c r="D75" s="16">
        <v>2</v>
      </c>
      <c r="E75" s="16">
        <v>3</v>
      </c>
      <c r="F75" s="16">
        <v>4</v>
      </c>
      <c r="G75" s="16">
        <v>5</v>
      </c>
      <c r="H75" s="16">
        <v>6</v>
      </c>
      <c r="I75" s="16"/>
    </row>
    <row r="76" spans="1:16" x14ac:dyDescent="0.2">
      <c r="A76" s="16">
        <v>6</v>
      </c>
      <c r="B76" s="6" t="str">
        <f t="shared" ref="B76:G82" si="14">IF($A76 &lt;= B$59, MAX($B$73*(B30-$B$72),($B$5*C75 + $B$6*C76  )/(1+B15)),"")</f>
        <v/>
      </c>
      <c r="C76" s="6" t="str">
        <f t="shared" si="14"/>
        <v/>
      </c>
      <c r="D76" s="6" t="str">
        <f t="shared" si="14"/>
        <v/>
      </c>
      <c r="E76" s="6" t="str">
        <f t="shared" si="14"/>
        <v/>
      </c>
      <c r="F76" s="6" t="str">
        <f t="shared" si="14"/>
        <v/>
      </c>
      <c r="G76" s="6" t="str">
        <f t="shared" si="14"/>
        <v/>
      </c>
      <c r="H76" s="15">
        <f ca="1">H60</f>
        <v>0</v>
      </c>
      <c r="I76" s="16"/>
    </row>
    <row r="77" spans="1:16" x14ac:dyDescent="0.2">
      <c r="A77" s="16">
        <v>5</v>
      </c>
      <c r="B77" s="6" t="str">
        <f t="shared" si="14"/>
        <v/>
      </c>
      <c r="C77" s="6" t="str">
        <f t="shared" si="14"/>
        <v/>
      </c>
      <c r="D77" s="6" t="str">
        <f t="shared" si="14"/>
        <v/>
      </c>
      <c r="E77" s="6" t="str">
        <f t="shared" si="14"/>
        <v/>
      </c>
      <c r="F77" s="6" t="str">
        <f t="shared" si="14"/>
        <v/>
      </c>
      <c r="G77" s="6">
        <f t="shared" ca="1" si="14"/>
        <v>0</v>
      </c>
      <c r="H77" s="15">
        <f t="shared" ref="H77:H82" ca="1" si="15">H61</f>
        <v>0</v>
      </c>
      <c r="I77" s="16"/>
    </row>
    <row r="78" spans="1:16" x14ac:dyDescent="0.2">
      <c r="A78" s="16">
        <v>4</v>
      </c>
      <c r="B78" s="6" t="str">
        <f t="shared" si="14"/>
        <v/>
      </c>
      <c r="C78" s="6" t="str">
        <f t="shared" si="14"/>
        <v/>
      </c>
      <c r="D78" s="6" t="str">
        <f t="shared" si="14"/>
        <v/>
      </c>
      <c r="E78" s="6" t="str">
        <f t="shared" si="14"/>
        <v/>
      </c>
      <c r="F78" s="6">
        <f t="shared" ca="1" si="14"/>
        <v>0</v>
      </c>
      <c r="G78" s="6">
        <f t="shared" ca="1" si="14"/>
        <v>0</v>
      </c>
      <c r="H78" s="15">
        <f t="shared" ca="1" si="15"/>
        <v>0</v>
      </c>
      <c r="I78" s="16"/>
    </row>
    <row r="79" spans="1:16" x14ac:dyDescent="0.2">
      <c r="A79" s="16">
        <v>3</v>
      </c>
      <c r="B79" s="6" t="str">
        <f t="shared" si="14"/>
        <v/>
      </c>
      <c r="C79" s="6" t="str">
        <f t="shared" si="14"/>
        <v/>
      </c>
      <c r="D79" s="6" t="str">
        <f t="shared" si="14"/>
        <v/>
      </c>
      <c r="E79" s="6">
        <f t="shared" ca="1" si="14"/>
        <v>0.28906847369166572</v>
      </c>
      <c r="F79" s="6">
        <f t="shared" ca="1" si="14"/>
        <v>0.61661196123169226</v>
      </c>
      <c r="G79" s="6">
        <f t="shared" ca="1" si="14"/>
        <v>1.3070878692993291</v>
      </c>
      <c r="H79" s="15">
        <f t="shared" ca="1" si="15"/>
        <v>2.7550941888756881</v>
      </c>
      <c r="I79" s="16"/>
    </row>
    <row r="80" spans="1:16" x14ac:dyDescent="0.2">
      <c r="A80" s="16">
        <v>2</v>
      </c>
      <c r="B80" s="6" t="str">
        <f t="shared" si="14"/>
        <v/>
      </c>
      <c r="C80" s="6" t="str">
        <f t="shared" si="14"/>
        <v/>
      </c>
      <c r="D80" s="6">
        <f t="shared" ca="1" si="14"/>
        <v>0.83945525536807564</v>
      </c>
      <c r="E80" s="6">
        <f t="shared" ca="1" si="14"/>
        <v>1.4914161229440226</v>
      </c>
      <c r="F80" s="6">
        <f t="shared" ca="1" si="14"/>
        <v>2.5286355004449574</v>
      </c>
      <c r="G80" s="6">
        <f t="shared" ca="1" si="14"/>
        <v>3.9980146969891965</v>
      </c>
      <c r="H80" s="15">
        <f t="shared" ca="1" si="15"/>
        <v>5.5935960835094249</v>
      </c>
    </row>
    <row r="81" spans="1:13" x14ac:dyDescent="0.2">
      <c r="A81" s="16">
        <v>1</v>
      </c>
      <c r="B81" s="6" t="str">
        <f t="shared" si="14"/>
        <v/>
      </c>
      <c r="C81" s="6">
        <f t="shared" ca="1" si="14"/>
        <v>1.5566517549538208</v>
      </c>
      <c r="D81" s="6">
        <f t="shared" ca="1" si="14"/>
        <v>2.4450799475844862</v>
      </c>
      <c r="E81" s="6">
        <f t="shared" ca="1" si="14"/>
        <v>3.6408066870358144</v>
      </c>
      <c r="F81" s="6">
        <f t="shared" ca="1" si="14"/>
        <v>5.0773737494415636</v>
      </c>
      <c r="G81" s="6">
        <f t="shared" ca="1" si="14"/>
        <v>6.5638874028616492</v>
      </c>
      <c r="H81" s="15">
        <f t="shared" ca="1" si="15"/>
        <v>8.0079010399658017</v>
      </c>
    </row>
    <row r="82" spans="1:13" x14ac:dyDescent="0.2">
      <c r="A82" s="16">
        <v>0</v>
      </c>
      <c r="B82" s="6">
        <f t="shared" ca="1" si="14"/>
        <v>2.3572151638290477</v>
      </c>
      <c r="C82" s="6">
        <f t="shared" ca="1" si="14"/>
        <v>3.3935000890871803</v>
      </c>
      <c r="D82" s="6">
        <f t="shared" ca="1" si="14"/>
        <v>4.6473352386077202</v>
      </c>
      <c r="E82" s="6">
        <f t="shared" ca="1" si="14"/>
        <v>6.0302979445068514</v>
      </c>
      <c r="F82" s="6">
        <f t="shared" ca="1" si="14"/>
        <v>7.4228308597266901</v>
      </c>
      <c r="G82" s="6">
        <f t="shared" ca="1" si="14"/>
        <v>8.7687862492983992</v>
      </c>
      <c r="H82" s="15">
        <f t="shared" ca="1" si="15"/>
        <v>10.047459517865818</v>
      </c>
    </row>
    <row r="84" spans="1:13" x14ac:dyDescent="0.2">
      <c r="A84" s="33" t="s">
        <v>19</v>
      </c>
      <c r="B84" s="33" t="s">
        <v>7</v>
      </c>
      <c r="C84" s="2"/>
      <c r="D84" s="33" t="s">
        <v>21</v>
      </c>
      <c r="E84" s="33"/>
      <c r="F84" s="3"/>
      <c r="G84" s="3"/>
    </row>
    <row r="85" spans="1:13" x14ac:dyDescent="0.2">
      <c r="A85" s="25" t="s">
        <v>20</v>
      </c>
      <c r="B85" s="30">
        <v>4.4999999999999998E-2</v>
      </c>
      <c r="D85" s="31">
        <f ca="1">B97*1000000</f>
        <v>33374.242062163772</v>
      </c>
    </row>
    <row r="86" spans="1:13" x14ac:dyDescent="0.2">
      <c r="B86" s="16">
        <v>0</v>
      </c>
      <c r="C86" s="16">
        <v>1</v>
      </c>
      <c r="D86" s="16">
        <v>2</v>
      </c>
      <c r="E86" s="16">
        <v>3</v>
      </c>
      <c r="F86" s="16">
        <v>4</v>
      </c>
      <c r="G86" s="16">
        <v>5</v>
      </c>
      <c r="H86" s="16">
        <v>6</v>
      </c>
      <c r="I86" s="16">
        <v>7</v>
      </c>
      <c r="J86" s="16">
        <v>8</v>
      </c>
      <c r="K86" s="16">
        <v>9</v>
      </c>
      <c r="L86" s="16">
        <v>10</v>
      </c>
      <c r="M86" s="16"/>
    </row>
    <row r="87" spans="1:13" x14ac:dyDescent="0.2">
      <c r="A87" s="16">
        <v>10</v>
      </c>
      <c r="B87" s="4" t="str">
        <f>IF($A87&lt;=B$86,(B11-$B$85)/(1+B11),"")</f>
        <v/>
      </c>
      <c r="C87" s="4" t="str">
        <f t="shared" ref="C87:K87" si="16">IF($A87&lt;=C$86,(C11-$B$85)/(1+C11),"")</f>
        <v/>
      </c>
      <c r="D87" s="4" t="str">
        <f t="shared" si="16"/>
        <v/>
      </c>
      <c r="E87" s="4" t="str">
        <f t="shared" si="16"/>
        <v/>
      </c>
      <c r="F87" s="4" t="str">
        <f t="shared" si="16"/>
        <v/>
      </c>
      <c r="G87" s="4" t="str">
        <f t="shared" si="16"/>
        <v/>
      </c>
      <c r="H87" s="4" t="str">
        <f t="shared" si="16"/>
        <v/>
      </c>
      <c r="I87" s="4" t="str">
        <f t="shared" si="16"/>
        <v/>
      </c>
      <c r="J87" s="4" t="str">
        <f t="shared" si="16"/>
        <v/>
      </c>
      <c r="K87" s="4" t="str">
        <f t="shared" si="16"/>
        <v/>
      </c>
      <c r="L87" s="4">
        <f ca="1">IF($A87&lt;=L$86,(L11-$B$85)/(1+L11),"")</f>
        <v>7.4965113154277535E-2</v>
      </c>
    </row>
    <row r="88" spans="1:13" x14ac:dyDescent="0.2">
      <c r="A88" s="16">
        <v>9</v>
      </c>
      <c r="B88" s="4" t="str">
        <f t="shared" ref="B88:J97" si="17">IF($A88&lt;=B$86,(B12-$B$85 + $B$5*C87+$B$6*C88)/(1+B12),"")</f>
        <v/>
      </c>
      <c r="C88" s="4" t="str">
        <f t="shared" si="17"/>
        <v/>
      </c>
      <c r="D88" s="4" t="str">
        <f t="shared" si="17"/>
        <v/>
      </c>
      <c r="E88" s="4" t="str">
        <f t="shared" si="17"/>
        <v/>
      </c>
      <c r="F88" s="4" t="str">
        <f t="shared" si="17"/>
        <v/>
      </c>
      <c r="G88" s="4" t="str">
        <f t="shared" si="17"/>
        <v/>
      </c>
      <c r="H88" s="4" t="str">
        <f t="shared" si="17"/>
        <v/>
      </c>
      <c r="I88" s="4" t="str">
        <f t="shared" si="17"/>
        <v/>
      </c>
      <c r="J88" s="4" t="str">
        <f t="shared" si="17"/>
        <v/>
      </c>
      <c r="K88" s="4">
        <f ca="1">IF($A88&lt;=K$86,(K12-$B$85 + $B$5*L87+$B$6*L88)/(1+K12),"")</f>
        <v>0.12344851383735674</v>
      </c>
      <c r="L88" s="4">
        <f t="shared" ref="L88:L97" ca="1" si="18">IF($A88&lt;=L$86,(L12-$B$85)/(1+L12),"")</f>
        <v>5.5245659236453484E-2</v>
      </c>
    </row>
    <row r="89" spans="1:13" x14ac:dyDescent="0.2">
      <c r="A89" s="16">
        <v>8</v>
      </c>
      <c r="B89" s="4" t="str">
        <f t="shared" si="17"/>
        <v/>
      </c>
      <c r="C89" s="4" t="str">
        <f t="shared" si="17"/>
        <v/>
      </c>
      <c r="D89" s="4" t="str">
        <f t="shared" si="17"/>
        <v/>
      </c>
      <c r="E89" s="4" t="str">
        <f t="shared" si="17"/>
        <v/>
      </c>
      <c r="F89" s="4" t="str">
        <f t="shared" si="17"/>
        <v/>
      </c>
      <c r="G89" s="4" t="str">
        <f t="shared" si="17"/>
        <v/>
      </c>
      <c r="H89" s="4" t="str">
        <f t="shared" si="17"/>
        <v/>
      </c>
      <c r="I89" s="4" t="str">
        <f t="shared" si="17"/>
        <v/>
      </c>
      <c r="J89" s="4">
        <f t="shared" ca="1" si="17"/>
        <v>0.1524050087780412</v>
      </c>
      <c r="K89" s="4">
        <f t="shared" ref="K89:K97" ca="1" si="19">IF($A89&lt;=K$86,(K13-$B$85 + $B$5*L88+$B$6*L89)/(1+K13),"")</f>
        <v>8.9671989859181622E-2</v>
      </c>
      <c r="L89" s="4">
        <f t="shared" ca="1" si="18"/>
        <v>3.8475116244841449E-2</v>
      </c>
    </row>
    <row r="90" spans="1:13" x14ac:dyDescent="0.2">
      <c r="A90" s="16">
        <v>7</v>
      </c>
      <c r="B90" s="4" t="str">
        <f t="shared" si="17"/>
        <v/>
      </c>
      <c r="C90" s="4" t="str">
        <f t="shared" si="17"/>
        <v/>
      </c>
      <c r="D90" s="4" t="str">
        <f t="shared" si="17"/>
        <v/>
      </c>
      <c r="E90" s="4" t="str">
        <f t="shared" si="17"/>
        <v/>
      </c>
      <c r="F90" s="4" t="str">
        <f t="shared" si="17"/>
        <v/>
      </c>
      <c r="G90" s="4" t="str">
        <f t="shared" si="17"/>
        <v/>
      </c>
      <c r="H90" s="4" t="str">
        <f t="shared" si="17"/>
        <v/>
      </c>
      <c r="I90" s="4">
        <f t="shared" ca="1" si="17"/>
        <v>0.16655898055703106</v>
      </c>
      <c r="J90" s="4">
        <f t="shared" ca="1" si="17"/>
        <v>0.10829887569302628</v>
      </c>
      <c r="K90" s="4">
        <f t="shared" ca="1" si="19"/>
        <v>6.0535170914510557E-2</v>
      </c>
      <c r="L90" s="4">
        <f t="shared" ca="1" si="18"/>
        <v>2.4304380223894431E-2</v>
      </c>
    </row>
    <row r="91" spans="1:13" x14ac:dyDescent="0.2">
      <c r="A91" s="16">
        <v>6</v>
      </c>
      <c r="B91" s="4" t="str">
        <f t="shared" si="17"/>
        <v/>
      </c>
      <c r="C91" s="4" t="str">
        <f t="shared" si="17"/>
        <v/>
      </c>
      <c r="D91" s="4" t="str">
        <f t="shared" si="17"/>
        <v/>
      </c>
      <c r="E91" s="4" t="str">
        <f t="shared" si="17"/>
        <v/>
      </c>
      <c r="F91" s="4" t="str">
        <f t="shared" si="17"/>
        <v/>
      </c>
      <c r="G91" s="4" t="str">
        <f t="shared" si="17"/>
        <v/>
      </c>
      <c r="H91" s="4">
        <f t="shared" ca="1" si="17"/>
        <v>0.16919075674914999</v>
      </c>
      <c r="I91" s="4">
        <f t="shared" ca="1" si="17"/>
        <v>0.11463960756299692</v>
      </c>
      <c r="J91" s="4">
        <f t="shared" ca="1" si="17"/>
        <v>6.9818044636219448E-2</v>
      </c>
      <c r="K91" s="4">
        <f t="shared" ca="1" si="19"/>
        <v>3.5623118280804909E-2</v>
      </c>
      <c r="L91" s="4">
        <f t="shared" ca="1" si="18"/>
        <v>1.2395671059271125E-2</v>
      </c>
    </row>
    <row r="92" spans="1:13" x14ac:dyDescent="0.2">
      <c r="A92" s="16">
        <v>5</v>
      </c>
      <c r="B92" s="4" t="str">
        <f t="shared" si="17"/>
        <v/>
      </c>
      <c r="C92" s="4" t="str">
        <f t="shared" si="17"/>
        <v/>
      </c>
      <c r="D92" s="4" t="str">
        <f t="shared" si="17"/>
        <v/>
      </c>
      <c r="E92" s="4" t="str">
        <f t="shared" si="17"/>
        <v/>
      </c>
      <c r="F92" s="4" t="str">
        <f t="shared" si="17"/>
        <v/>
      </c>
      <c r="G92" s="4">
        <f t="shared" ca="1" si="17"/>
        <v>0.16262730779389331</v>
      </c>
      <c r="H92" s="4">
        <f t="shared" ca="1" si="17"/>
        <v>0.11120414938615093</v>
      </c>
      <c r="I92" s="4">
        <f t="shared" ca="1" si="17"/>
        <v>6.8941376725815032E-2</v>
      </c>
      <c r="J92" s="4">
        <f t="shared" ca="1" si="17"/>
        <v>3.6606891722496662E-2</v>
      </c>
      <c r="K92" s="4">
        <f t="shared" ca="1" si="19"/>
        <v>1.448236144639343E-2</v>
      </c>
      <c r="L92" s="4">
        <f t="shared" ca="1" si="18"/>
        <v>2.4337775818018595E-3</v>
      </c>
    </row>
    <row r="93" spans="1:13" x14ac:dyDescent="0.2">
      <c r="A93" s="16">
        <v>4</v>
      </c>
      <c r="B93" s="4" t="str">
        <f t="shared" si="17"/>
        <v/>
      </c>
      <c r="C93" s="4" t="str">
        <f t="shared" si="17"/>
        <v/>
      </c>
      <c r="D93" s="4" t="str">
        <f t="shared" si="17"/>
        <v/>
      </c>
      <c r="E93" s="4" t="str">
        <f t="shared" si="17"/>
        <v/>
      </c>
      <c r="F93" s="4">
        <f t="shared" ca="1" si="17"/>
        <v>0.14855503601739203</v>
      </c>
      <c r="G93" s="4">
        <f t="shared" ca="1" si="17"/>
        <v>9.9822707064197033E-2</v>
      </c>
      <c r="H93" s="4">
        <f t="shared" ca="1" si="17"/>
        <v>5.9825803029385283E-2</v>
      </c>
      <c r="I93" s="4">
        <f t="shared" ca="1" si="17"/>
        <v>2.921299694839663E-2</v>
      </c>
      <c r="J93" s="4">
        <f t="shared" ca="1" si="17"/>
        <v>8.2041997641601055E-3</v>
      </c>
      <c r="K93" s="4">
        <f t="shared" ca="1" si="19"/>
        <v>-3.3454707622037434E-3</v>
      </c>
      <c r="L93" s="4">
        <f t="shared" ca="1" si="18"/>
        <v>-5.8675881341263923E-3</v>
      </c>
    </row>
    <row r="94" spans="1:13" x14ac:dyDescent="0.2">
      <c r="A94" s="16">
        <v>3</v>
      </c>
      <c r="B94" s="4" t="str">
        <f t="shared" si="17"/>
        <v/>
      </c>
      <c r="C94" s="4" t="str">
        <f t="shared" si="17"/>
        <v/>
      </c>
      <c r="D94" s="4" t="str">
        <f t="shared" si="17"/>
        <v/>
      </c>
      <c r="E94" s="4">
        <f t="shared" ca="1" si="17"/>
        <v>0.12822311985493159</v>
      </c>
      <c r="F94" s="4">
        <f t="shared" ca="1" si="17"/>
        <v>8.1857700945162593E-2</v>
      </c>
      <c r="G94" s="4">
        <f t="shared" ca="1" si="17"/>
        <v>4.3908428822349167E-2</v>
      </c>
      <c r="H94" s="4">
        <f t="shared" ca="1" si="17"/>
        <v>1.4913866235079317E-2</v>
      </c>
      <c r="I94" s="4">
        <f t="shared" ca="1" si="17"/>
        <v>-4.9680735288348942E-3</v>
      </c>
      <c r="J94" s="4">
        <f t="shared" ca="1" si="17"/>
        <v>-1.5901103331755866E-2</v>
      </c>
      <c r="K94" s="4">
        <f t="shared" ca="1" si="19"/>
        <v>-1.8300689698905661E-2</v>
      </c>
      <c r="L94" s="4">
        <f t="shared" ca="1" si="18"/>
        <v>-1.2763083936327118E-2</v>
      </c>
    </row>
    <row r="95" spans="1:13" x14ac:dyDescent="0.2">
      <c r="A95" s="16">
        <v>2</v>
      </c>
      <c r="B95" s="4" t="str">
        <f t="shared" si="17"/>
        <v/>
      </c>
      <c r="C95" s="4" t="str">
        <f t="shared" si="17"/>
        <v/>
      </c>
      <c r="D95" s="4">
        <f t="shared" ca="1" si="17"/>
        <v>0.1025781025984535</v>
      </c>
      <c r="E95" s="4">
        <f t="shared" ca="1" si="17"/>
        <v>5.8345035756388233E-2</v>
      </c>
      <c r="F95" s="4">
        <f t="shared" ca="1" si="17"/>
        <v>2.2286144961484539E-2</v>
      </c>
      <c r="G95" s="4">
        <f t="shared" ca="1" si="17"/>
        <v>-5.1618738317050243E-3</v>
      </c>
      <c r="H95" s="4">
        <f t="shared" ca="1" si="17"/>
        <v>-2.3901937627310261E-2</v>
      </c>
      <c r="I95" s="4">
        <f t="shared" ca="1" si="17"/>
        <v>-3.412143114033632E-2</v>
      </c>
      <c r="J95" s="4">
        <f t="shared" ca="1" si="17"/>
        <v>-3.6229000977677707E-2</v>
      </c>
      <c r="K95" s="4">
        <f t="shared" ca="1" si="19"/>
        <v>-3.0791356013987699E-2</v>
      </c>
      <c r="L95" s="4">
        <f t="shared" ca="1" si="18"/>
        <v>-1.8475569617170992E-2</v>
      </c>
    </row>
    <row r="96" spans="1:13" x14ac:dyDescent="0.2">
      <c r="A96" s="16">
        <v>1</v>
      </c>
      <c r="B96" s="4" t="str">
        <f t="shared" si="17"/>
        <v/>
      </c>
      <c r="C96" s="4">
        <f t="shared" ca="1" si="17"/>
        <v>7.2354418948619728E-2</v>
      </c>
      <c r="D96" s="4">
        <f t="shared" ca="1" si="17"/>
        <v>3.0089721383134108E-2</v>
      </c>
      <c r="E96" s="4">
        <f t="shared" ca="1" si="17"/>
        <v>-4.1867105731897523E-3</v>
      </c>
      <c r="F96" s="4">
        <f t="shared" ca="1" si="17"/>
        <v>-3.0132602019935267E-2</v>
      </c>
      <c r="G96" s="4">
        <f t="shared" ca="1" si="17"/>
        <v>-4.7709663564144127E-2</v>
      </c>
      <c r="H96" s="4">
        <f t="shared" ca="1" si="17"/>
        <v>-5.7131643630065863E-2</v>
      </c>
      <c r="I96" s="4">
        <f t="shared" ca="1" si="17"/>
        <v>-5.880667918697835E-2</v>
      </c>
      <c r="J96" s="4">
        <f t="shared" ca="1" si="17"/>
        <v>-5.3280618239597774E-2</v>
      </c>
      <c r="K96" s="4">
        <f t="shared" ca="1" si="19"/>
        <v>-4.1185774463957027E-2</v>
      </c>
      <c r="L96" s="4">
        <f t="shared" ca="1" si="18"/>
        <v>-2.3197576207513854E-2</v>
      </c>
    </row>
    <row r="97" spans="1:12" x14ac:dyDescent="0.2">
      <c r="A97" s="16">
        <v>0</v>
      </c>
      <c r="B97" s="4">
        <f ca="1">IF($A97&lt;=B$86,($B$5*C96+$B$6*C97)/(1+B21),"")</f>
        <v>3.3374242062163773E-2</v>
      </c>
      <c r="C97" s="4">
        <f t="shared" ca="1" si="17"/>
        <v>-2.2685106180758059E-3</v>
      </c>
      <c r="D97" s="4">
        <f t="shared" ca="1" si="17"/>
        <v>-3.4830908574912556E-2</v>
      </c>
      <c r="E97" s="4">
        <f t="shared" ca="1" si="17"/>
        <v>-5.9296410171203295E-2</v>
      </c>
      <c r="F97" s="4">
        <f t="shared" ca="1" si="17"/>
        <v>-7.5682926623952082E-2</v>
      </c>
      <c r="G97" s="4">
        <f t="shared" ca="1" si="17"/>
        <v>-8.4231746499557572E-2</v>
      </c>
      <c r="H97" s="4">
        <f t="shared" ca="1" si="17"/>
        <v>-8.535464976810167E-2</v>
      </c>
      <c r="I97" s="4">
        <f t="shared" ca="1" si="17"/>
        <v>-7.9582816391965988E-2</v>
      </c>
      <c r="J97" s="4">
        <f t="shared" ca="1" si="17"/>
        <v>-6.7521125981688884E-2</v>
      </c>
      <c r="K97" s="4">
        <f t="shared" ca="1" si="19"/>
        <v>-4.9809761571160377E-2</v>
      </c>
      <c r="L97" s="4">
        <f t="shared" ca="1" si="18"/>
        <v>-2.7093728053294179E-2</v>
      </c>
    </row>
    <row r="99" spans="1:12" x14ac:dyDescent="0.2">
      <c r="A99" s="33" t="s">
        <v>22</v>
      </c>
      <c r="B99" s="33" t="s">
        <v>7</v>
      </c>
      <c r="C99" s="2"/>
      <c r="D99" s="33" t="s">
        <v>21</v>
      </c>
      <c r="E99" s="33"/>
      <c r="F99" s="3"/>
      <c r="G99" s="3"/>
    </row>
    <row r="100" spans="1:12" x14ac:dyDescent="0.2">
      <c r="A100" s="32" t="s">
        <v>23</v>
      </c>
      <c r="B100" s="30">
        <v>0</v>
      </c>
      <c r="D100" s="31">
        <f ca="1">B107*1000000</f>
        <v>26311.079490192264</v>
      </c>
    </row>
    <row r="101" spans="1:12" x14ac:dyDescent="0.2">
      <c r="B101" s="16">
        <v>0</v>
      </c>
      <c r="C101" s="16">
        <v>1</v>
      </c>
      <c r="D101" s="16">
        <v>2</v>
      </c>
      <c r="E101" s="16">
        <v>3</v>
      </c>
      <c r="F101" s="16">
        <v>4</v>
      </c>
      <c r="G101" s="16">
        <v>5</v>
      </c>
      <c r="H101" s="16"/>
      <c r="I101" s="16"/>
      <c r="J101" s="16"/>
      <c r="K101" s="16"/>
      <c r="L101" s="16"/>
    </row>
    <row r="102" spans="1:12" x14ac:dyDescent="0.2">
      <c r="A102" s="16">
        <v>5</v>
      </c>
      <c r="B102" s="4"/>
      <c r="C102" s="4"/>
      <c r="D102" s="4"/>
      <c r="E102" s="4"/>
      <c r="F102" s="4"/>
      <c r="G102" s="4">
        <f ca="1">IF($A102&lt;=G$101,MAX(G92,0),"")</f>
        <v>0.16262730779389331</v>
      </c>
      <c r="H102" s="4"/>
      <c r="I102" s="4"/>
      <c r="J102" s="4"/>
      <c r="K102" s="4"/>
      <c r="L102" s="4"/>
    </row>
    <row r="103" spans="1:12" x14ac:dyDescent="0.2">
      <c r="A103" s="16">
        <v>4</v>
      </c>
      <c r="B103" s="4" t="str">
        <f t="shared" ref="B103:E107" si="20">IF($A103&lt;=B$101,($B$5*C102+$B$6*C103)/(1+ B17),"")</f>
        <v/>
      </c>
      <c r="C103" s="4" t="str">
        <f t="shared" si="20"/>
        <v/>
      </c>
      <c r="D103" s="4" t="str">
        <f t="shared" si="20"/>
        <v/>
      </c>
      <c r="E103" s="4" t="str">
        <f t="shared" si="20"/>
        <v/>
      </c>
      <c r="F103" s="4">
        <f ca="1">IF($A103&lt;=F$101,($B$5*G102+$B$6*G103)/(1+ F17),"")</f>
        <v>0.12227394340228118</v>
      </c>
      <c r="G103" s="4">
        <f t="shared" ref="G103:G107" ca="1" si="21">IF($A103&lt;=G$101,MAX(G93,0),"")</f>
        <v>9.9822707064197033E-2</v>
      </c>
      <c r="H103" s="4"/>
      <c r="I103" s="4"/>
      <c r="J103" s="4"/>
      <c r="K103" s="4"/>
      <c r="L103" s="4"/>
    </row>
    <row r="104" spans="1:12" x14ac:dyDescent="0.2">
      <c r="A104" s="16">
        <v>3</v>
      </c>
      <c r="B104" s="4" t="str">
        <f t="shared" si="20"/>
        <v/>
      </c>
      <c r="C104" s="4" t="str">
        <f t="shared" si="20"/>
        <v/>
      </c>
      <c r="D104" s="4" t="str">
        <f t="shared" si="20"/>
        <v/>
      </c>
      <c r="E104" s="4">
        <f t="shared" ca="1" si="20"/>
        <v>8.9108980115754022E-2</v>
      </c>
      <c r="F104" s="4">
        <f t="shared" ref="F104:F107" ca="1" si="22">IF($A104&lt;=F$101,($B$5*G103+$B$6*G104)/(1+ F18),"")</f>
        <v>6.780442208263375E-2</v>
      </c>
      <c r="G104" s="4">
        <f t="shared" ca="1" si="21"/>
        <v>4.3908428822349167E-2</v>
      </c>
      <c r="H104" s="4"/>
      <c r="I104" s="4"/>
      <c r="J104" s="4"/>
      <c r="K104" s="4"/>
      <c r="L104" s="4"/>
    </row>
    <row r="105" spans="1:12" x14ac:dyDescent="0.2">
      <c r="A105" s="16">
        <v>2</v>
      </c>
      <c r="B105" s="4" t="str">
        <f t="shared" si="20"/>
        <v/>
      </c>
      <c r="C105" s="4" t="str">
        <f t="shared" si="20"/>
        <v/>
      </c>
      <c r="D105" s="4">
        <f t="shared" ca="1" si="20"/>
        <v>6.1850298897362266E-2</v>
      </c>
      <c r="E105" s="4">
        <f t="shared" ca="1" si="20"/>
        <v>4.2075503845551337E-2</v>
      </c>
      <c r="F105" s="4">
        <f t="shared" ca="1" si="22"/>
        <v>2.0928607977249474E-2</v>
      </c>
      <c r="G105" s="4">
        <f t="shared" ca="1" si="21"/>
        <v>0</v>
      </c>
      <c r="H105" s="4"/>
      <c r="I105" s="4"/>
      <c r="J105" s="4"/>
      <c r="K105" s="4"/>
      <c r="L105" s="4"/>
    </row>
    <row r="106" spans="1:12" x14ac:dyDescent="0.2">
      <c r="A106" s="16">
        <v>1</v>
      </c>
      <c r="B106" s="4" t="str">
        <f t="shared" si="20"/>
        <v/>
      </c>
      <c r="C106" s="4">
        <f t="shared" ca="1" si="20"/>
        <v>4.1075141453199279E-2</v>
      </c>
      <c r="D106" s="4">
        <f t="shared" ca="1" si="20"/>
        <v>2.4818249568888204E-2</v>
      </c>
      <c r="E106" s="4">
        <f t="shared" ca="1" si="20"/>
        <v>1.0018001999545006E-2</v>
      </c>
      <c r="F106" s="4">
        <f t="shared" ca="1" si="22"/>
        <v>0</v>
      </c>
      <c r="G106" s="4">
        <f t="shared" ca="1" si="21"/>
        <v>0</v>
      </c>
      <c r="H106" s="4"/>
      <c r="I106" s="4"/>
      <c r="J106" s="4"/>
      <c r="K106" s="4"/>
      <c r="L106" s="4"/>
    </row>
    <row r="107" spans="1:12" x14ac:dyDescent="0.2">
      <c r="A107" s="16">
        <v>0</v>
      </c>
      <c r="B107" s="4">
        <f t="shared" ca="1" si="20"/>
        <v>2.6311079490192263E-2</v>
      </c>
      <c r="C107" s="4">
        <f t="shared" ca="1" si="20"/>
        <v>1.4178125476204475E-2</v>
      </c>
      <c r="D107" s="4">
        <f t="shared" ca="1" si="20"/>
        <v>4.8140326763791473E-3</v>
      </c>
      <c r="E107" s="4">
        <f t="shared" ca="1" si="20"/>
        <v>0</v>
      </c>
      <c r="F107" s="4">
        <f t="shared" ca="1" si="22"/>
        <v>0</v>
      </c>
      <c r="G107" s="4">
        <f t="shared" ca="1" si="21"/>
        <v>0</v>
      </c>
      <c r="H107" s="4"/>
      <c r="I107" s="4"/>
      <c r="J107" s="4"/>
      <c r="K107" s="4"/>
      <c r="L107" s="4"/>
    </row>
    <row r="108" spans="1:12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</sheetData>
  <mergeCells count="13">
    <mergeCell ref="A1:B1"/>
    <mergeCell ref="A9:B9"/>
    <mergeCell ref="A24:C24"/>
    <mergeCell ref="A70:B70"/>
    <mergeCell ref="A38:C38"/>
    <mergeCell ref="D84:E84"/>
    <mergeCell ref="A99:B99"/>
    <mergeCell ref="D99:E99"/>
    <mergeCell ref="H38:J38"/>
    <mergeCell ref="O38:Q38"/>
    <mergeCell ref="A46:C46"/>
    <mergeCell ref="A84:B84"/>
    <mergeCell ref="A54:B54"/>
  </mergeCells>
  <phoneticPr fontId="4" type="noConversion"/>
  <pageMargins left="0.75" right="0.75" top="1" bottom="1" header="0.5" footer="0.5"/>
  <pageSetup orientation="portrait" r:id="rId1"/>
  <headerFooter alignWithMargins="0"/>
  <ignoredErrors>
    <ignoredError sqref="K88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ZCB + options + swap + swaption</vt:lpstr>
    </vt:vector>
  </TitlesOfParts>
  <Company>London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Models for AMF chapter 16</dc:title>
  <dc:creator>Mary Jackson and  Mike Staunton</dc:creator>
  <cp:lastModifiedBy>Molu Shi</cp:lastModifiedBy>
  <cp:lastPrinted>2004-05-18T03:27:22Z</cp:lastPrinted>
  <dcterms:created xsi:type="dcterms:W3CDTF">2000-07-13T16:13:54Z</dcterms:created>
  <dcterms:modified xsi:type="dcterms:W3CDTF">2015-10-13T19:35:17Z</dcterms:modified>
</cp:coreProperties>
</file>