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lu\Documents\Software\GitHub\FinEngColumbia\"/>
    </mc:Choice>
  </mc:AlternateContent>
  <bookViews>
    <workbookView minimized="1" xWindow="0" yWindow="0" windowWidth="16815" windowHeight="7455"/>
  </bookViews>
  <sheets>
    <sheet name="data" sheetId="1" r:id="rId1"/>
    <sheet name="risky frontier" sheetId="2" r:id="rId2"/>
    <sheet name="riskfree frontier" sheetId="5" r:id="rId3"/>
    <sheet name="Sharpe portfolio" sheetId="6" r:id="rId4"/>
  </sheets>
  <definedNames>
    <definedName name="rf" localSheetId="3">'Sharpe portfolio'!$B$20</definedName>
    <definedName name="rf">'riskfree frontier'!$B$23</definedName>
    <definedName name="solver_adj" localSheetId="0" hidden="1">data!$B$20:$I$20</definedName>
    <definedName name="solver_adj" localSheetId="2" hidden="1">'riskfree frontier'!$B$21:$I$21</definedName>
    <definedName name="solver_adj" localSheetId="3" hidden="1">'Sharpe portfolio'!#REF!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drv" localSheetId="0" hidden="1">2</definedName>
    <definedName name="solver_drv" localSheetId="2" hidden="1">2</definedName>
    <definedName name="solver_drv" localSheetId="3" hidden="1">2</definedName>
    <definedName name="solver_eng" localSheetId="0" hidden="1">1</definedName>
    <definedName name="solver_eng" localSheetId="2" hidden="1">1</definedName>
    <definedName name="solver_eng" localSheetId="3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lhs1" localSheetId="0" hidden="1">data!$B$24</definedName>
    <definedName name="solver_lhs1" localSheetId="2" hidden="1">'riskfree frontier'!$K$21</definedName>
    <definedName name="solver_lhs1" localSheetId="3" hidden="1">'Sharpe portfolio'!#REF!</definedName>
    <definedName name="solver_lhs2" localSheetId="0" hidden="1">data!$J$20</definedName>
    <definedName name="solver_lhs2" localSheetId="2" hidden="1">'riskfree frontier'!$K$21</definedName>
    <definedName name="solver_lhs2" localSheetId="3" hidden="1">'Sharpe portfolio'!#REF!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neg" localSheetId="0" hidden="1">2</definedName>
    <definedName name="solver_neg" localSheetId="2" hidden="1">2</definedName>
    <definedName name="solver_neg" localSheetId="3" hidden="1">2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um" localSheetId="0" hidden="1">2</definedName>
    <definedName name="solver_num" localSheetId="2" hidden="1">1</definedName>
    <definedName name="solver_num" localSheetId="3" hidden="1">2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opt" localSheetId="0" hidden="1">data!$B$22</definedName>
    <definedName name="solver_opt" localSheetId="2" hidden="1">'riskfree frontier'!$B$31</definedName>
    <definedName name="solver_opt" localSheetId="3" hidden="1">'Sharpe portfolio'!#REF!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rbv" localSheetId="0" hidden="1">2</definedName>
    <definedName name="solver_rbv" localSheetId="2" hidden="1">2</definedName>
    <definedName name="solver_rbv" localSheetId="3" hidden="1">2</definedName>
    <definedName name="solver_rel1" localSheetId="0" hidden="1">1</definedName>
    <definedName name="solver_rel1" localSheetId="2" hidden="1">2</definedName>
    <definedName name="solver_rel1" localSheetId="3" hidden="1">1</definedName>
    <definedName name="solver_rel2" localSheetId="0" hidden="1">2</definedName>
    <definedName name="solver_rel2" localSheetId="2" hidden="1">2</definedName>
    <definedName name="solver_rel2" localSheetId="3" hidden="1">2</definedName>
    <definedName name="solver_rhs1" localSheetId="0" hidden="1">data!$D$24</definedName>
    <definedName name="solver_rhs1" localSheetId="2" hidden="1">'riskfree frontier'!$M$21</definedName>
    <definedName name="solver_rhs1" localSheetId="3" hidden="1">'Sharpe portfolio'!#REF!</definedName>
    <definedName name="solver_rhs2" localSheetId="0" hidden="1">data!$L$20</definedName>
    <definedName name="solver_rhs2" localSheetId="2" hidden="1">'riskfree frontier'!$M$21</definedName>
    <definedName name="solver_rhs2" localSheetId="3" hidden="1">'Sharpe portfolio'!#REF!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scl" localSheetId="0" hidden="1">2</definedName>
    <definedName name="solver_scl" localSheetId="2" hidden="1">2</definedName>
    <definedName name="solver_scl" localSheetId="3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yp" localSheetId="0" hidden="1">1</definedName>
    <definedName name="solver_typ" localSheetId="2" hidden="1">1</definedName>
    <definedName name="solver_typ" localSheetId="3" hidden="1">1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er" localSheetId="0" hidden="1">3</definedName>
    <definedName name="solver_ver" localSheetId="2" hidden="1">3</definedName>
    <definedName name="solver_ver" localSheetId="3" hidden="1">3</definedName>
    <definedName name="tau">'riskfree frontier'!$B$25</definedName>
  </definedNames>
  <calcPr calcId="152511" calcOnSave="0"/>
</workbook>
</file>

<file path=xl/calcChain.xml><?xml version="1.0" encoding="utf-8"?>
<calcChain xmlns="http://schemas.openxmlformats.org/spreadsheetml/2006/main">
  <c r="C34" i="5" l="1"/>
  <c r="D34" i="5"/>
  <c r="E34" i="5"/>
  <c r="F34" i="5"/>
  <c r="G34" i="5"/>
  <c r="H34" i="5"/>
  <c r="I34" i="5"/>
  <c r="B29" i="5" a="1"/>
  <c r="B29" i="5" s="1"/>
  <c r="C22" i="6" l="1"/>
  <c r="D22" i="6"/>
  <c r="E22" i="6"/>
  <c r="F22" i="6"/>
  <c r="G22" i="6"/>
  <c r="H22" i="6"/>
  <c r="I22" i="6"/>
  <c r="B22" i="6"/>
  <c r="I18" i="6"/>
  <c r="H18" i="6"/>
  <c r="G18" i="6"/>
  <c r="F18" i="6"/>
  <c r="E18" i="6"/>
  <c r="D18" i="6"/>
  <c r="C18" i="6"/>
  <c r="B18" i="6"/>
  <c r="B25" i="6" l="1" a="1"/>
  <c r="C25" i="6" s="1"/>
  <c r="B34" i="5"/>
  <c r="I18" i="5"/>
  <c r="H18" i="5"/>
  <c r="G18" i="5"/>
  <c r="F18" i="5"/>
  <c r="E18" i="5"/>
  <c r="D18" i="5"/>
  <c r="C18" i="5"/>
  <c r="B18" i="5"/>
  <c r="E25" i="6" l="1"/>
  <c r="I25" i="6"/>
  <c r="D25" i="6"/>
  <c r="H25" i="6"/>
  <c r="G25" i="6"/>
  <c r="B25" i="6"/>
  <c r="F25" i="6"/>
  <c r="B35" i="5"/>
  <c r="G36" i="5" s="1"/>
  <c r="J21" i="5"/>
  <c r="B26" i="6" l="1"/>
  <c r="H27" i="6" s="1"/>
  <c r="K21" i="5"/>
  <c r="B27" i="5"/>
  <c r="I27" i="6"/>
  <c r="F27" i="6"/>
  <c r="E27" i="6"/>
  <c r="B36" i="5"/>
  <c r="D36" i="5"/>
  <c r="E36" i="5"/>
  <c r="I36" i="5"/>
  <c r="H36" i="5"/>
  <c r="F36" i="5"/>
  <c r="C36" i="5"/>
  <c r="B27" i="6" l="1"/>
  <c r="G27" i="6"/>
  <c r="D27" i="6"/>
  <c r="C27" i="6"/>
  <c r="B37" i="5"/>
  <c r="B31" i="5"/>
  <c r="B29" i="6" a="1"/>
  <c r="B29" i="6" s="1"/>
  <c r="I33" i="6" s="1" a="1"/>
  <c r="I33" i="6" s="1"/>
  <c r="I34" i="6" s="1"/>
  <c r="I35" i="6" s="1"/>
  <c r="B28" i="6"/>
  <c r="B24" i="1" a="1"/>
  <c r="B24" i="1" s="1"/>
  <c r="A2" i="2" s="1"/>
  <c r="B22" i="1"/>
  <c r="J20" i="1"/>
  <c r="B30" i="6" l="1"/>
  <c r="C33" i="6" a="1"/>
  <c r="C33" i="6" s="1"/>
  <c r="G33" i="6" a="1"/>
  <c r="G33" i="6" s="1"/>
  <c r="B33" i="6" a="1"/>
  <c r="B33" i="6" s="1"/>
  <c r="B34" i="6" s="1"/>
  <c r="B35" i="6" s="1"/>
  <c r="F33" i="6" a="1"/>
  <c r="F33" i="6" s="1"/>
  <c r="C34" i="6"/>
  <c r="C35" i="6" s="1"/>
  <c r="D33" i="6" a="1"/>
  <c r="D33" i="6" s="1"/>
  <c r="D34" i="6" s="1"/>
  <c r="D35" i="6" s="1"/>
  <c r="E33" i="6" a="1"/>
  <c r="E33" i="6" s="1"/>
  <c r="E34" i="6" s="1"/>
  <c r="E35" i="6" s="1"/>
  <c r="F34" i="6"/>
  <c r="F35" i="6" s="1"/>
  <c r="G34" i="6"/>
  <c r="G35" i="6" s="1"/>
  <c r="H33" i="6" a="1"/>
  <c r="H33" i="6" s="1"/>
  <c r="H34" i="6" s="1"/>
  <c r="H35" i="6" s="1"/>
  <c r="B2" i="2"/>
  <c r="I17" i="1"/>
  <c r="H17" i="1"/>
  <c r="G17" i="1"/>
  <c r="F17" i="1"/>
  <c r="E17" i="1"/>
  <c r="D17" i="1"/>
  <c r="C17" i="1"/>
  <c r="B17" i="1"/>
</calcChain>
</file>

<file path=xl/sharedStrings.xml><?xml version="1.0" encoding="utf-8"?>
<sst xmlns="http://schemas.openxmlformats.org/spreadsheetml/2006/main" count="161" uniqueCount="47">
  <si>
    <t>Covariance matrix</t>
  </si>
  <si>
    <t>Volatility</t>
  </si>
  <si>
    <t>Mean return</t>
  </si>
  <si>
    <t>US Bonds</t>
  </si>
  <si>
    <t>Int’l Bonds</t>
  </si>
  <si>
    <t>US Large Growth</t>
  </si>
  <si>
    <t xml:space="preserve">US Large Value </t>
  </si>
  <si>
    <t>US Small Growth</t>
  </si>
  <si>
    <t>US Small Value</t>
  </si>
  <si>
    <t>Int’l Dev. Equity</t>
  </si>
  <si>
    <t>Int’l Emerg. Equity</t>
  </si>
  <si>
    <t>Porfolio</t>
  </si>
  <si>
    <t>return</t>
  </si>
  <si>
    <t>volatility</t>
  </si>
  <si>
    <t>=</t>
  </si>
  <si>
    <t>&lt;=</t>
  </si>
  <si>
    <t>Random Return</t>
  </si>
  <si>
    <t>Optimal Return</t>
  </si>
  <si>
    <t>x1</t>
  </si>
  <si>
    <t>x2</t>
  </si>
  <si>
    <t>x3</t>
  </si>
  <si>
    <t>x4</t>
  </si>
  <si>
    <t>x5</t>
  </si>
  <si>
    <t>x6</t>
  </si>
  <si>
    <t>x7</t>
  </si>
  <si>
    <t>x8</t>
  </si>
  <si>
    <t>x0</t>
  </si>
  <si>
    <t>Positions</t>
  </si>
  <si>
    <t>Sum-of-positions</t>
  </si>
  <si>
    <t>Net rate of return (%)</t>
  </si>
  <si>
    <t>Volatility (%)</t>
  </si>
  <si>
    <t>Interest rate (%)</t>
  </si>
  <si>
    <t>Sharpe Portfolio Calculations</t>
  </si>
  <si>
    <t>Sharpe Optimal Portfolio</t>
  </si>
  <si>
    <t>Optimal Sharpe ratio</t>
  </si>
  <si>
    <t>Rate of return (%)</t>
  </si>
  <si>
    <t>Excess returns</t>
  </si>
  <si>
    <t>Mean excess return</t>
  </si>
  <si>
    <t>Security market line</t>
  </si>
  <si>
    <t>beta</t>
  </si>
  <si>
    <t>implied return</t>
  </si>
  <si>
    <t>error</t>
  </si>
  <si>
    <t xml:space="preserve"> mu_hat</t>
  </si>
  <si>
    <t>inv(V)*mu_hat</t>
  </si>
  <si>
    <t>s*</t>
  </si>
  <si>
    <t>risk aversion (tau)</t>
  </si>
  <si>
    <t xml:space="preserve">Risk-adjusted return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</si>
</sst>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164" fontId="3" fillId="0" borderId="1" xfId="2" applyNumberFormat="1" applyFont="1" applyBorder="1" applyAlignment="1">
      <alignment horizontal="center"/>
    </xf>
    <xf numFmtId="0" fontId="1" fillId="0" borderId="0" xfId="1"/>
    <xf numFmtId="0" fontId="1" fillId="0" borderId="0" xfId="1" applyAlignment="1"/>
    <xf numFmtId="0" fontId="0" fillId="0" borderId="0" xfId="0" applyAlignment="1"/>
    <xf numFmtId="2" fontId="3" fillId="0" borderId="1" xfId="2" applyNumberFormat="1" applyFont="1" applyBorder="1" applyAlignment="1">
      <alignment horizontal="center"/>
    </xf>
    <xf numFmtId="2" fontId="0" fillId="3" borderId="1" xfId="0" applyNumberFormat="1" applyFill="1" applyBorder="1"/>
    <xf numFmtId="2" fontId="0" fillId="4" borderId="1" xfId="0" applyNumberFormat="1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2" fontId="0" fillId="6" borderId="1" xfId="0" applyNumberFormat="1" applyFill="1" applyBorder="1"/>
    <xf numFmtId="2" fontId="0" fillId="5" borderId="1" xfId="0" applyNumberFormat="1" applyFill="1" applyBorder="1"/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7" borderId="1" xfId="0" applyNumberFormat="1" applyFill="1" applyBorder="1"/>
    <xf numFmtId="0" fontId="4" fillId="0" borderId="0" xfId="0" applyFont="1"/>
    <xf numFmtId="2" fontId="0" fillId="0" borderId="0" xfId="0" applyNumberFormat="1" applyFill="1" applyBorder="1" applyAlignment="1">
      <alignment horizontal="center"/>
    </xf>
    <xf numFmtId="2" fontId="0" fillId="7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</cellXfs>
  <cellStyles count="3">
    <cellStyle name="Heading 4" xfId="1" builtinId="19"/>
    <cellStyle name="Normal" xfId="0" builtinId="0"/>
    <cellStyle name="Normal_B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Efficient</a:t>
            </a:r>
            <a:r>
              <a:rPr lang="en-US" baseline="0"/>
              <a:t> Frontier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'risky frontier'!$F$1</c:f>
              <c:strCache>
                <c:ptCount val="1"/>
                <c:pt idx="0">
                  <c:v>Random Return</c:v>
                </c:pt>
              </c:strCache>
            </c:strRef>
          </c:tx>
          <c:spPr>
            <a:ln w="28575">
              <a:noFill/>
            </a:ln>
          </c:spPr>
          <c:xVal>
            <c:numRef>
              <c:f>'risky frontier'!$E$2:$E$22</c:f>
              <c:numCache>
                <c:formatCode>0.00</c:formatCode>
                <c:ptCount val="21"/>
                <c:pt idx="0">
                  <c:v>34.428199211470314</c:v>
                </c:pt>
                <c:pt idx="1">
                  <c:v>37.251316521350368</c:v>
                </c:pt>
                <c:pt idx="2">
                  <c:v>37.601679631806824</c:v>
                </c:pt>
                <c:pt idx="3">
                  <c:v>38.319912268862375</c:v>
                </c:pt>
                <c:pt idx="4">
                  <c:v>44.727123672172432</c:v>
                </c:pt>
                <c:pt idx="5">
                  <c:v>45.766262204604949</c:v>
                </c:pt>
                <c:pt idx="6">
                  <c:v>48.033458108315173</c:v>
                </c:pt>
                <c:pt idx="7">
                  <c:v>50.276830283990925</c:v>
                </c:pt>
                <c:pt idx="8">
                  <c:v>52.871309289727265</c:v>
                </c:pt>
                <c:pt idx="9">
                  <c:v>54.343259014550327</c:v>
                </c:pt>
                <c:pt idx="10">
                  <c:v>55.778371628380697</c:v>
                </c:pt>
                <c:pt idx="11">
                  <c:v>60.761815359763695</c:v>
                </c:pt>
                <c:pt idx="12">
                  <c:v>61.485256075193718</c:v>
                </c:pt>
                <c:pt idx="13">
                  <c:v>63.054998651602126</c:v>
                </c:pt>
                <c:pt idx="14">
                  <c:v>66.210410088292619</c:v>
                </c:pt>
                <c:pt idx="15">
                  <c:v>69.486768074143086</c:v>
                </c:pt>
                <c:pt idx="16">
                  <c:v>77.408833634641809</c:v>
                </c:pt>
                <c:pt idx="17">
                  <c:v>85.940286092179008</c:v>
                </c:pt>
                <c:pt idx="18">
                  <c:v>123.80164027336353</c:v>
                </c:pt>
                <c:pt idx="19">
                  <c:v>129.58323027147392</c:v>
                </c:pt>
                <c:pt idx="20">
                  <c:v>136.26095131438501</c:v>
                </c:pt>
              </c:numCache>
            </c:numRef>
          </c:xVal>
          <c:yVal>
            <c:numRef>
              <c:f>'risky frontier'!$F$2:$F$22</c:f>
              <c:numCache>
                <c:formatCode>0.00</c:formatCode>
                <c:ptCount val="21"/>
                <c:pt idx="0">
                  <c:v>11.50204557450766</c:v>
                </c:pt>
                <c:pt idx="1">
                  <c:v>12.70277893308471</c:v>
                </c:pt>
                <c:pt idx="2">
                  <c:v>11.32910598570232</c:v>
                </c:pt>
                <c:pt idx="3">
                  <c:v>-6.5664307469501635</c:v>
                </c:pt>
                <c:pt idx="4">
                  <c:v>4.0491007398126513</c:v>
                </c:pt>
                <c:pt idx="5">
                  <c:v>-3.98537903775975</c:v>
                </c:pt>
                <c:pt idx="6">
                  <c:v>5.9863103372610293</c:v>
                </c:pt>
                <c:pt idx="7">
                  <c:v>-15.983001416163411</c:v>
                </c:pt>
                <c:pt idx="8">
                  <c:v>-10.808151406711849</c:v>
                </c:pt>
                <c:pt idx="9">
                  <c:v>0.27087432350271001</c:v>
                </c:pt>
                <c:pt idx="10">
                  <c:v>-6.1623229569809572</c:v>
                </c:pt>
                <c:pt idx="11">
                  <c:v>-3.8300296245904519</c:v>
                </c:pt>
                <c:pt idx="12">
                  <c:v>9.2366505013208169</c:v>
                </c:pt>
                <c:pt idx="13">
                  <c:v>-17.019735432842996</c:v>
                </c:pt>
                <c:pt idx="14">
                  <c:v>2.3153890606586458</c:v>
                </c:pt>
                <c:pt idx="15">
                  <c:v>-20.022652843312265</c:v>
                </c:pt>
                <c:pt idx="16">
                  <c:v>4.2722139575024762</c:v>
                </c:pt>
                <c:pt idx="17">
                  <c:v>-8.7281239936152453</c:v>
                </c:pt>
                <c:pt idx="18">
                  <c:v>-22.293307131709611</c:v>
                </c:pt>
                <c:pt idx="19">
                  <c:v>-30.941574697188997</c:v>
                </c:pt>
                <c:pt idx="20">
                  <c:v>23.97469557615932</c:v>
                </c:pt>
              </c:numCache>
            </c:numRef>
          </c:yVal>
          <c:smooth val="1"/>
        </c:ser>
        <c:ser>
          <c:idx val="0"/>
          <c:order val="0"/>
          <c:tx>
            <c:strRef>
              <c:f>'risky frontier'!$H$1</c:f>
              <c:strCache>
                <c:ptCount val="1"/>
                <c:pt idx="0">
                  <c:v>Optimal Return</c:v>
                </c:pt>
              </c:strCache>
            </c:strRef>
          </c:tx>
          <c:xVal>
            <c:numRef>
              <c:f>'risky frontier'!$G$2:$G$22</c:f>
              <c:numCache>
                <c:formatCode>0.00</c:formatCode>
                <c:ptCount val="21"/>
                <c:pt idx="0">
                  <c:v>34.428199211470314</c:v>
                </c:pt>
                <c:pt idx="1">
                  <c:v>37.251316521350368</c:v>
                </c:pt>
                <c:pt idx="2">
                  <c:v>37.601679631806824</c:v>
                </c:pt>
                <c:pt idx="3">
                  <c:v>38.319912268862375</c:v>
                </c:pt>
                <c:pt idx="4">
                  <c:v>44.727123672172432</c:v>
                </c:pt>
                <c:pt idx="5">
                  <c:v>45.766262204604949</c:v>
                </c:pt>
                <c:pt idx="6">
                  <c:v>48.033458108315173</c:v>
                </c:pt>
                <c:pt idx="7">
                  <c:v>50.276830283990925</c:v>
                </c:pt>
                <c:pt idx="8">
                  <c:v>52.871309289727265</c:v>
                </c:pt>
                <c:pt idx="9">
                  <c:v>54.343259014550327</c:v>
                </c:pt>
                <c:pt idx="10">
                  <c:v>55.778371628380697</c:v>
                </c:pt>
                <c:pt idx="11">
                  <c:v>60.761815359763695</c:v>
                </c:pt>
                <c:pt idx="12">
                  <c:v>61.485256075193718</c:v>
                </c:pt>
                <c:pt idx="13">
                  <c:v>63.054998651602126</c:v>
                </c:pt>
                <c:pt idx="14">
                  <c:v>66.210410088292619</c:v>
                </c:pt>
                <c:pt idx="15">
                  <c:v>69.486768074143086</c:v>
                </c:pt>
                <c:pt idx="16">
                  <c:v>77.408833634641809</c:v>
                </c:pt>
                <c:pt idx="17">
                  <c:v>85.940286092179008</c:v>
                </c:pt>
                <c:pt idx="18">
                  <c:v>123.80164027336353</c:v>
                </c:pt>
                <c:pt idx="19">
                  <c:v>129.58323027147392</c:v>
                </c:pt>
                <c:pt idx="20">
                  <c:v>136.26095131438501</c:v>
                </c:pt>
              </c:numCache>
            </c:numRef>
          </c:xVal>
          <c:yVal>
            <c:numRef>
              <c:f>'risky frontier'!$H$2:$H$22</c:f>
              <c:numCache>
                <c:formatCode>0.00</c:formatCode>
                <c:ptCount val="21"/>
                <c:pt idx="0">
                  <c:v>24.86224160241273</c:v>
                </c:pt>
                <c:pt idx="1">
                  <c:v>26.695688150609783</c:v>
                </c:pt>
                <c:pt idx="2">
                  <c:v>26.92316423426492</c:v>
                </c:pt>
                <c:pt idx="3">
                  <c:v>27.389443541033497</c:v>
                </c:pt>
                <c:pt idx="4">
                  <c:v>31.547064793678373</c:v>
                </c:pt>
                <c:pt idx="5">
                  <c:v>32.22108677542019</c:v>
                </c:pt>
                <c:pt idx="6">
                  <c:v>33.6914590942595</c:v>
                </c:pt>
                <c:pt idx="7">
                  <c:v>35.146127896406597</c:v>
                </c:pt>
                <c:pt idx="8">
                  <c:v>36.828193249437163</c:v>
                </c:pt>
                <c:pt idx="9">
                  <c:v>37.782381098729743</c:v>
                </c:pt>
                <c:pt idx="10">
                  <c:v>38.71261752543419</c:v>
                </c:pt>
                <c:pt idx="11">
                  <c:v>41.942394832979375</c:v>
                </c:pt>
                <c:pt idx="12">
                  <c:v>42.411203647442562</c:v>
                </c:pt>
                <c:pt idx="13">
                  <c:v>43.428395960493404</c:v>
                </c:pt>
                <c:pt idx="14">
                  <c:v>45.472940506965941</c:v>
                </c:pt>
                <c:pt idx="15">
                  <c:v>47.595652471360438</c:v>
                </c:pt>
                <c:pt idx="16">
                  <c:v>52.727575971825964</c:v>
                </c:pt>
                <c:pt idx="17">
                  <c:v>58.253426175673077</c:v>
                </c:pt>
                <c:pt idx="18">
                  <c:v>82.770491673872655</c:v>
                </c:pt>
                <c:pt idx="19">
                  <c:v>86.513850047737265</c:v>
                </c:pt>
                <c:pt idx="20">
                  <c:v>90.837313307331499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5262032"/>
        <c:axId val="375262424"/>
      </c:scatterChart>
      <c:valAx>
        <c:axId val="375262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/>
                  <a:t>Volatility</a:t>
                </a:r>
                <a:r>
                  <a:rPr lang="en-US" sz="1100" baseline="0"/>
                  <a:t> </a:t>
                </a:r>
                <a:r>
                  <a:rPr lang="en-US" sz="1050" baseline="0"/>
                  <a:t>(%)</a:t>
                </a:r>
                <a:endParaRPr lang="en-US" sz="1050"/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375262424"/>
        <c:crosses val="autoZero"/>
        <c:crossBetween val="midCat"/>
      </c:valAx>
      <c:valAx>
        <c:axId val="375262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050"/>
                  <a:t>Return</a:t>
                </a:r>
                <a:r>
                  <a:rPr lang="en-US" sz="1050" baseline="0"/>
                  <a:t> (%)</a:t>
                </a:r>
              </a:p>
            </c:rich>
          </c:tx>
          <c:layout/>
          <c:overlay val="0"/>
        </c:title>
        <c:numFmt formatCode="0.00" sourceLinked="1"/>
        <c:majorTickMark val="none"/>
        <c:minorTickMark val="none"/>
        <c:tickLblPos val="nextTo"/>
        <c:crossAx val="3752620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85725</xdr:colOff>
      <xdr:row>1</xdr:row>
      <xdr:rowOff>100011</xdr:rowOff>
    </xdr:from>
    <xdr:to>
      <xdr:col>17</xdr:col>
      <xdr:colOff>447675</xdr:colOff>
      <xdr:row>22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4" workbookViewId="0">
      <selection activeCell="D24" sqref="D24"/>
    </sheetView>
  </sheetViews>
  <sheetFormatPr defaultRowHeight="15" x14ac:dyDescent="0.25"/>
  <cols>
    <col min="1" max="1" width="19.85546875" customWidth="1"/>
    <col min="2" max="2" width="11.5703125" customWidth="1"/>
    <col min="3" max="3" width="12.28515625" customWidth="1"/>
    <col min="4" max="4" width="16" customWidth="1"/>
    <col min="5" max="5" width="14.5703125" customWidth="1"/>
    <col min="6" max="6" width="16.140625" customWidth="1"/>
    <col min="7" max="7" width="15.5703125" customWidth="1"/>
    <col min="8" max="8" width="16.28515625" customWidth="1"/>
    <col min="9" max="9" width="18" customWidth="1"/>
  </cols>
  <sheetData>
    <row r="1" spans="1:10" x14ac:dyDescent="0.25"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10" x14ac:dyDescent="0.25">
      <c r="A2" t="s">
        <v>2</v>
      </c>
      <c r="B2" s="5">
        <v>3.15</v>
      </c>
      <c r="C2" s="5">
        <v>1.75</v>
      </c>
      <c r="D2" s="5">
        <v>-6.39</v>
      </c>
      <c r="E2" s="5">
        <v>-2.86</v>
      </c>
      <c r="F2" s="5">
        <v>-6.75</v>
      </c>
      <c r="G2" s="5">
        <v>-0.54</v>
      </c>
      <c r="H2" s="5">
        <v>-6.75</v>
      </c>
      <c r="I2" s="5">
        <v>-5.26</v>
      </c>
    </row>
    <row r="4" spans="1:10" x14ac:dyDescent="0.25">
      <c r="A4" t="s">
        <v>0</v>
      </c>
    </row>
    <row r="5" spans="1:10" x14ac:dyDescent="0.25"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4"/>
    </row>
    <row r="6" spans="1:10" x14ac:dyDescent="0.25">
      <c r="A6" s="2" t="s">
        <v>3</v>
      </c>
      <c r="B6" s="1">
        <v>1.005E-3</v>
      </c>
      <c r="C6" s="1">
        <v>1.328E-3</v>
      </c>
      <c r="D6" s="1">
        <v>-5.7899999999999998E-4</v>
      </c>
      <c r="E6" s="1">
        <v>-6.7500000000000004E-4</v>
      </c>
      <c r="F6" s="1">
        <v>1.21E-4</v>
      </c>
      <c r="G6" s="1">
        <v>1.2799999999999999E-4</v>
      </c>
      <c r="H6" s="1">
        <v>-4.4499999999999997E-4</v>
      </c>
      <c r="I6" s="1">
        <v>-4.37E-4</v>
      </c>
    </row>
    <row r="7" spans="1:10" x14ac:dyDescent="0.25">
      <c r="A7" s="2" t="s">
        <v>4</v>
      </c>
      <c r="B7" s="1">
        <v>1.328E-3</v>
      </c>
      <c r="C7" s="1">
        <v>7.2769999999999996E-3</v>
      </c>
      <c r="D7" s="1">
        <v>-1.307E-3</v>
      </c>
      <c r="E7" s="1">
        <v>-6.0999999999999997E-4</v>
      </c>
      <c r="F7" s="1">
        <v>-2.2369999999999998E-3</v>
      </c>
      <c r="G7" s="1">
        <v>-9.8900000000000008E-4</v>
      </c>
      <c r="H7" s="1">
        <v>1.4419999999999999E-3</v>
      </c>
      <c r="I7" s="1">
        <v>-1.5349999999999999E-3</v>
      </c>
    </row>
    <row r="8" spans="1:10" x14ac:dyDescent="0.25">
      <c r="A8" s="2" t="s">
        <v>5</v>
      </c>
      <c r="B8" s="1">
        <v>-5.7899999999999998E-4</v>
      </c>
      <c r="C8" s="1">
        <v>-1.307E-3</v>
      </c>
      <c r="D8" s="1">
        <v>5.9852000000000002E-2</v>
      </c>
      <c r="E8" s="1">
        <v>2.7588000000000001E-2</v>
      </c>
      <c r="F8" s="1">
        <v>6.3496999999999998E-2</v>
      </c>
      <c r="G8" s="1">
        <v>2.3036000000000001E-2</v>
      </c>
      <c r="H8" s="1">
        <v>3.2967000000000003E-2</v>
      </c>
      <c r="I8" s="1">
        <v>4.8038999999999998E-2</v>
      </c>
    </row>
    <row r="9" spans="1:10" x14ac:dyDescent="0.25">
      <c r="A9" s="2" t="s">
        <v>6</v>
      </c>
      <c r="B9" s="1">
        <v>-6.7500000000000004E-4</v>
      </c>
      <c r="C9" s="1">
        <v>-6.0999999999999997E-4</v>
      </c>
      <c r="D9" s="1">
        <v>2.7588000000000001E-2</v>
      </c>
      <c r="E9" s="1">
        <v>2.9609E-2</v>
      </c>
      <c r="F9" s="1">
        <v>2.6571999999999998E-2</v>
      </c>
      <c r="G9" s="1">
        <v>2.1465000000000001E-2</v>
      </c>
      <c r="H9" s="1">
        <v>2.0697E-2</v>
      </c>
      <c r="I9" s="1">
        <v>2.9853999999999999E-2</v>
      </c>
    </row>
    <row r="10" spans="1:10" x14ac:dyDescent="0.25">
      <c r="A10" s="2" t="s">
        <v>7</v>
      </c>
      <c r="B10" s="1">
        <v>1.21E-4</v>
      </c>
      <c r="C10" s="1">
        <v>-2.2369999999999998E-3</v>
      </c>
      <c r="D10" s="1">
        <v>6.3496999999999998E-2</v>
      </c>
      <c r="E10" s="1">
        <v>2.6571999999999998E-2</v>
      </c>
      <c r="F10" s="1">
        <v>0.102488</v>
      </c>
      <c r="G10" s="1">
        <v>4.2743999999999997E-2</v>
      </c>
      <c r="H10" s="1">
        <v>3.9942999999999999E-2</v>
      </c>
      <c r="I10" s="1">
        <v>6.5993999999999997E-2</v>
      </c>
    </row>
    <row r="11" spans="1:10" x14ac:dyDescent="0.25">
      <c r="A11" s="2" t="s">
        <v>8</v>
      </c>
      <c r="B11" s="1">
        <v>1.2799999999999999E-4</v>
      </c>
      <c r="C11" s="1">
        <v>-9.8900000000000008E-4</v>
      </c>
      <c r="D11" s="1">
        <v>2.3036000000000001E-2</v>
      </c>
      <c r="E11" s="1">
        <v>2.1465000000000001E-2</v>
      </c>
      <c r="F11" s="1">
        <v>4.2743999999999997E-2</v>
      </c>
      <c r="G11" s="1">
        <v>3.2056000000000001E-2</v>
      </c>
      <c r="H11" s="1">
        <v>1.9880999999999999E-2</v>
      </c>
      <c r="I11" s="1">
        <v>3.2235E-2</v>
      </c>
    </row>
    <row r="12" spans="1:10" x14ac:dyDescent="0.25">
      <c r="A12" s="2" t="s">
        <v>9</v>
      </c>
      <c r="B12" s="1">
        <v>-4.4499999999999997E-4</v>
      </c>
      <c r="C12" s="1">
        <v>1.4419999999999999E-3</v>
      </c>
      <c r="D12" s="1">
        <v>3.2967000000000003E-2</v>
      </c>
      <c r="E12" s="1">
        <v>2.0697E-2</v>
      </c>
      <c r="F12" s="1">
        <v>3.9942999999999999E-2</v>
      </c>
      <c r="G12" s="1">
        <v>1.9880999999999999E-2</v>
      </c>
      <c r="H12" s="1">
        <v>2.8355000000000002E-2</v>
      </c>
      <c r="I12" s="1">
        <v>3.5063999999999998E-2</v>
      </c>
    </row>
    <row r="13" spans="1:10" x14ac:dyDescent="0.25">
      <c r="A13" s="2" t="s">
        <v>10</v>
      </c>
      <c r="B13" s="1">
        <v>-4.37E-4</v>
      </c>
      <c r="C13" s="1">
        <v>-1.5349999999999999E-3</v>
      </c>
      <c r="D13" s="1">
        <v>4.8038999999999998E-2</v>
      </c>
      <c r="E13" s="1">
        <v>2.9853999999999999E-2</v>
      </c>
      <c r="F13" s="1">
        <v>6.5993999999999997E-2</v>
      </c>
      <c r="G13" s="1">
        <v>3.2235E-2</v>
      </c>
      <c r="H13" s="1">
        <v>3.5063999999999998E-2</v>
      </c>
      <c r="I13" s="1">
        <v>7.9958000000000001E-2</v>
      </c>
    </row>
    <row r="16" spans="1:10" x14ac:dyDescent="0.25">
      <c r="B16" s="3" t="s">
        <v>3</v>
      </c>
      <c r="C16" s="3" t="s">
        <v>4</v>
      </c>
      <c r="D16" s="3" t="s">
        <v>5</v>
      </c>
      <c r="E16" s="3" t="s">
        <v>6</v>
      </c>
      <c r="F16" s="3" t="s">
        <v>7</v>
      </c>
      <c r="G16" s="3" t="s">
        <v>8</v>
      </c>
      <c r="H16" s="3" t="s">
        <v>9</v>
      </c>
      <c r="I16" s="3" t="s">
        <v>10</v>
      </c>
    </row>
    <row r="17" spans="1:12" x14ac:dyDescent="0.25">
      <c r="A17" t="s">
        <v>1</v>
      </c>
      <c r="B17" s="5">
        <f>100*SQRT(B6)</f>
        <v>3.1701734968294719</v>
      </c>
      <c r="C17" s="5">
        <f>100*SQRT(C7)</f>
        <v>8.5305333948118385</v>
      </c>
      <c r="D17" s="5">
        <f>100*SQRT(D8)</f>
        <v>24.464668401594984</v>
      </c>
      <c r="E17" s="5">
        <f>100*SQRT(E9)</f>
        <v>17.207265907168402</v>
      </c>
      <c r="F17" s="5">
        <f>100*SQRT(F10)</f>
        <v>32.013747047167094</v>
      </c>
      <c r="G17" s="5">
        <f>100*SQRT(G11)</f>
        <v>17.904189453868053</v>
      </c>
      <c r="H17" s="5">
        <f>100*SQRT(H12)</f>
        <v>16.838942959699104</v>
      </c>
      <c r="I17" s="5">
        <f>100*SQRT(I13)</f>
        <v>28.276845651522027</v>
      </c>
    </row>
    <row r="19" spans="1:12" x14ac:dyDescent="0.25">
      <c r="A19" t="s">
        <v>11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  <c r="H19" s="13" t="s">
        <v>24</v>
      </c>
      <c r="I19" s="13" t="s">
        <v>25</v>
      </c>
    </row>
    <row r="20" spans="1:12" x14ac:dyDescent="0.25">
      <c r="B20" s="14">
        <v>5.6762170052794865</v>
      </c>
      <c r="C20" s="14">
        <v>-0.5214183311932763</v>
      </c>
      <c r="D20" s="14">
        <v>2.5466924209749977</v>
      </c>
      <c r="E20" s="14">
        <v>-1.7474792143043483</v>
      </c>
      <c r="F20" s="14">
        <v>-1.64481499963647</v>
      </c>
      <c r="G20" s="14">
        <v>4.2951449845563738</v>
      </c>
      <c r="H20" s="14">
        <v>-8.6474154873406039</v>
      </c>
      <c r="I20" s="14">
        <v>1.0430736216638401</v>
      </c>
      <c r="J20" s="6">
        <f>SUM(B20:I20)</f>
        <v>0.99999999999999822</v>
      </c>
      <c r="K20" s="9" t="s">
        <v>14</v>
      </c>
      <c r="L20" s="7">
        <v>1</v>
      </c>
    </row>
    <row r="22" spans="1:12" x14ac:dyDescent="0.25">
      <c r="A22" t="s">
        <v>35</v>
      </c>
      <c r="B22" s="10">
        <f>SUMPRODUCT(B20:I20,B2:I2)</f>
        <v>67.358637715405351</v>
      </c>
    </row>
    <row r="24" spans="1:12" x14ac:dyDescent="0.25">
      <c r="A24" t="s">
        <v>30</v>
      </c>
      <c r="B24" s="11">
        <f t="array" ref="B24">100*SQRT(MMULT(B20:I20,MMULT(B6:I13,TRANSPOSE(B20:I20))))</f>
        <v>99.999999978943038</v>
      </c>
      <c r="C24" s="9" t="s">
        <v>15</v>
      </c>
      <c r="D24" s="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5" sqref="D25"/>
    </sheetView>
  </sheetViews>
  <sheetFormatPr defaultRowHeight="15" x14ac:dyDescent="0.25"/>
  <cols>
    <col min="6" max="6" width="15.140625" customWidth="1"/>
    <col min="8" max="8" width="14.5703125" customWidth="1"/>
  </cols>
  <sheetData>
    <row r="1" spans="1:8" x14ac:dyDescent="0.25">
      <c r="A1" s="2" t="s">
        <v>13</v>
      </c>
      <c r="B1" s="2" t="s">
        <v>12</v>
      </c>
      <c r="E1" s="2" t="s">
        <v>1</v>
      </c>
      <c r="F1" s="2" t="s">
        <v>16</v>
      </c>
      <c r="G1" s="2" t="s">
        <v>1</v>
      </c>
      <c r="H1" s="2" t="s">
        <v>17</v>
      </c>
    </row>
    <row r="2" spans="1:8" x14ac:dyDescent="0.25">
      <c r="A2">
        <f>data!B24</f>
        <v>99.999999978943038</v>
      </c>
      <c r="B2">
        <f>data!B22</f>
        <v>67.358637715405351</v>
      </c>
      <c r="E2" s="12">
        <v>34.428199211470314</v>
      </c>
      <c r="F2" s="12">
        <v>11.50204557450766</v>
      </c>
      <c r="G2" s="12">
        <v>34.428199211470314</v>
      </c>
      <c r="H2" s="12">
        <v>24.86224160241273</v>
      </c>
    </row>
    <row r="3" spans="1:8" x14ac:dyDescent="0.25">
      <c r="E3" s="12">
        <v>37.251316521350368</v>
      </c>
      <c r="F3" s="12">
        <v>12.70277893308471</v>
      </c>
      <c r="G3" s="12">
        <v>37.251316521350368</v>
      </c>
      <c r="H3" s="12">
        <v>26.695688150609783</v>
      </c>
    </row>
    <row r="4" spans="1:8" x14ac:dyDescent="0.25">
      <c r="E4" s="12">
        <v>37.601679631806824</v>
      </c>
      <c r="F4" s="12">
        <v>11.32910598570232</v>
      </c>
      <c r="G4" s="12">
        <v>37.601679631806824</v>
      </c>
      <c r="H4" s="12">
        <v>26.92316423426492</v>
      </c>
    </row>
    <row r="5" spans="1:8" x14ac:dyDescent="0.25">
      <c r="E5" s="12">
        <v>38.319912268862375</v>
      </c>
      <c r="F5" s="12">
        <v>-6.5664307469501635</v>
      </c>
      <c r="G5" s="12">
        <v>38.319912268862375</v>
      </c>
      <c r="H5" s="12">
        <v>27.389443541033497</v>
      </c>
    </row>
    <row r="6" spans="1:8" x14ac:dyDescent="0.25">
      <c r="E6" s="12">
        <v>44.727123672172432</v>
      </c>
      <c r="F6" s="12">
        <v>4.0491007398126513</v>
      </c>
      <c r="G6" s="12">
        <v>44.727123672172432</v>
      </c>
      <c r="H6" s="12">
        <v>31.547064793678373</v>
      </c>
    </row>
    <row r="7" spans="1:8" x14ac:dyDescent="0.25">
      <c r="E7" s="12">
        <v>45.766262204604949</v>
      </c>
      <c r="F7" s="12">
        <v>-3.98537903775975</v>
      </c>
      <c r="G7" s="12">
        <v>45.766262204604949</v>
      </c>
      <c r="H7" s="12">
        <v>32.22108677542019</v>
      </c>
    </row>
    <row r="8" spans="1:8" x14ac:dyDescent="0.25">
      <c r="E8" s="12">
        <v>48.033458108315173</v>
      </c>
      <c r="F8" s="12">
        <v>5.9863103372610293</v>
      </c>
      <c r="G8" s="12">
        <v>48.033458108315173</v>
      </c>
      <c r="H8" s="12">
        <v>33.6914590942595</v>
      </c>
    </row>
    <row r="9" spans="1:8" x14ac:dyDescent="0.25">
      <c r="E9" s="12">
        <v>50.276830283990925</v>
      </c>
      <c r="F9" s="12">
        <v>-15.983001416163411</v>
      </c>
      <c r="G9" s="12">
        <v>50.276830283990925</v>
      </c>
      <c r="H9" s="12">
        <v>35.146127896406597</v>
      </c>
    </row>
    <row r="10" spans="1:8" x14ac:dyDescent="0.25">
      <c r="E10" s="12">
        <v>52.871309289727265</v>
      </c>
      <c r="F10" s="12">
        <v>-10.808151406711849</v>
      </c>
      <c r="G10" s="12">
        <v>52.871309289727265</v>
      </c>
      <c r="H10" s="12">
        <v>36.828193249437163</v>
      </c>
    </row>
    <row r="11" spans="1:8" x14ac:dyDescent="0.25">
      <c r="E11" s="12">
        <v>54.343259014550327</v>
      </c>
      <c r="F11" s="12">
        <v>0.27087432350271001</v>
      </c>
      <c r="G11" s="12">
        <v>54.343259014550327</v>
      </c>
      <c r="H11" s="12">
        <v>37.782381098729743</v>
      </c>
    </row>
    <row r="12" spans="1:8" x14ac:dyDescent="0.25">
      <c r="E12" s="12">
        <v>55.778371628380697</v>
      </c>
      <c r="F12" s="12">
        <v>-6.1623229569809572</v>
      </c>
      <c r="G12" s="12">
        <v>55.778371628380697</v>
      </c>
      <c r="H12" s="12">
        <v>38.71261752543419</v>
      </c>
    </row>
    <row r="13" spans="1:8" x14ac:dyDescent="0.25">
      <c r="E13" s="12">
        <v>60.761815359763695</v>
      </c>
      <c r="F13" s="12">
        <v>-3.8300296245904519</v>
      </c>
      <c r="G13" s="12">
        <v>60.761815359763695</v>
      </c>
      <c r="H13" s="12">
        <v>41.942394832979375</v>
      </c>
    </row>
    <row r="14" spans="1:8" x14ac:dyDescent="0.25">
      <c r="E14" s="12">
        <v>61.485256075193718</v>
      </c>
      <c r="F14" s="12">
        <v>9.2366505013208169</v>
      </c>
      <c r="G14" s="12">
        <v>61.485256075193718</v>
      </c>
      <c r="H14" s="12">
        <v>42.411203647442562</v>
      </c>
    </row>
    <row r="15" spans="1:8" x14ac:dyDescent="0.25">
      <c r="E15" s="12">
        <v>63.054998651602126</v>
      </c>
      <c r="F15" s="12">
        <v>-17.019735432842996</v>
      </c>
      <c r="G15" s="12">
        <v>63.054998651602126</v>
      </c>
      <c r="H15" s="12">
        <v>43.428395960493404</v>
      </c>
    </row>
    <row r="16" spans="1:8" x14ac:dyDescent="0.25">
      <c r="E16" s="12">
        <v>66.210410088292619</v>
      </c>
      <c r="F16" s="12">
        <v>2.3153890606586458</v>
      </c>
      <c r="G16" s="12">
        <v>66.210410088292619</v>
      </c>
      <c r="H16" s="12">
        <v>45.472940506965941</v>
      </c>
    </row>
    <row r="17" spans="5:8" x14ac:dyDescent="0.25">
      <c r="E17" s="12">
        <v>69.486768074143086</v>
      </c>
      <c r="F17" s="12">
        <v>-20.022652843312265</v>
      </c>
      <c r="G17" s="12">
        <v>69.486768074143086</v>
      </c>
      <c r="H17" s="12">
        <v>47.595652471360438</v>
      </c>
    </row>
    <row r="18" spans="5:8" x14ac:dyDescent="0.25">
      <c r="E18" s="12">
        <v>77.408833634641809</v>
      </c>
      <c r="F18" s="12">
        <v>4.2722139575024762</v>
      </c>
      <c r="G18" s="12">
        <v>77.408833634641809</v>
      </c>
      <c r="H18" s="12">
        <v>52.727575971825964</v>
      </c>
    </row>
    <row r="19" spans="5:8" x14ac:dyDescent="0.25">
      <c r="E19" s="12">
        <v>85.940286092179008</v>
      </c>
      <c r="F19" s="12">
        <v>-8.7281239936152453</v>
      </c>
      <c r="G19" s="12">
        <v>85.940286092179008</v>
      </c>
      <c r="H19" s="12">
        <v>58.253426175673077</v>
      </c>
    </row>
    <row r="20" spans="5:8" x14ac:dyDescent="0.25">
      <c r="E20" s="12">
        <v>123.80164027336353</v>
      </c>
      <c r="F20" s="12">
        <v>-22.293307131709611</v>
      </c>
      <c r="G20" s="12">
        <v>123.80164027336353</v>
      </c>
      <c r="H20" s="12">
        <v>82.770491673872655</v>
      </c>
    </row>
    <row r="21" spans="5:8" x14ac:dyDescent="0.25">
      <c r="E21" s="12">
        <v>129.58323027147392</v>
      </c>
      <c r="F21" s="12">
        <v>-30.941574697188997</v>
      </c>
      <c r="G21" s="12">
        <v>129.58323027147392</v>
      </c>
      <c r="H21" s="12">
        <v>86.513850047737265</v>
      </c>
    </row>
    <row r="22" spans="5:8" x14ac:dyDescent="0.25">
      <c r="E22" s="12">
        <v>136.26095131438501</v>
      </c>
      <c r="F22" s="12">
        <v>23.97469557615932</v>
      </c>
      <c r="G22" s="12">
        <v>136.26095131438501</v>
      </c>
      <c r="H22" s="12">
        <v>90.837313307331499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7"/>
  <sheetViews>
    <sheetView topLeftCell="A19" workbookViewId="0">
      <selection activeCell="B36" sqref="B36"/>
    </sheetView>
  </sheetViews>
  <sheetFormatPr defaultRowHeight="15" x14ac:dyDescent="0.25"/>
  <cols>
    <col min="1" max="1" width="27.140625" customWidth="1"/>
    <col min="2" max="2" width="11.5703125" customWidth="1"/>
    <col min="3" max="3" width="12.28515625" customWidth="1"/>
    <col min="4" max="4" width="16" customWidth="1"/>
    <col min="5" max="5" width="14.5703125" customWidth="1"/>
    <col min="6" max="6" width="16.140625" customWidth="1"/>
    <col min="7" max="7" width="15.5703125" customWidth="1"/>
    <col min="8" max="8" width="16.28515625" customWidth="1"/>
    <col min="9" max="9" width="18" customWidth="1"/>
  </cols>
  <sheetData>
    <row r="2" spans="1:10" x14ac:dyDescent="0.25">
      <c r="A2" t="s">
        <v>2</v>
      </c>
    </row>
    <row r="3" spans="1:10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0" x14ac:dyDescent="0.25">
      <c r="B4" s="5">
        <v>3.15</v>
      </c>
      <c r="C4" s="5">
        <v>1.75</v>
      </c>
      <c r="D4" s="5">
        <v>-6.39</v>
      </c>
      <c r="E4" s="5">
        <v>-2.86</v>
      </c>
      <c r="F4" s="5">
        <v>-6.75</v>
      </c>
      <c r="G4" s="5">
        <v>-0.54</v>
      </c>
      <c r="H4" s="5">
        <v>-6.75</v>
      </c>
      <c r="I4" s="5">
        <v>-5.26</v>
      </c>
    </row>
    <row r="6" spans="1:10" x14ac:dyDescent="0.25">
      <c r="A6" t="s">
        <v>0</v>
      </c>
    </row>
    <row r="7" spans="1:10" x14ac:dyDescent="0.25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4"/>
    </row>
    <row r="8" spans="1:10" x14ac:dyDescent="0.25">
      <c r="A8" s="2" t="s">
        <v>3</v>
      </c>
      <c r="B8" s="1">
        <v>1.005E-3</v>
      </c>
      <c r="C8" s="1">
        <v>1.328E-3</v>
      </c>
      <c r="D8" s="1">
        <v>-5.7899999999999998E-4</v>
      </c>
      <c r="E8" s="1">
        <v>-6.7500000000000004E-4</v>
      </c>
      <c r="F8" s="1">
        <v>1.21E-4</v>
      </c>
      <c r="G8" s="1">
        <v>1.2799999999999999E-4</v>
      </c>
      <c r="H8" s="1">
        <v>-4.4499999999999997E-4</v>
      </c>
      <c r="I8" s="1">
        <v>-4.37E-4</v>
      </c>
    </row>
    <row r="9" spans="1:10" x14ac:dyDescent="0.25">
      <c r="A9" s="2" t="s">
        <v>4</v>
      </c>
      <c r="B9" s="1">
        <v>1.328E-3</v>
      </c>
      <c r="C9" s="1">
        <v>7.2769999999999996E-3</v>
      </c>
      <c r="D9" s="1">
        <v>-1.307E-3</v>
      </c>
      <c r="E9" s="1">
        <v>-6.0999999999999997E-4</v>
      </c>
      <c r="F9" s="1">
        <v>-2.2369999999999998E-3</v>
      </c>
      <c r="G9" s="1">
        <v>-9.8900000000000008E-4</v>
      </c>
      <c r="H9" s="1">
        <v>1.4419999999999999E-3</v>
      </c>
      <c r="I9" s="1">
        <v>-1.5349999999999999E-3</v>
      </c>
    </row>
    <row r="10" spans="1:10" x14ac:dyDescent="0.25">
      <c r="A10" s="2" t="s">
        <v>5</v>
      </c>
      <c r="B10" s="1">
        <v>-5.7899999999999998E-4</v>
      </c>
      <c r="C10" s="1">
        <v>-1.307E-3</v>
      </c>
      <c r="D10" s="1">
        <v>5.9852000000000002E-2</v>
      </c>
      <c r="E10" s="1">
        <v>2.7588000000000001E-2</v>
      </c>
      <c r="F10" s="1">
        <v>6.3496999999999998E-2</v>
      </c>
      <c r="G10" s="1">
        <v>2.3036000000000001E-2</v>
      </c>
      <c r="H10" s="1">
        <v>3.2967000000000003E-2</v>
      </c>
      <c r="I10" s="1">
        <v>4.8038999999999998E-2</v>
      </c>
    </row>
    <row r="11" spans="1:10" x14ac:dyDescent="0.25">
      <c r="A11" s="2" t="s">
        <v>6</v>
      </c>
      <c r="B11" s="1">
        <v>-6.7500000000000004E-4</v>
      </c>
      <c r="C11" s="1">
        <v>-6.0999999999999997E-4</v>
      </c>
      <c r="D11" s="1">
        <v>2.7588000000000001E-2</v>
      </c>
      <c r="E11" s="1">
        <v>2.9609E-2</v>
      </c>
      <c r="F11" s="1">
        <v>2.6571999999999998E-2</v>
      </c>
      <c r="G11" s="1">
        <v>2.1465000000000001E-2</v>
      </c>
      <c r="H11" s="1">
        <v>2.0697E-2</v>
      </c>
      <c r="I11" s="1">
        <v>2.9853999999999999E-2</v>
      </c>
    </row>
    <row r="12" spans="1:10" x14ac:dyDescent="0.25">
      <c r="A12" s="2" t="s">
        <v>7</v>
      </c>
      <c r="B12" s="1">
        <v>1.21E-4</v>
      </c>
      <c r="C12" s="1">
        <v>-2.2369999999999998E-3</v>
      </c>
      <c r="D12" s="1">
        <v>6.3496999999999998E-2</v>
      </c>
      <c r="E12" s="1">
        <v>2.6571999999999998E-2</v>
      </c>
      <c r="F12" s="1">
        <v>0.102488</v>
      </c>
      <c r="G12" s="1">
        <v>4.2743999999999997E-2</v>
      </c>
      <c r="H12" s="1">
        <v>3.9942999999999999E-2</v>
      </c>
      <c r="I12" s="1">
        <v>6.5993999999999997E-2</v>
      </c>
    </row>
    <row r="13" spans="1:10" x14ac:dyDescent="0.25">
      <c r="A13" s="2" t="s">
        <v>8</v>
      </c>
      <c r="B13" s="1">
        <v>1.2799999999999999E-4</v>
      </c>
      <c r="C13" s="1">
        <v>-9.8900000000000008E-4</v>
      </c>
      <c r="D13" s="1">
        <v>2.3036000000000001E-2</v>
      </c>
      <c r="E13" s="1">
        <v>2.1465000000000001E-2</v>
      </c>
      <c r="F13" s="1">
        <v>4.2743999999999997E-2</v>
      </c>
      <c r="G13" s="1">
        <v>3.2056000000000001E-2</v>
      </c>
      <c r="H13" s="1">
        <v>1.9880999999999999E-2</v>
      </c>
      <c r="I13" s="1">
        <v>3.2235E-2</v>
      </c>
    </row>
    <row r="14" spans="1:10" x14ac:dyDescent="0.25">
      <c r="A14" s="2" t="s">
        <v>9</v>
      </c>
      <c r="B14" s="1">
        <v>-4.4499999999999997E-4</v>
      </c>
      <c r="C14" s="1">
        <v>1.4419999999999999E-3</v>
      </c>
      <c r="D14" s="1">
        <v>3.2967000000000003E-2</v>
      </c>
      <c r="E14" s="1">
        <v>2.0697E-2</v>
      </c>
      <c r="F14" s="1">
        <v>3.9942999999999999E-2</v>
      </c>
      <c r="G14" s="1">
        <v>1.9880999999999999E-2</v>
      </c>
      <c r="H14" s="1">
        <v>2.8355000000000002E-2</v>
      </c>
      <c r="I14" s="1">
        <v>3.5063999999999998E-2</v>
      </c>
    </row>
    <row r="15" spans="1:10" x14ac:dyDescent="0.25">
      <c r="A15" s="2" t="s">
        <v>10</v>
      </c>
      <c r="B15" s="1">
        <v>-4.37E-4</v>
      </c>
      <c r="C15" s="1">
        <v>-1.5349999999999999E-3</v>
      </c>
      <c r="D15" s="1">
        <v>4.8038999999999998E-2</v>
      </c>
      <c r="E15" s="1">
        <v>2.9853999999999999E-2</v>
      </c>
      <c r="F15" s="1">
        <v>6.5993999999999997E-2</v>
      </c>
      <c r="G15" s="1">
        <v>3.2235E-2</v>
      </c>
      <c r="H15" s="1">
        <v>3.5063999999999998E-2</v>
      </c>
      <c r="I15" s="1">
        <v>7.9958000000000001E-2</v>
      </c>
    </row>
    <row r="17" spans="1:13" x14ac:dyDescent="0.25"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</row>
    <row r="18" spans="1:13" x14ac:dyDescent="0.25">
      <c r="A18" t="s">
        <v>1</v>
      </c>
      <c r="B18" s="5">
        <f>100*SQRT(B8)</f>
        <v>3.1701734968294719</v>
      </c>
      <c r="C18" s="5">
        <f>100*SQRT(C9)</f>
        <v>8.5305333948118385</v>
      </c>
      <c r="D18" s="5">
        <f>100*SQRT(D10)</f>
        <v>24.464668401594984</v>
      </c>
      <c r="E18" s="5">
        <f>100*SQRT(E11)</f>
        <v>17.207265907168402</v>
      </c>
      <c r="F18" s="5">
        <f>100*SQRT(F12)</f>
        <v>32.013747047167094</v>
      </c>
      <c r="G18" s="5">
        <f>100*SQRT(G13)</f>
        <v>17.904189453868053</v>
      </c>
      <c r="H18" s="5">
        <f>100*SQRT(H14)</f>
        <v>16.838942959699104</v>
      </c>
      <c r="I18" s="5">
        <f>100*SQRT(I15)</f>
        <v>28.276845651522027</v>
      </c>
    </row>
    <row r="20" spans="1:13" x14ac:dyDescent="0.25">
      <c r="A20" t="s">
        <v>11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  <c r="H20" s="13" t="s">
        <v>24</v>
      </c>
      <c r="I20" s="13" t="s">
        <v>25</v>
      </c>
      <c r="J20" s="13" t="s">
        <v>26</v>
      </c>
    </row>
    <row r="21" spans="1:13" x14ac:dyDescent="0.25">
      <c r="B21" s="14">
        <v>8.50388751272904E-2</v>
      </c>
      <c r="C21" s="14">
        <v>-7.8051031855043236E-3</v>
      </c>
      <c r="D21" s="14">
        <v>8.3432065527270748E-3</v>
      </c>
      <c r="E21" s="14">
        <v>-3.6290190867721093E-3</v>
      </c>
      <c r="F21" s="14">
        <v>-7.0196353944246845E-3</v>
      </c>
      <c r="G21" s="14">
        <v>1.3324514038802663E-2</v>
      </c>
      <c r="H21" s="14">
        <v>-2.2901596496885734E-2</v>
      </c>
      <c r="I21" s="14">
        <v>2.895048777005845E-3</v>
      </c>
      <c r="J21" s="14">
        <f>1-SUM(B21:I21)</f>
        <v>0.93175370966776083</v>
      </c>
      <c r="K21" s="15">
        <f>SUM(B21:J21)</f>
        <v>1</v>
      </c>
      <c r="L21" s="9" t="s">
        <v>14</v>
      </c>
      <c r="M21" s="16">
        <v>1</v>
      </c>
    </row>
    <row r="23" spans="1:13" x14ac:dyDescent="0.25">
      <c r="A23" t="s">
        <v>31</v>
      </c>
      <c r="B23" s="8">
        <v>1.5</v>
      </c>
    </row>
    <row r="25" spans="1:13" x14ac:dyDescent="0.25">
      <c r="A25" t="s">
        <v>45</v>
      </c>
      <c r="B25" s="8">
        <v>1</v>
      </c>
    </row>
    <row r="27" spans="1:13" x14ac:dyDescent="0.25">
      <c r="A27" t="s">
        <v>29</v>
      </c>
      <c r="B27" s="11">
        <f>SUMPRODUCT(B21:I21,B4:I4)+rf*J21</f>
        <v>1.7884551164125571</v>
      </c>
    </row>
    <row r="29" spans="1:13" x14ac:dyDescent="0.25">
      <c r="A29" t="s">
        <v>30</v>
      </c>
      <c r="B29" s="11">
        <f t="array" ref="B29">100*SQRT(MMULT(B21:I21,MMULT(B8:I15,TRANSPOSE(B21:I21))))</f>
        <v>0.3797730340111517</v>
      </c>
    </row>
    <row r="31" spans="1:13" x14ac:dyDescent="0.25">
      <c r="A31" t="s">
        <v>46</v>
      </c>
      <c r="B31" s="10">
        <f>B27-tau*B29^2</f>
        <v>1.6442275590505218</v>
      </c>
    </row>
    <row r="33" spans="1:9" x14ac:dyDescent="0.25">
      <c r="A33" s="18" t="s">
        <v>32</v>
      </c>
    </row>
    <row r="34" spans="1:9" x14ac:dyDescent="0.25">
      <c r="A34" t="s">
        <v>27</v>
      </c>
      <c r="B34" s="17">
        <f t="shared" ref="B34:I34" si="0">B21</f>
        <v>8.50388751272904E-2</v>
      </c>
      <c r="C34" s="17">
        <f t="shared" si="0"/>
        <v>-7.8051031855043236E-3</v>
      </c>
      <c r="D34" s="17">
        <f t="shared" si="0"/>
        <v>8.3432065527270748E-3</v>
      </c>
      <c r="E34" s="17">
        <f t="shared" si="0"/>
        <v>-3.6290190867721093E-3</v>
      </c>
      <c r="F34" s="17">
        <f t="shared" si="0"/>
        <v>-7.0196353944246845E-3</v>
      </c>
      <c r="G34" s="17">
        <f t="shared" si="0"/>
        <v>1.3324514038802663E-2</v>
      </c>
      <c r="H34" s="17">
        <f t="shared" si="0"/>
        <v>-2.2901596496885734E-2</v>
      </c>
      <c r="I34" s="17">
        <f t="shared" si="0"/>
        <v>2.895048777005845E-3</v>
      </c>
    </row>
    <row r="35" spans="1:9" x14ac:dyDescent="0.25">
      <c r="A35" t="s">
        <v>28</v>
      </c>
      <c r="B35" s="17">
        <f>SUM(B34:I34)</f>
        <v>6.8246290332239126E-2</v>
      </c>
    </row>
    <row r="36" spans="1:9" x14ac:dyDescent="0.25">
      <c r="A36" t="s">
        <v>33</v>
      </c>
      <c r="B36" s="14">
        <f>B34/$B$35</f>
        <v>1.2460585727561306</v>
      </c>
      <c r="C36" s="14">
        <f t="shared" ref="C36:I36" si="1">C34/$B$35</f>
        <v>-0.11436670253441221</v>
      </c>
      <c r="D36" s="14">
        <f t="shared" si="1"/>
        <v>0.12225142952254792</v>
      </c>
      <c r="E36" s="14">
        <f t="shared" si="1"/>
        <v>-5.3175331129431118E-2</v>
      </c>
      <c r="F36" s="14">
        <f t="shared" si="1"/>
        <v>-0.10285739137250442</v>
      </c>
      <c r="G36" s="14">
        <f t="shared" si="1"/>
        <v>0.19524158710950837</v>
      </c>
      <c r="H36" s="14">
        <f t="shared" si="1"/>
        <v>-0.33557276718478513</v>
      </c>
      <c r="I36" s="14">
        <f t="shared" si="1"/>
        <v>4.2420602832946096E-2</v>
      </c>
    </row>
    <row r="37" spans="1:9" x14ac:dyDescent="0.25">
      <c r="A37" t="s">
        <v>34</v>
      </c>
      <c r="B37" s="14">
        <f>(B27-rf)/B29</f>
        <v>0.75954607246834394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5"/>
  <sheetViews>
    <sheetView topLeftCell="A22" workbookViewId="0">
      <selection activeCell="B25" sqref="B25"/>
    </sheetView>
  </sheetViews>
  <sheetFormatPr defaultRowHeight="15" x14ac:dyDescent="0.25"/>
  <cols>
    <col min="1" max="1" width="27.140625" customWidth="1"/>
    <col min="2" max="2" width="11.5703125" customWidth="1"/>
    <col min="3" max="3" width="12.28515625" customWidth="1"/>
    <col min="4" max="4" width="16" customWidth="1"/>
    <col min="5" max="5" width="14.5703125" customWidth="1"/>
    <col min="6" max="6" width="16.140625" customWidth="1"/>
    <col min="7" max="7" width="15.5703125" customWidth="1"/>
    <col min="8" max="8" width="16.28515625" customWidth="1"/>
    <col min="9" max="9" width="18" customWidth="1"/>
    <col min="10" max="10" width="14.85546875" customWidth="1"/>
  </cols>
  <sheetData>
    <row r="2" spans="1:10" x14ac:dyDescent="0.25">
      <c r="A2" t="s">
        <v>2</v>
      </c>
    </row>
    <row r="3" spans="1:10" x14ac:dyDescent="0.25"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0" x14ac:dyDescent="0.25">
      <c r="B4" s="5">
        <v>3.15</v>
      </c>
      <c r="C4" s="5">
        <v>1.75</v>
      </c>
      <c r="D4" s="5">
        <v>-6.39</v>
      </c>
      <c r="E4" s="5">
        <v>-2.86</v>
      </c>
      <c r="F4" s="5">
        <v>-6.75</v>
      </c>
      <c r="G4" s="5">
        <v>-0.54</v>
      </c>
      <c r="H4" s="5">
        <v>-6.75</v>
      </c>
      <c r="I4" s="5">
        <v>-5.26</v>
      </c>
    </row>
    <row r="6" spans="1:10" x14ac:dyDescent="0.25">
      <c r="A6" t="s">
        <v>0</v>
      </c>
    </row>
    <row r="7" spans="1:10" x14ac:dyDescent="0.25"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4"/>
    </row>
    <row r="8" spans="1:10" x14ac:dyDescent="0.25">
      <c r="A8" s="2" t="s">
        <v>3</v>
      </c>
      <c r="B8" s="1">
        <v>1.005E-3</v>
      </c>
      <c r="C8" s="1">
        <v>1.328E-3</v>
      </c>
      <c r="D8" s="1">
        <v>-5.7899999999999998E-4</v>
      </c>
      <c r="E8" s="1">
        <v>-6.7500000000000004E-4</v>
      </c>
      <c r="F8" s="1">
        <v>1.21E-4</v>
      </c>
      <c r="G8" s="1">
        <v>1.2799999999999999E-4</v>
      </c>
      <c r="H8" s="1">
        <v>-4.4499999999999997E-4</v>
      </c>
      <c r="I8" s="1">
        <v>-4.37E-4</v>
      </c>
    </row>
    <row r="9" spans="1:10" x14ac:dyDescent="0.25">
      <c r="A9" s="2" t="s">
        <v>4</v>
      </c>
      <c r="B9" s="1">
        <v>1.328E-3</v>
      </c>
      <c r="C9" s="1">
        <v>7.2769999999999996E-3</v>
      </c>
      <c r="D9" s="1">
        <v>-1.307E-3</v>
      </c>
      <c r="E9" s="1">
        <v>-6.0999999999999997E-4</v>
      </c>
      <c r="F9" s="1">
        <v>-2.2369999999999998E-3</v>
      </c>
      <c r="G9" s="1">
        <v>-9.8900000000000008E-4</v>
      </c>
      <c r="H9" s="1">
        <v>1.4419999999999999E-3</v>
      </c>
      <c r="I9" s="1">
        <v>-1.5349999999999999E-3</v>
      </c>
    </row>
    <row r="10" spans="1:10" x14ac:dyDescent="0.25">
      <c r="A10" s="2" t="s">
        <v>5</v>
      </c>
      <c r="B10" s="1">
        <v>-5.7899999999999998E-4</v>
      </c>
      <c r="C10" s="1">
        <v>-1.307E-3</v>
      </c>
      <c r="D10" s="1">
        <v>5.9852000000000002E-2</v>
      </c>
      <c r="E10" s="1">
        <v>2.7588000000000001E-2</v>
      </c>
      <c r="F10" s="1">
        <v>6.3496999999999998E-2</v>
      </c>
      <c r="G10" s="1">
        <v>2.3036000000000001E-2</v>
      </c>
      <c r="H10" s="1">
        <v>3.2967000000000003E-2</v>
      </c>
      <c r="I10" s="1">
        <v>4.8038999999999998E-2</v>
      </c>
    </row>
    <row r="11" spans="1:10" x14ac:dyDescent="0.25">
      <c r="A11" s="2" t="s">
        <v>6</v>
      </c>
      <c r="B11" s="1">
        <v>-6.7500000000000004E-4</v>
      </c>
      <c r="C11" s="1">
        <v>-6.0999999999999997E-4</v>
      </c>
      <c r="D11" s="1">
        <v>2.7588000000000001E-2</v>
      </c>
      <c r="E11" s="1">
        <v>2.9609E-2</v>
      </c>
      <c r="F11" s="1">
        <v>2.6571999999999998E-2</v>
      </c>
      <c r="G11" s="1">
        <v>2.1465000000000001E-2</v>
      </c>
      <c r="H11" s="1">
        <v>2.0697E-2</v>
      </c>
      <c r="I11" s="1">
        <v>2.9853999999999999E-2</v>
      </c>
    </row>
    <row r="12" spans="1:10" x14ac:dyDescent="0.25">
      <c r="A12" s="2" t="s">
        <v>7</v>
      </c>
      <c r="B12" s="1">
        <v>1.21E-4</v>
      </c>
      <c r="C12" s="1">
        <v>-2.2369999999999998E-3</v>
      </c>
      <c r="D12" s="1">
        <v>6.3496999999999998E-2</v>
      </c>
      <c r="E12" s="1">
        <v>2.6571999999999998E-2</v>
      </c>
      <c r="F12" s="1">
        <v>0.102488</v>
      </c>
      <c r="G12" s="1">
        <v>4.2743999999999997E-2</v>
      </c>
      <c r="H12" s="1">
        <v>3.9942999999999999E-2</v>
      </c>
      <c r="I12" s="1">
        <v>6.5993999999999997E-2</v>
      </c>
    </row>
    <row r="13" spans="1:10" x14ac:dyDescent="0.25">
      <c r="A13" s="2" t="s">
        <v>8</v>
      </c>
      <c r="B13" s="1">
        <v>1.2799999999999999E-4</v>
      </c>
      <c r="C13" s="1">
        <v>-9.8900000000000008E-4</v>
      </c>
      <c r="D13" s="1">
        <v>2.3036000000000001E-2</v>
      </c>
      <c r="E13" s="1">
        <v>2.1465000000000001E-2</v>
      </c>
      <c r="F13" s="1">
        <v>4.2743999999999997E-2</v>
      </c>
      <c r="G13" s="1">
        <v>3.2056000000000001E-2</v>
      </c>
      <c r="H13" s="1">
        <v>1.9880999999999999E-2</v>
      </c>
      <c r="I13" s="1">
        <v>3.2235E-2</v>
      </c>
    </row>
    <row r="14" spans="1:10" x14ac:dyDescent="0.25">
      <c r="A14" s="2" t="s">
        <v>9</v>
      </c>
      <c r="B14" s="1">
        <v>-4.4499999999999997E-4</v>
      </c>
      <c r="C14" s="1">
        <v>1.4419999999999999E-3</v>
      </c>
      <c r="D14" s="1">
        <v>3.2967000000000003E-2</v>
      </c>
      <c r="E14" s="1">
        <v>2.0697E-2</v>
      </c>
      <c r="F14" s="1">
        <v>3.9942999999999999E-2</v>
      </c>
      <c r="G14" s="1">
        <v>1.9880999999999999E-2</v>
      </c>
      <c r="H14" s="1">
        <v>2.8355000000000002E-2</v>
      </c>
      <c r="I14" s="1">
        <v>3.5063999999999998E-2</v>
      </c>
    </row>
    <row r="15" spans="1:10" x14ac:dyDescent="0.25">
      <c r="A15" s="2" t="s">
        <v>10</v>
      </c>
      <c r="B15" s="1">
        <v>-4.37E-4</v>
      </c>
      <c r="C15" s="1">
        <v>-1.5349999999999999E-3</v>
      </c>
      <c r="D15" s="1">
        <v>4.8038999999999998E-2</v>
      </c>
      <c r="E15" s="1">
        <v>2.9853999999999999E-2</v>
      </c>
      <c r="F15" s="1">
        <v>6.5993999999999997E-2</v>
      </c>
      <c r="G15" s="1">
        <v>3.2235E-2</v>
      </c>
      <c r="H15" s="1">
        <v>3.5063999999999998E-2</v>
      </c>
      <c r="I15" s="1">
        <v>7.9958000000000001E-2</v>
      </c>
    </row>
    <row r="17" spans="1:10" x14ac:dyDescent="0.25"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9</v>
      </c>
      <c r="I17" s="3" t="s">
        <v>10</v>
      </c>
    </row>
    <row r="18" spans="1:10" x14ac:dyDescent="0.25">
      <c r="A18" t="s">
        <v>1</v>
      </c>
      <c r="B18" s="5">
        <f>100*SQRT(B8)</f>
        <v>3.1701734968294719</v>
      </c>
      <c r="C18" s="5">
        <f>100*SQRT(C9)</f>
        <v>8.5305333948118385</v>
      </c>
      <c r="D18" s="5">
        <f>100*SQRT(D10)</f>
        <v>24.464668401594984</v>
      </c>
      <c r="E18" s="5">
        <f>100*SQRT(E11)</f>
        <v>17.207265907168402</v>
      </c>
      <c r="F18" s="5">
        <f>100*SQRT(F12)</f>
        <v>32.013747047167094</v>
      </c>
      <c r="G18" s="5">
        <f>100*SQRT(G13)</f>
        <v>17.904189453868053</v>
      </c>
      <c r="H18" s="5">
        <f>100*SQRT(H14)</f>
        <v>16.838942959699104</v>
      </c>
      <c r="I18" s="5">
        <f>100*SQRT(I15)</f>
        <v>28.276845651522027</v>
      </c>
    </row>
    <row r="20" spans="1:10" x14ac:dyDescent="0.25">
      <c r="A20" t="s">
        <v>31</v>
      </c>
      <c r="B20" s="8">
        <v>1.5</v>
      </c>
    </row>
    <row r="22" spans="1:10" x14ac:dyDescent="0.25">
      <c r="A22" t="s">
        <v>36</v>
      </c>
      <c r="B22" s="20">
        <f t="shared" ref="B22:I22" si="0">B4-rf</f>
        <v>1.65</v>
      </c>
      <c r="C22" s="20">
        <f t="shared" si="0"/>
        <v>0.25</v>
      </c>
      <c r="D22" s="20">
        <f t="shared" si="0"/>
        <v>-7.89</v>
      </c>
      <c r="E22" s="20">
        <f t="shared" si="0"/>
        <v>-4.3599999999999994</v>
      </c>
      <c r="F22" s="20">
        <f t="shared" si="0"/>
        <v>-8.25</v>
      </c>
      <c r="G22" s="20">
        <f t="shared" si="0"/>
        <v>-2.04</v>
      </c>
      <c r="H22" s="20">
        <f t="shared" si="0"/>
        <v>-8.25</v>
      </c>
      <c r="I22" s="20">
        <f t="shared" si="0"/>
        <v>-6.76</v>
      </c>
      <c r="J22" s="18" t="s">
        <v>42</v>
      </c>
    </row>
    <row r="24" spans="1:10" x14ac:dyDescent="0.25">
      <c r="A24" s="18" t="s">
        <v>32</v>
      </c>
    </row>
    <row r="25" spans="1:10" x14ac:dyDescent="0.25">
      <c r="A25" t="s">
        <v>27</v>
      </c>
      <c r="B25" s="20">
        <f t="array" ref="B25:I25">MMULT(B22:I22,MINVERSE(B8:I15))</f>
        <v>1700.7775065499691</v>
      </c>
      <c r="C25" s="20">
        <v>-156.10206420854587</v>
      </c>
      <c r="D25" s="20">
        <v>166.86413568897967</v>
      </c>
      <c r="E25" s="20">
        <v>-72.580385086959467</v>
      </c>
      <c r="F25" s="20">
        <v>-140.39270952670816</v>
      </c>
      <c r="G25" s="20">
        <v>266.49027564745217</v>
      </c>
      <c r="H25" s="20">
        <v>-458.03192719846237</v>
      </c>
      <c r="I25" s="20">
        <v>57.90096845996959</v>
      </c>
      <c r="J25" s="18" t="s">
        <v>43</v>
      </c>
    </row>
    <row r="26" spans="1:10" x14ac:dyDescent="0.25">
      <c r="A26" t="s">
        <v>28</v>
      </c>
      <c r="B26" s="20">
        <f>SUM(B25:I25)</f>
        <v>1364.9258003256946</v>
      </c>
    </row>
    <row r="27" spans="1:10" x14ac:dyDescent="0.25">
      <c r="A27" t="s">
        <v>33</v>
      </c>
      <c r="B27" s="14">
        <f>B25/$B$26</f>
        <v>1.2460585814585192</v>
      </c>
      <c r="C27" s="14">
        <f t="shared" ref="C27:I27" si="1">C25/$B$26</f>
        <v>-0.11436670342907816</v>
      </c>
      <c r="D27" s="14">
        <f t="shared" si="1"/>
        <v>0.12225143348390297</v>
      </c>
      <c r="E27" s="14">
        <f t="shared" si="1"/>
        <v>-5.3175333831070197E-2</v>
      </c>
      <c r="F27" s="14">
        <f t="shared" si="1"/>
        <v>-0.10285739304891743</v>
      </c>
      <c r="G27" s="14">
        <f t="shared" si="1"/>
        <v>0.19524158425598157</v>
      </c>
      <c r="H27" s="14">
        <f t="shared" si="1"/>
        <v>-0.33557276673147224</v>
      </c>
      <c r="I27" s="14">
        <f t="shared" si="1"/>
        <v>4.2420597842134297E-2</v>
      </c>
      <c r="J27" s="18" t="s">
        <v>44</v>
      </c>
    </row>
    <row r="28" spans="1:10" x14ac:dyDescent="0.25">
      <c r="A28" t="s">
        <v>37</v>
      </c>
      <c r="B28" s="14">
        <f>SUMPRODUCT(B22:I22,B27:I27)</f>
        <v>4.2266783737579434</v>
      </c>
      <c r="C28" s="19"/>
      <c r="D28" s="19"/>
      <c r="E28" s="19"/>
      <c r="F28" s="19"/>
      <c r="G28" s="19"/>
      <c r="H28" s="19"/>
      <c r="I28" s="19"/>
    </row>
    <row r="29" spans="1:10" x14ac:dyDescent="0.25">
      <c r="A29" t="s">
        <v>1</v>
      </c>
      <c r="B29" s="14">
        <f t="array" ref="B29">100*SQRT(MMULT(B27:I27,MMULT(B8:I15,TRANSPOSE(B27:I27))))</f>
        <v>5.5647425837148301</v>
      </c>
      <c r="C29" s="19"/>
      <c r="D29" s="19"/>
      <c r="E29" s="19"/>
      <c r="F29" s="19"/>
      <c r="G29" s="19"/>
      <c r="H29" s="19"/>
      <c r="I29" s="19"/>
    </row>
    <row r="30" spans="1:10" x14ac:dyDescent="0.25">
      <c r="A30" t="s">
        <v>34</v>
      </c>
      <c r="B30" s="14">
        <f>B28/B29</f>
        <v>0.75954607246834382</v>
      </c>
    </row>
    <row r="32" spans="1:10" x14ac:dyDescent="0.25">
      <c r="A32" s="18" t="s">
        <v>38</v>
      </c>
    </row>
    <row r="33" spans="1:9" x14ac:dyDescent="0.25">
      <c r="A33" t="s">
        <v>39</v>
      </c>
      <c r="B33" s="14">
        <f t="array" ref="B33">MMULT($B$27:$I$27,B8:B15)/($B$29/100)^2</f>
        <v>0.3903774676219291</v>
      </c>
      <c r="C33" s="14">
        <f t="array" ref="C33">MMULT($B$27:$I$27,C8:C15)/($B$29/100)^2</f>
        <v>5.9148101154837616E-2</v>
      </c>
      <c r="D33" s="14">
        <f t="array" ref="D33">MMULT($B$27:$I$27,D8:D15)/($B$29/100)^2</f>
        <v>-1.8667140724466798</v>
      </c>
      <c r="E33" s="14">
        <f t="array" ref="E33">MMULT($B$27:$I$27,E8:E15)/($B$29/100)^2</f>
        <v>-1.0315428841403707</v>
      </c>
      <c r="F33" s="14">
        <f t="array" ref="F33">MMULT($B$27:$I$27,F8:F15)/($B$29/100)^2</f>
        <v>-1.951887338109646</v>
      </c>
      <c r="G33" s="14">
        <f t="array" ref="G33">MMULT($B$27:$I$27,G8:G15)/($B$29/100)^2</f>
        <v>-0.48264850542347582</v>
      </c>
      <c r="H33" s="14">
        <f t="array" ref="H33">MMULT($B$27:$I$27,H8:H15)/($B$29/100)^2</f>
        <v>-1.9518873381096462</v>
      </c>
      <c r="I33" s="14">
        <f t="array" ref="I33">MMULT($B$27:$I$27,I8:I15)/($B$29/100)^2</f>
        <v>-1.5993646552268139</v>
      </c>
    </row>
    <row r="34" spans="1:9" x14ac:dyDescent="0.25">
      <c r="A34" t="s">
        <v>40</v>
      </c>
      <c r="B34" s="20">
        <f t="shared" ref="B34:I34" si="2">B33*$B$28</f>
        <v>1.6499999999999995</v>
      </c>
      <c r="C34" s="20">
        <f t="shared" si="2"/>
        <v>0.24999999999999939</v>
      </c>
      <c r="D34" s="20">
        <f t="shared" si="2"/>
        <v>-7.8900000000000006</v>
      </c>
      <c r="E34" s="20">
        <f t="shared" si="2"/>
        <v>-4.3600000000000003</v>
      </c>
      <c r="F34" s="20">
        <f t="shared" si="2"/>
        <v>-8.25</v>
      </c>
      <c r="G34" s="20">
        <f t="shared" si="2"/>
        <v>-2.0399999999999987</v>
      </c>
      <c r="H34" s="20">
        <f t="shared" si="2"/>
        <v>-8.25</v>
      </c>
      <c r="I34" s="20">
        <f t="shared" si="2"/>
        <v>-6.7600000000000033</v>
      </c>
    </row>
    <row r="35" spans="1:9" x14ac:dyDescent="0.25">
      <c r="A35" t="s">
        <v>41</v>
      </c>
      <c r="B35" s="21">
        <f t="shared" ref="B35:I35" si="3">B34-B22</f>
        <v>0</v>
      </c>
      <c r="C35" s="21">
        <f t="shared" si="3"/>
        <v>-6.106226635438361E-16</v>
      </c>
      <c r="D35" s="21">
        <f t="shared" si="3"/>
        <v>0</v>
      </c>
      <c r="E35" s="21">
        <f t="shared" si="3"/>
        <v>0</v>
      </c>
      <c r="F35" s="21">
        <f t="shared" si="3"/>
        <v>0</v>
      </c>
      <c r="G35" s="21">
        <f t="shared" si="3"/>
        <v>0</v>
      </c>
      <c r="H35" s="21">
        <f t="shared" si="3"/>
        <v>0</v>
      </c>
      <c r="I35" s="21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data</vt:lpstr>
      <vt:lpstr>risky frontier</vt:lpstr>
      <vt:lpstr>riskfree frontier</vt:lpstr>
      <vt:lpstr>Sharpe portfolio</vt:lpstr>
      <vt:lpstr>'Sharpe portfolio'!rf</vt:lpstr>
      <vt:lpstr>rf</vt:lpstr>
      <vt:lpstr>tau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Molu Shi</cp:lastModifiedBy>
  <dcterms:created xsi:type="dcterms:W3CDTF">2013-01-27T13:25:37Z</dcterms:created>
  <dcterms:modified xsi:type="dcterms:W3CDTF">2015-10-20T04:47:48Z</dcterms:modified>
</cp:coreProperties>
</file>