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7782ce3619bc61/Desktop/file excel/"/>
    </mc:Choice>
  </mc:AlternateContent>
  <xr:revisionPtr revIDLastSave="3" documentId="8_{4B06EE04-A242-47BE-A236-902E1D233EE3}" xr6:coauthVersionLast="47" xr6:coauthVersionMax="47" xr10:uidLastSave="{8801CC4E-C1B2-4634-A2A5-6C314F077B48}"/>
  <bookViews>
    <workbookView xWindow="-110" yWindow="-110" windowWidth="19420" windowHeight="11500" activeTab="5" xr2:uid="{9552656E-AF29-4B98-81EC-9D6CE46F2D33}"/>
  </bookViews>
  <sheets>
    <sheet name="LIST_DOSEN" sheetId="1" r:id="rId1"/>
    <sheet name="LIST_MK" sheetId="2" r:id="rId2"/>
    <sheet name="LOOKUP" sheetId="8" r:id="rId3"/>
    <sheet name="LATIHAN 1" sheetId="7" r:id="rId4"/>
    <sheet name="LATIHAN 2" sheetId="4" r:id="rId5"/>
    <sheet name="LATIHAN 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C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E21" i="6"/>
  <c r="D21" i="6"/>
  <c r="C21" i="6"/>
  <c r="B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E2" i="6"/>
  <c r="D2" i="6"/>
  <c r="B2" i="6"/>
  <c r="C23" i="4"/>
  <c r="C22" i="4"/>
  <c r="C21" i="4"/>
  <c r="C20" i="4"/>
  <c r="C17" i="4"/>
  <c r="C16" i="4"/>
  <c r="C15" i="4"/>
  <c r="C14" i="4"/>
  <c r="F3" i="4"/>
  <c r="F4" i="4"/>
  <c r="F5" i="4"/>
  <c r="F6" i="4"/>
  <c r="F7" i="4"/>
  <c r="F8" i="4"/>
  <c r="F9" i="4"/>
  <c r="F10" i="4"/>
  <c r="F11" i="4"/>
  <c r="F2" i="4"/>
  <c r="C2" i="4"/>
  <c r="P11" i="7"/>
  <c r="P10" i="7"/>
  <c r="P9" i="7"/>
  <c r="P8" i="7"/>
  <c r="P7" i="7"/>
  <c r="P6" i="7"/>
  <c r="P5" i="7"/>
  <c r="P4" i="7"/>
  <c r="P3" i="7"/>
  <c r="B20" i="8"/>
  <c r="B21" i="8"/>
  <c r="B8" i="8"/>
  <c r="B7" i="8"/>
  <c r="K8" i="7"/>
  <c r="K9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" i="7"/>
  <c r="L3" i="7"/>
  <c r="N3" i="7"/>
  <c r="L4" i="7"/>
  <c r="N4" i="7"/>
  <c r="L5" i="7"/>
  <c r="N5" i="7"/>
  <c r="L6" i="7"/>
  <c r="L7" i="7"/>
  <c r="L8" i="7"/>
  <c r="N8" i="7"/>
  <c r="L9" i="7"/>
  <c r="N9" i="7"/>
  <c r="L10" i="7"/>
  <c r="N10" i="7"/>
  <c r="L11" i="7"/>
  <c r="N11" i="7"/>
  <c r="L12" i="7"/>
  <c r="L13" i="7"/>
  <c r="N13" i="7"/>
  <c r="L14" i="7"/>
  <c r="N14" i="7"/>
  <c r="L15" i="7"/>
  <c r="N15" i="7"/>
  <c r="L16" i="7"/>
  <c r="N16" i="7"/>
  <c r="L17" i="7"/>
  <c r="N17" i="7"/>
  <c r="L18" i="7"/>
  <c r="L19" i="7"/>
  <c r="L20" i="7"/>
  <c r="N20" i="7"/>
  <c r="L21" i="7"/>
  <c r="N21" i="7"/>
  <c r="L22" i="7"/>
  <c r="N22" i="7"/>
  <c r="L23" i="7"/>
  <c r="N23" i="7"/>
  <c r="L24" i="7"/>
  <c r="L25" i="7"/>
  <c r="N25" i="7"/>
  <c r="L26" i="7"/>
  <c r="N26" i="7"/>
  <c r="L2" i="7"/>
  <c r="J3" i="7"/>
  <c r="K3" i="7"/>
  <c r="J4" i="7"/>
  <c r="K4" i="7"/>
  <c r="J5" i="7"/>
  <c r="K5" i="7"/>
  <c r="J6" i="7"/>
  <c r="K6" i="7"/>
  <c r="J7" i="7"/>
  <c r="K7" i="7"/>
  <c r="J8" i="7"/>
  <c r="J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C3" i="4"/>
  <c r="C4" i="4"/>
  <c r="C5" i="4"/>
  <c r="C6" i="4"/>
  <c r="C7" i="4"/>
  <c r="C8" i="4"/>
  <c r="C9" i="4"/>
  <c r="C10" i="4"/>
  <c r="C11" i="4"/>
  <c r="A19" i="4"/>
  <c r="A13" i="4"/>
  <c r="N18" i="7"/>
  <c r="N6" i="7"/>
  <c r="N2" i="7"/>
  <c r="N24" i="7"/>
  <c r="R26" i="7"/>
  <c r="N12" i="7"/>
  <c r="N19" i="7"/>
  <c r="N7" i="7"/>
  <c r="P16" i="7"/>
  <c r="P17" i="7"/>
  <c r="P18" i="7"/>
  <c r="P15" i="7"/>
  <c r="P2" i="7"/>
</calcChain>
</file>

<file path=xl/sharedStrings.xml><?xml version="1.0" encoding="utf-8"?>
<sst xmlns="http://schemas.openxmlformats.org/spreadsheetml/2006/main" count="407" uniqueCount="245">
  <si>
    <t>Abda Yanuar, S.T., M.Eng.</t>
  </si>
  <si>
    <t>Agus Susanto, S.T., M.Eng</t>
  </si>
  <si>
    <t>Akhmad Marzuko, Ir., H., M.T.</t>
  </si>
  <si>
    <t xml:space="preserve">Albani Musyafa,  ST, M.T.. Ph.D. </t>
  </si>
  <si>
    <t>Ali Usman, S.Ag., M.Ag</t>
  </si>
  <si>
    <t>Andi Purnomo, S.T., M.T</t>
  </si>
  <si>
    <t>Atika Ulfah Jamal, S.T., M. Eng., M.T.</t>
  </si>
  <si>
    <t>Bachnas, Ir., M.Sc</t>
  </si>
  <si>
    <t>Bambang Murdaka Eka Jati, Drs., M.S.</t>
  </si>
  <si>
    <t>Bambang Sulistiono, Ir., MSCE</t>
  </si>
  <si>
    <t>Berlian Kushari, S.T., M. Eng</t>
  </si>
  <si>
    <t xml:space="preserve">Budi Ruhiyatudin, </t>
  </si>
  <si>
    <t>Corry Jacub, Ir., M.S.</t>
  </si>
  <si>
    <t>D. A. Wahyu Wulan P., S.T., M.T.</t>
  </si>
  <si>
    <t>Dharmasanti Rawidya Putri,,S.E., S.Pd.</t>
  </si>
  <si>
    <t xml:space="preserve">Dradjat Suhardjo.Dr. Ir.,S.U. </t>
  </si>
  <si>
    <t>Edy Purwanto, Dr., Ir., CES, DEA</t>
  </si>
  <si>
    <t>Endang Tantrawati, Ir., M.T.</t>
  </si>
  <si>
    <t>Faisol A.M., Ir. M.S.</t>
  </si>
  <si>
    <t>Faizul Chasanah, S.T., M.Sc.</t>
  </si>
  <si>
    <t xml:space="preserve">Fitri Nugraheni, S.T., M.T., Ph.D. </t>
  </si>
  <si>
    <t>Gunadi Ir.,Sp.1</t>
  </si>
  <si>
    <t>Habib Abdilla Nurusman, S.T., M.T.</t>
  </si>
  <si>
    <t>Hanindya Kusuma Artati, ST, MT</t>
  </si>
  <si>
    <t>Harsoyo, Dr., Ir., M.Sc.</t>
  </si>
  <si>
    <t>Helmy Akbar Bale, Ir., M.T.</t>
  </si>
  <si>
    <t>Ibnu Sudarmadji, Ir., M.T.</t>
  </si>
  <si>
    <t>Kartini Parmono,Dra. Hj.,M.Hum.</t>
  </si>
  <si>
    <t xml:space="preserve">Lalu Makrup, Dr. Ir.,M. T. </t>
  </si>
  <si>
    <t>Luthfi Hasan, Dr., Ir., M.T.</t>
  </si>
  <si>
    <t>M. Shubhi Nurul Hadi, ST, MT</t>
  </si>
  <si>
    <t>Miftahul Fauziah, S.T., M.T., Ph.D</t>
  </si>
  <si>
    <t>Miftahul Iman, S.T., M.T.</t>
  </si>
  <si>
    <t>Mochamad Teguh, Prof., Ir., MSCE, PhD.</t>
  </si>
  <si>
    <t>Muchamad Samsudin, Ir., M.T.</t>
  </si>
  <si>
    <t>Muh. Rifqi Abdurrozak, S.T., M. Eng</t>
  </si>
  <si>
    <t>Muhadi Zainuddin, Drs., M.Ag., Lc.</t>
  </si>
  <si>
    <t>Muhamad Sigit DS, Ir., MT</t>
  </si>
  <si>
    <t>Muhammad Muhajir, Lc., M.A.</t>
  </si>
  <si>
    <t xml:space="preserve">Munadhir,lr.,M.S. </t>
  </si>
  <si>
    <t>Pradipta Nandi Wardhana, ST, M. Eng</t>
  </si>
  <si>
    <t>Prima Juanita Romadhona, ST, M. Sc</t>
  </si>
  <si>
    <t>Rahmadi Agus Setiawan, S. Ag., M.A</t>
  </si>
  <si>
    <t>Restu Faizah, S.T., M.T.</t>
  </si>
  <si>
    <t>Rizky Budi Utomo, ST, MT</t>
  </si>
  <si>
    <t>Robby Habiba Abror, Dr. ,S.Ag., M.Hum.</t>
  </si>
  <si>
    <t>Ruzardi, Dr., Ir., M.S.</t>
  </si>
  <si>
    <t>Sarwidi, Prof., Ir., MSCE, Ph.D.</t>
  </si>
  <si>
    <t>Setya Winarno, ST, MT, Ph.D</t>
  </si>
  <si>
    <t xml:space="preserve">Soesastrawan, Ir.,M.S. </t>
  </si>
  <si>
    <t>Sri Aminatun, S.T., M.T</t>
  </si>
  <si>
    <t xml:space="preserve">Sri Amini Yuni Astuti,Dr. Ir.,M.T. </t>
  </si>
  <si>
    <t>Subarkah, Ir., M.T.</t>
  </si>
  <si>
    <t>Suharyatmo, Ir., M.T.</t>
  </si>
  <si>
    <t xml:space="preserve">Sukarno, Dr., Ir.,SU. </t>
  </si>
  <si>
    <t>Tara Asih Wijayanti, S.Pd.</t>
  </si>
  <si>
    <t>Teguh, S. Ag., M. Pd. I</t>
  </si>
  <si>
    <t xml:space="preserve">Tuti Sumarningsih Ir. MT. </t>
  </si>
  <si>
    <t>Wagini, Drs., M.S.</t>
  </si>
  <si>
    <t>Widodo, Prof., Ir., MSCE, Ph.D.</t>
  </si>
  <si>
    <t>Yunalia Muntafi, S.T., M.T.</t>
  </si>
  <si>
    <t>Zaenal Arifin, S.T, M.T.</t>
  </si>
  <si>
    <t>No</t>
  </si>
  <si>
    <t>Mata Kuliah</t>
  </si>
  <si>
    <t>Aqidah</t>
  </si>
  <si>
    <t>Pend. Pancasila</t>
  </si>
  <si>
    <t>Matematika I</t>
  </si>
  <si>
    <t>Analisis Struktur Statis Tertentu</t>
  </si>
  <si>
    <t>Fisika Teknik</t>
  </si>
  <si>
    <t>Hidraulika I (+Pr)</t>
  </si>
  <si>
    <t>Gambar Teknik</t>
  </si>
  <si>
    <t>Rekayasa Lalulintas (+Pr)</t>
  </si>
  <si>
    <t>Pend. Kewarganegaraan</t>
  </si>
  <si>
    <t>Bahasa Inggris</t>
  </si>
  <si>
    <t>Ibadah dan Akhlaq</t>
  </si>
  <si>
    <t>Teknologi Bahan Konstruksi (+Pr)</t>
  </si>
  <si>
    <t>Matematika II</t>
  </si>
  <si>
    <t>Statistika Teknik</t>
  </si>
  <si>
    <t>Pengantar Manajemen Kebencanaan</t>
  </si>
  <si>
    <t>Analisis Struktur Statis Tak Tentu</t>
  </si>
  <si>
    <t>Pemetaan dan GIS (+Pr)</t>
  </si>
  <si>
    <t>Ilmu Lingkungan</t>
  </si>
  <si>
    <t>Analisis Tegangan Bahan</t>
  </si>
  <si>
    <t>Pemikiran &amp; Peradaban Islam</t>
  </si>
  <si>
    <t>Mekanika Tanah I (+Pr)</t>
  </si>
  <si>
    <t>Hidraulika II</t>
  </si>
  <si>
    <t>Hidrologi Terapan</t>
  </si>
  <si>
    <t>Matematika III</t>
  </si>
  <si>
    <t>Pemrograman Komputer</t>
  </si>
  <si>
    <t>Studi Kepemimpinan Islam</t>
  </si>
  <si>
    <t>Mekanika Tanah II (+Pr)</t>
  </si>
  <si>
    <t>Rekayasa Irigasi</t>
  </si>
  <si>
    <t>Bahan Perkerasan Jalan (+Pr)</t>
  </si>
  <si>
    <t>Drainase Terapan</t>
  </si>
  <si>
    <t>Metode Numerik</t>
  </si>
  <si>
    <t>Manajemen Proyek</t>
  </si>
  <si>
    <t>Analisis Struktur Metode Matriks</t>
  </si>
  <si>
    <t>Geometri Jalan Raya</t>
  </si>
  <si>
    <t>Struktur Rangka Baja</t>
  </si>
  <si>
    <t>Struktur Perkerasan Jalan</t>
  </si>
  <si>
    <t>Pondasi I</t>
  </si>
  <si>
    <t>Desain Plat dan Balok Beton</t>
  </si>
  <si>
    <t>Teknik Kegempaan</t>
  </si>
  <si>
    <t>Manajemen Peralatan Konstruksi</t>
  </si>
  <si>
    <t>Perancangan Keairan</t>
  </si>
  <si>
    <t>Desain Portal Beton Tahan Gempa</t>
  </si>
  <si>
    <t>Perancangan Jalan</t>
  </si>
  <si>
    <t>Struktur Portal Baja</t>
  </si>
  <si>
    <t>Pondasi II</t>
  </si>
  <si>
    <t>Praktik Kerja</t>
  </si>
  <si>
    <t xml:space="preserve">Metode Pelaksanaan Bangunan </t>
  </si>
  <si>
    <t>Analisis Dinamika Struktur</t>
  </si>
  <si>
    <t>Metode Elemen Hingga</t>
  </si>
  <si>
    <t>Perancangan Struktur Jembatan</t>
  </si>
  <si>
    <t>Struktur Beton Prategang</t>
  </si>
  <si>
    <t>Jalan Rel</t>
  </si>
  <si>
    <t>Manajemen Lalulintas</t>
  </si>
  <si>
    <t>Perencanaan Transportasi</t>
  </si>
  <si>
    <t>Transportasi Sedimen</t>
  </si>
  <si>
    <t>Hidraulika Saluran Terbuka</t>
  </si>
  <si>
    <t>Perkuatan Tanah</t>
  </si>
  <si>
    <t>Aspek Hukum Konstruksi</t>
  </si>
  <si>
    <t>Penelitian Operasional</t>
  </si>
  <si>
    <t>Metode Penelitian dan Tek. Komunikasi</t>
  </si>
  <si>
    <t>Perancangan Str. Bangunan Gedung Tahan Gempa</t>
  </si>
  <si>
    <t>Kewirausahaan Bisnis Jasa Konstruksi</t>
  </si>
  <si>
    <t>Kuliah Kerja Nyata</t>
  </si>
  <si>
    <t>Analisis Investasi Proyek</t>
  </si>
  <si>
    <t>Teknik Pelaksanaan Perkerasan</t>
  </si>
  <si>
    <t>Proposal Tugas Akhir</t>
  </si>
  <si>
    <t>Struktur Kayu</t>
  </si>
  <si>
    <t>Rekayasa Pelat Baja</t>
  </si>
  <si>
    <t>Struktur Komposit</t>
  </si>
  <si>
    <t>Lapangan Terbang</t>
  </si>
  <si>
    <t>Angkutan Umum</t>
  </si>
  <si>
    <t>Pelabuhan Laut</t>
  </si>
  <si>
    <t>Aliran Air Tanah</t>
  </si>
  <si>
    <t>Stabilisasi Tanah</t>
  </si>
  <si>
    <t>Manajemen Tenaga Kerja Konstruksi</t>
  </si>
  <si>
    <t>Pengelolaan Sumber Daya Air</t>
  </si>
  <si>
    <t>Evaluasi Infrasruktur Pasca Bencana</t>
  </si>
  <si>
    <t>Tugas Akhir</t>
  </si>
  <si>
    <t>SKS</t>
  </si>
  <si>
    <t>Semester</t>
  </si>
  <si>
    <t>Sifat</t>
  </si>
  <si>
    <t>Wajib</t>
  </si>
  <si>
    <t>Pilihan</t>
  </si>
  <si>
    <t>agus</t>
  </si>
  <si>
    <t>wawan</t>
  </si>
  <si>
    <t>wiwit</t>
  </si>
  <si>
    <t>budi</t>
  </si>
  <si>
    <t>santoso</t>
  </si>
  <si>
    <t>teguh</t>
  </si>
  <si>
    <t xml:space="preserve">imam </t>
  </si>
  <si>
    <t>iman</t>
  </si>
  <si>
    <t>arif</t>
  </si>
  <si>
    <t>atik</t>
  </si>
  <si>
    <t>wati</t>
  </si>
  <si>
    <t>udin</t>
  </si>
  <si>
    <t xml:space="preserve">eni </t>
  </si>
  <si>
    <t>sigit</t>
  </si>
  <si>
    <t>wahyu</t>
  </si>
  <si>
    <t>yuni</t>
  </si>
  <si>
    <t>hendri</t>
  </si>
  <si>
    <t>krisno</t>
  </si>
  <si>
    <t>aris</t>
  </si>
  <si>
    <t>fauzi</t>
  </si>
  <si>
    <t>yanto</t>
  </si>
  <si>
    <t>anto</t>
  </si>
  <si>
    <t>tri</t>
  </si>
  <si>
    <t>nur</t>
  </si>
  <si>
    <t>neni</t>
  </si>
  <si>
    <t>A</t>
  </si>
  <si>
    <t>C</t>
  </si>
  <si>
    <t>B</t>
  </si>
  <si>
    <t>D</t>
  </si>
  <si>
    <t>UNIV</t>
  </si>
  <si>
    <t>CE</t>
  </si>
  <si>
    <t>SCE</t>
  </si>
  <si>
    <t>WE</t>
  </si>
  <si>
    <t>TRE</t>
  </si>
  <si>
    <t>GTE</t>
  </si>
  <si>
    <t>CM</t>
  </si>
  <si>
    <t>KBK</t>
  </si>
  <si>
    <t>1. JUMLAH</t>
  </si>
  <si>
    <t>2. RATA-RATA</t>
  </si>
  <si>
    <t>3. NILAI HURUF</t>
  </si>
  <si>
    <t>4. NILAI TERTINGGI</t>
  </si>
  <si>
    <t>4. NILAI TERENDAH</t>
  </si>
  <si>
    <t>KODE</t>
  </si>
  <si>
    <t>NAMA BARANG</t>
  </si>
  <si>
    <t>HARGA PEMBELIAN (Rp)</t>
  </si>
  <si>
    <t>PERKIRAAAN MASA FUNGSI (Tahun)</t>
  </si>
  <si>
    <t>E</t>
  </si>
  <si>
    <t>F</t>
  </si>
  <si>
    <t>I</t>
  </si>
  <si>
    <t>J</t>
  </si>
  <si>
    <t>K</t>
  </si>
  <si>
    <t>L</t>
  </si>
  <si>
    <t>M</t>
  </si>
  <si>
    <t>Total Item</t>
  </si>
  <si>
    <t xml:space="preserve">Total </t>
  </si>
  <si>
    <t>Total Harga</t>
  </si>
  <si>
    <t>NAMA</t>
  </si>
  <si>
    <t>ID DOSEN</t>
  </si>
  <si>
    <t>NAMA DOSEN</t>
  </si>
  <si>
    <t>UMUR acak (21 - 60)</t>
  </si>
  <si>
    <t>ID MK</t>
  </si>
  <si>
    <t>1. ID MK</t>
  </si>
  <si>
    <t>2. ID DOSEN</t>
  </si>
  <si>
    <t>3. UMUR</t>
  </si>
  <si>
    <t>1. KODE UNIT</t>
  </si>
  <si>
    <t>2. TAHUN PERKIRAAN PERBAIKAN</t>
  </si>
  <si>
    <t>HLOOKUP</t>
  </si>
  <si>
    <t>CODE</t>
  </si>
  <si>
    <t>HARGA</t>
  </si>
  <si>
    <t>ABC</t>
  </si>
  <si>
    <t>DEF</t>
  </si>
  <si>
    <t>GHI</t>
  </si>
  <si>
    <t>CARI KODE :</t>
  </si>
  <si>
    <t>NAMA :</t>
  </si>
  <si>
    <t>VLOOKUP</t>
  </si>
  <si>
    <t>ID</t>
  </si>
  <si>
    <t>UMUR</t>
  </si>
  <si>
    <t>UMUR :</t>
  </si>
  <si>
    <t>HARGA :</t>
  </si>
  <si>
    <t>4. KETERANGAN</t>
  </si>
  <si>
    <t>1.SKS</t>
  </si>
  <si>
    <t>1.Sem</t>
  </si>
  <si>
    <t>1.Sifat</t>
  </si>
  <si>
    <t>1.Kelas Mata Kuliah</t>
  </si>
  <si>
    <t>2.DOSEN PENGAMPU</t>
  </si>
  <si>
    <t>Nama Sales</t>
  </si>
  <si>
    <t>Bulan 1</t>
  </si>
  <si>
    <t>Bulan 2</t>
  </si>
  <si>
    <t>Bulan 3</t>
  </si>
  <si>
    <t>Bulan 4</t>
  </si>
  <si>
    <t>Bulan 5</t>
  </si>
  <si>
    <t>Bulan 6</t>
  </si>
  <si>
    <t>5.PERINGKAT (Bulan 6)</t>
  </si>
  <si>
    <t>7. JUMLAH NILAI HURUF</t>
  </si>
  <si>
    <t>6. JUMLAH NILAI ANGKA</t>
  </si>
  <si>
    <t>a. Fakultas Teknologi Industri (FTI)</t>
  </si>
  <si>
    <t>b. Fakultas Ekonomi (FE)</t>
  </si>
  <si>
    <t>c. Fakultas Kedokteran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</si>
</sst>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0.0"/>
    <numFmt numFmtId="166" formatCode="_-[$Rp-421]* #,##0_-;\-[$Rp-421]* #,##0_-;_-[$Rp-421]* &quot;-&quot;_-;_-@_-"/>
  </numFmts>
  <fonts count="17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Cambria (Headings)"/>
    </font>
    <font>
      <b/>
      <sz val="18"/>
      <name val="Cambria"/>
      <family val="1"/>
      <scheme val="major"/>
    </font>
    <font>
      <b/>
      <sz val="18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vertical="center" wrapText="1"/>
    </xf>
    <xf numFmtId="0" fontId="3" fillId="0" borderId="1" xfId="2" applyBorder="1"/>
    <xf numFmtId="0" fontId="5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6" fillId="0" borderId="0" xfId="0" quotePrefix="1" applyFo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/>
    <xf numFmtId="3" fontId="4" fillId="5" borderId="1" xfId="0" applyNumberFormat="1" applyFont="1" applyFill="1" applyBorder="1"/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1" fillId="0" borderId="0" xfId="0" applyFont="1"/>
    <xf numFmtId="0" fontId="3" fillId="6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6" xfId="0" applyFill="1" applyBorder="1"/>
    <xf numFmtId="0" fontId="0" fillId="10" borderId="5" xfId="0" applyFill="1" applyBorder="1"/>
    <xf numFmtId="0" fontId="3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478251E2-D16C-41E5-BAA2-5E0AD2832DF9}"/>
    <cellStyle name="Normal 3" xfId="2" xr:uid="{D156AA02-C8A2-42F9-A227-029CAC38D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'LATIHAN 1'!$C$1</c:f>
              <c:strCache>
                <c:ptCount val="1"/>
                <c:pt idx="0">
                  <c:v>Bulan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1'!$C$2:$C$26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  <c:pt idx="18">
                  <c:v>10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455A-89B9-571F47B3AFBC}"/>
            </c:ext>
          </c:extLst>
        </c:ser>
        <c:ser>
          <c:idx val="1"/>
          <c:order val="1"/>
          <c:tx>
            <c:strRef>
              <c:f>'LATIHAN 1'!$D$1</c:f>
              <c:strCache>
                <c:ptCount val="1"/>
                <c:pt idx="0">
                  <c:v>Bulan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2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7-455A-89B9-571F47B3AFBC}"/>
            </c:ext>
          </c:extLst>
        </c:ser>
        <c:ser>
          <c:idx val="2"/>
          <c:order val="2"/>
          <c:tx>
            <c:strRef>
              <c:f>'LATIHAN 1'!$E$1</c:f>
              <c:strCache>
                <c:ptCount val="1"/>
                <c:pt idx="0">
                  <c:v>Bulan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1'!$E$2:$E$26</c:f>
              <c:numCache>
                <c:formatCode>General</c:formatCode>
                <c:ptCount val="25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7-455A-89B9-571F47B3AFBC}"/>
            </c:ext>
          </c:extLst>
        </c:ser>
        <c:ser>
          <c:idx val="3"/>
          <c:order val="3"/>
          <c:tx>
            <c:strRef>
              <c:f>'LATIHAN 1'!$F$1</c:f>
              <c:strCache>
                <c:ptCount val="1"/>
                <c:pt idx="0">
                  <c:v>Bulan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1'!$F$2:$F$26</c:f>
              <c:numCache>
                <c:formatCode>General</c:formatCode>
                <c:ptCount val="25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2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7-455A-89B9-571F47B3AFBC}"/>
            </c:ext>
          </c:extLst>
        </c:ser>
        <c:ser>
          <c:idx val="4"/>
          <c:order val="4"/>
          <c:tx>
            <c:strRef>
              <c:f>'LATIHAN 1'!$G$1</c:f>
              <c:strCache>
                <c:ptCount val="1"/>
                <c:pt idx="0">
                  <c:v>Bulan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1'!$G$2:$G$26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5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7-455A-89B9-571F47B3AFBC}"/>
            </c:ext>
          </c:extLst>
        </c:ser>
        <c:ser>
          <c:idx val="5"/>
          <c:order val="5"/>
          <c:tx>
            <c:strRef>
              <c:f>'LATIHAN 1'!$H$1</c:f>
              <c:strCache>
                <c:ptCount val="1"/>
                <c:pt idx="0">
                  <c:v>Bulan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'LATIHAN 1'!$A$2:$B$26</c:f>
              <c:multiLvlStrCache>
                <c:ptCount val="25"/>
                <c:lvl>
                  <c:pt idx="0">
                    <c:v>agus</c:v>
                  </c:pt>
                  <c:pt idx="1">
                    <c:v>wawan</c:v>
                  </c:pt>
                  <c:pt idx="2">
                    <c:v>wiwit</c:v>
                  </c:pt>
                  <c:pt idx="3">
                    <c:v>budi</c:v>
                  </c:pt>
                  <c:pt idx="4">
                    <c:v>santoso</c:v>
                  </c:pt>
                  <c:pt idx="5">
                    <c:v>teguh</c:v>
                  </c:pt>
                  <c:pt idx="6">
                    <c:v>imam </c:v>
                  </c:pt>
                  <c:pt idx="7">
                    <c:v>iman</c:v>
                  </c:pt>
                  <c:pt idx="8">
                    <c:v>arif</c:v>
                  </c:pt>
                  <c:pt idx="9">
                    <c:v>atik</c:v>
                  </c:pt>
                  <c:pt idx="10">
                    <c:v>wati</c:v>
                  </c:pt>
                  <c:pt idx="11">
                    <c:v>udin</c:v>
                  </c:pt>
                  <c:pt idx="12">
                    <c:v>eni </c:v>
                  </c:pt>
                  <c:pt idx="13">
                    <c:v>sigit</c:v>
                  </c:pt>
                  <c:pt idx="14">
                    <c:v>wahyu</c:v>
                  </c:pt>
                  <c:pt idx="15">
                    <c:v>yuni</c:v>
                  </c:pt>
                  <c:pt idx="16">
                    <c:v>hendri</c:v>
                  </c:pt>
                  <c:pt idx="17">
                    <c:v>krisno</c:v>
                  </c:pt>
                  <c:pt idx="18">
                    <c:v>aris</c:v>
                  </c:pt>
                  <c:pt idx="19">
                    <c:v>fauzi</c:v>
                  </c:pt>
                  <c:pt idx="20">
                    <c:v>yanto</c:v>
                  </c:pt>
                  <c:pt idx="21">
                    <c:v>anto</c:v>
                  </c:pt>
                  <c:pt idx="22">
                    <c:v>tri</c:v>
                  </c:pt>
                  <c:pt idx="23">
                    <c:v>nur</c:v>
                  </c:pt>
                  <c:pt idx="24">
                    <c:v>neni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'LATIHAN 1'!$H$2:$H$26</c:f>
              <c:numCache>
                <c:formatCode>General</c:formatCode>
                <c:ptCount val="2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7-455A-89B9-571F47B3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11247"/>
        <c:axId val="1"/>
      </c:barChart>
      <c:catAx>
        <c:axId val="18158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15811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169581</xdr:colOff>
      <xdr:row>6</xdr:row>
      <xdr:rowOff>83298</xdr:rowOff>
    </xdr:from>
    <xdr:to>
      <xdr:col>4</xdr:col>
      <xdr:colOff>366469</xdr:colOff>
      <xdr:row>7</xdr:row>
      <xdr:rowOff>11224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F57F81-D2DD-3F74-0311-059F703AC53A}"/>
            </a:ext>
          </a:extLst>
        </xdr:cNvPr>
        <xdr:cNvCxnSpPr/>
      </xdr:nvCxnSpPr>
      <xdr:spPr>
        <a:xfrm flipH="1">
          <a:off x="3395381" y="1389530"/>
          <a:ext cx="1692088" cy="1232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19</xdr:row>
      <xdr:rowOff>105708</xdr:rowOff>
    </xdr:from>
    <xdr:to>
      <xdr:col>4</xdr:col>
      <xdr:colOff>1126580</xdr:colOff>
      <xdr:row>20</xdr:row>
      <xdr:rowOff>33299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681F3BD-BE31-CBE2-A984-989CF16EFD23}"/>
            </a:ext>
          </a:extLst>
        </xdr:cNvPr>
        <xdr:cNvCxnSpPr/>
      </xdr:nvCxnSpPr>
      <xdr:spPr>
        <a:xfrm flipH="1">
          <a:off x="4123763" y="4123764"/>
          <a:ext cx="1692088" cy="1232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243951</xdr:colOff>
      <xdr:row>1</xdr:row>
      <xdr:rowOff>52632</xdr:rowOff>
    </xdr:from>
    <xdr:to>
      <xdr:col>23</xdr:col>
      <xdr:colOff>523209</xdr:colOff>
      <xdr:row>19</xdr:row>
      <xdr:rowOff>68036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14B54E-ECB4-3D1F-2557-36D18938C354}"/>
            </a:ext>
          </a:extLst>
        </xdr:cNvPr>
        <xdr:cNvSpPr/>
      </xdr:nvSpPr>
      <xdr:spPr>
        <a:xfrm>
          <a:off x="10783137" y="501668"/>
          <a:ext cx="4540109" cy="31994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1:</a:t>
          </a:r>
        </a:p>
        <a:p>
          <a:pPr algn="l"/>
          <a:r>
            <a:rPr lang="id-ID" sz="1100" baseline="0">
              <a:solidFill>
                <a:sysClr val="windowText" lastClr="000000"/>
              </a:solidFill>
            </a:rPr>
            <a:t>Dengan menngunakkan Fungsi yang telah dipelajari hitunglah :</a:t>
          </a:r>
        </a:p>
        <a:p>
          <a:pPr algn="l"/>
          <a:r>
            <a:rPr lang="id-ID" sz="1100" b="1">
              <a:solidFill>
                <a:sysClr val="windowText" lastClr="000000"/>
              </a:solidFill>
            </a:rPr>
            <a:t>1.</a:t>
          </a:r>
          <a:r>
            <a:rPr lang="id-ID" sz="1100" b="1" baseline="0">
              <a:solidFill>
                <a:sysClr val="windowText" lastClr="000000"/>
              </a:solidFill>
            </a:rPr>
            <a:t> </a:t>
          </a:r>
          <a:r>
            <a:rPr lang="id-ID" sz="1100" baseline="0">
              <a:solidFill>
                <a:sysClr val="windowText" lastClr="000000"/>
              </a:solidFill>
            </a:rPr>
            <a:t>Jumlah nilai dari setiap sales.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2. </a:t>
          </a:r>
          <a:r>
            <a:rPr lang="id-ID" sz="1100">
              <a:solidFill>
                <a:sysClr val="windowText" lastClr="000000"/>
              </a:solidFill>
            </a:rPr>
            <a:t>Nilai rata-rata dari setiap sales.</a:t>
          </a:r>
          <a:endParaRPr lang="id-ID" sz="1100" baseline="0">
            <a:solidFill>
              <a:sysClr val="windowText" lastClr="000000"/>
            </a:solidFill>
          </a:endParaRP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3. </a:t>
          </a:r>
          <a:r>
            <a:rPr lang="id-ID" sz="1100" baseline="0">
              <a:solidFill>
                <a:sysClr val="windowText" lastClr="000000"/>
              </a:solidFill>
            </a:rPr>
            <a:t>Nilai huruf untuk total nilai dari setiap sales. 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SYARAT :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A : 7,1  ke atas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B : 4,1 - 7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C : 2,1 - 4</a:t>
          </a:r>
        </a:p>
        <a:p>
          <a:pPr algn="l"/>
          <a:r>
            <a:rPr lang="id-ID" sz="1100" baseline="0">
              <a:solidFill>
                <a:srgbClr val="FF0000"/>
              </a:solidFill>
            </a:rPr>
            <a:t> D : 2 ke bawah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4. </a:t>
          </a:r>
          <a:r>
            <a:rPr lang="id-ID" sz="1100" baseline="0">
              <a:solidFill>
                <a:sysClr val="windowText" lastClr="000000"/>
              </a:solidFill>
            </a:rPr>
            <a:t>Nilai tertinggi dan nilai terendah dari masing-masing sales.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5. </a:t>
          </a:r>
          <a:r>
            <a:rPr lang="id-ID" sz="1100" baseline="0">
              <a:solidFill>
                <a:sysClr val="windowText" lastClr="000000"/>
              </a:solidFill>
            </a:rPr>
            <a:t>Untuk  "BULAN 6", tandai nilai tertinggi dengan teks = "TERTINGGI", dan tandai nilai terendah dengan teks = "RENDAH".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6. </a:t>
          </a:r>
          <a:r>
            <a:rPr lang="id-ID" sz="1100" baseline="0">
              <a:solidFill>
                <a:sysClr val="windowText" lastClr="000000"/>
              </a:solidFill>
            </a:rPr>
            <a:t>Hitunglah berapa jumlah sales yang mendapatkan nilai 10, 9,  8,7, 6, 5, 4, 3 ,2,1.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7. </a:t>
          </a:r>
          <a:r>
            <a:rPr lang="id-ID" sz="1100" baseline="0">
              <a:solidFill>
                <a:sysClr val="windowText" lastClr="000000"/>
              </a:solidFill>
            </a:rPr>
            <a:t>Hitunglah berapa Sales yang mendapatkan nilai huruf, A, B, C, D.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id-ID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Buatlah Grafik Style "LINE" dengan menggunakan data tersebut. </a:t>
          </a:r>
          <a:endParaRPr lang="id-ID" sz="1100" b="1" baseline="0">
            <a:solidFill>
              <a:sysClr val="windowText" lastClr="000000"/>
            </a:solidFill>
          </a:endParaRPr>
        </a:p>
        <a:p>
          <a:pPr algn="l"/>
          <a:endParaRPr lang="id-ID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190500</xdr:colOff>
      <xdr:row>20</xdr:row>
      <xdr:rowOff>165100</xdr:rowOff>
    </xdr:from>
    <xdr:to>
      <xdr:col>24</xdr:col>
      <xdr:colOff>317500</xdr:colOff>
      <xdr:row>40</xdr:row>
      <xdr:rowOff>152400</xdr:rowOff>
    </xdr:to>
    <xdr:graphicFrame macro="">
      <xdr:nvGraphicFramePr>
        <xdr:cNvPr id="3174" name="Chart 3">
          <a:extLst>
            <a:ext uri="{FF2B5EF4-FFF2-40B4-BE49-F238E27FC236}">
              <a16:creationId xmlns:a16="http://schemas.microsoft.com/office/drawing/2014/main" id="{AC220422-F64A-E04D-95C0-49C47860C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180974</xdr:rowOff>
    </xdr:from>
    <xdr:to>
      <xdr:col>13</xdr:col>
      <xdr:colOff>157570</xdr:colOff>
      <xdr:row>14</xdr:row>
      <xdr:rowOff>107957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9796F2-D040-3F4C-09A0-64EAABFDE5E4}"/>
            </a:ext>
          </a:extLst>
        </xdr:cNvPr>
        <xdr:cNvSpPr/>
      </xdr:nvSpPr>
      <xdr:spPr>
        <a:xfrm>
          <a:off x="6296025" y="180974"/>
          <a:ext cx="4215210" cy="29813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2: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Dengan menngunakan fungsi yang telah dipelajari  :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Tulis dengan fungsi untuk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UNIT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unit adalah 3 digit  yang dimulai dari digit ke 3 pada kolom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KODE.</a:t>
          </a:r>
        </a:p>
        <a:p>
          <a:pPr algn="l"/>
          <a:r>
            <a:rPr lang="id-ID" sz="1100" b="1">
              <a:solidFill>
                <a:sysClr val="windowText" lastClr="000000"/>
              </a:solidFill>
            </a:rPr>
            <a:t>2.</a:t>
          </a:r>
          <a:r>
            <a:rPr lang="id-ID" sz="1100" b="1" baseline="0">
              <a:solidFill>
                <a:sysClr val="windowText" lastClr="000000"/>
              </a:solidFill>
            </a:rPr>
            <a:t>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Dengan keterangan  bahwa 2 digit pertama  pada </a:t>
          </a:r>
          <a:r>
            <a:rPr lang="id-ID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KODE </a:t>
          </a:r>
          <a:r>
            <a:rPr lang="id-ID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adalah tahun pembelian,</a:t>
          </a:r>
          <a:r>
            <a:rPr lang="id-ID" sz="1100" b="0" baseline="0">
              <a:solidFill>
                <a:sysClr val="windowText" lastClr="000000"/>
              </a:solidFill>
            </a:rPr>
            <a:t> Hitunglah  tahun perkiraan perbaikan.  (Dengan melihat kolom PERKIRAAAN MASA FUNGSI).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3.  </a:t>
          </a:r>
          <a:r>
            <a:rPr lang="id-ID" sz="1100" b="0" baseline="0">
              <a:solidFill>
                <a:sysClr val="windowText" lastClr="000000"/>
              </a:solidFill>
            </a:rPr>
            <a:t>Dengan keterangan kode: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 </a:t>
          </a:r>
          <a:r>
            <a:rPr lang="id-ID" sz="1100" b="0" baseline="0">
              <a:solidFill>
                <a:srgbClr val="FF0000"/>
              </a:solidFill>
            </a:rPr>
            <a:t>FTI : 520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 FE = 310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 FK = 710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Hitunglah jumlah item  pembelian untuk masing-masing fakultas tersebut, kemudian jumlahkan.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</a:t>
          </a:r>
          <a:r>
            <a:rPr lang="id-ID" sz="1100" b="0" baseline="0">
              <a:solidFill>
                <a:sysClr val="windowText" lastClr="000000"/>
              </a:solidFill>
            </a:rPr>
            <a:t>.  Masih dengan menggunakan keterangan kode diatas</a:t>
          </a:r>
          <a:r>
            <a:rPr lang="id-ID" sz="1100" b="1" baseline="0">
              <a:solidFill>
                <a:sysClr val="windowText" lastClr="000000"/>
              </a:solidFill>
            </a:rPr>
            <a:t>, </a:t>
          </a:r>
          <a:r>
            <a:rPr lang="id-ID" sz="1100" b="0" baseline="0">
              <a:solidFill>
                <a:sysClr val="windowText" lastClr="000000"/>
              </a:solidFill>
            </a:rPr>
            <a:t>Hitunglah total harga pembelian untuk masing-masing Fakultas, kemudian jumlahkan.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117475</xdr:rowOff>
    </xdr:from>
    <xdr:to>
      <xdr:col>15</xdr:col>
      <xdr:colOff>529061</xdr:colOff>
      <xdr:row>18</xdr:row>
      <xdr:rowOff>109513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F80221-A76C-5468-FFAB-676B5D8C4190}"/>
            </a:ext>
          </a:extLst>
        </xdr:cNvPr>
        <xdr:cNvSpPr/>
      </xdr:nvSpPr>
      <xdr:spPr>
        <a:xfrm>
          <a:off x="9161929" y="403972"/>
          <a:ext cx="4007341" cy="323053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solidFill>
                <a:sysClr val="windowText" lastClr="000000"/>
              </a:solidFill>
            </a:rPr>
            <a:t>LATIHAN 3:</a:t>
          </a:r>
        </a:p>
        <a:p>
          <a:pPr algn="l"/>
          <a:r>
            <a:rPr lang="id-ID" sz="1100" b="0" baseline="0">
              <a:solidFill>
                <a:sysClr val="windowText" lastClr="000000"/>
              </a:solidFill>
            </a:rPr>
            <a:t>Dengan menngunakan fungsi yang telah dipelajari  : 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1. </a:t>
          </a:r>
          <a:r>
            <a:rPr lang="id-ID" sz="1100" b="0" baseline="0">
              <a:solidFill>
                <a:sysClr val="windowText" lastClr="000000"/>
              </a:solidFill>
            </a:rPr>
            <a:t>Dengan menggunakan Sheet "LIST MK" masukkan secara otomatis data  MATA KULIAH, SKS, SEMESTER, dan SIFAT.  dengan menginputkan 20 ID MK berikut :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(43, 45, 8, 29, 6, 66, 77, 59, 37, 32 ,67, 15, 67, 70, 73, 5, 13, 4, 16, 21)</a:t>
          </a:r>
        </a:p>
        <a:p>
          <a:pPr algn="l">
            <a:lnSpc>
              <a:spcPts val="1200"/>
            </a:lnSpc>
          </a:pPr>
          <a:r>
            <a:rPr lang="id-ID" sz="1100" b="1" baseline="0">
              <a:solidFill>
                <a:sysClr val="windowText" lastClr="000000"/>
              </a:solidFill>
            </a:rPr>
            <a:t>2. </a:t>
          </a:r>
          <a:r>
            <a:rPr lang="id-ID" sz="1100" b="0" baseline="0">
              <a:solidFill>
                <a:sysClr val="windowText" lastClr="000000"/>
              </a:solidFill>
            </a:rPr>
            <a:t>Buatlah fungsi pada kolom </a:t>
          </a:r>
          <a:r>
            <a:rPr lang="id-ID" sz="1100" b="1" baseline="0">
              <a:solidFill>
                <a:sysClr val="windowText" lastClr="000000"/>
              </a:solidFill>
            </a:rPr>
            <a:t>DOSEN PENGAMPU </a:t>
          </a:r>
          <a:r>
            <a:rPr lang="id-ID" sz="1100" b="0" baseline="0">
              <a:solidFill>
                <a:sysClr val="windowText" lastClr="000000"/>
              </a:solidFill>
            </a:rPr>
            <a:t>sehingga ketika menginputkan </a:t>
          </a:r>
          <a:r>
            <a:rPr lang="id-ID" sz="1100" b="1" baseline="0">
              <a:solidFill>
                <a:sysClr val="windowText" lastClr="000000"/>
              </a:solidFill>
            </a:rPr>
            <a:t>ID DOSEN </a:t>
          </a:r>
          <a:r>
            <a:rPr lang="id-ID" sz="1100" b="0" baseline="0">
              <a:solidFill>
                <a:sysClr val="windowText" lastClr="000000"/>
              </a:solidFill>
            </a:rPr>
            <a:t>, Nama Dosen akan muncul secara otomatis. Berikut 20 ID DOSEN  tersebut :</a:t>
          </a:r>
        </a:p>
        <a:p>
          <a:pPr algn="l"/>
          <a:r>
            <a:rPr lang="id-ID" sz="1100" b="0" baseline="0">
              <a:solidFill>
                <a:srgbClr val="FF0000"/>
              </a:solidFill>
            </a:rPr>
            <a:t>(18, 6, 61, 54, 61, 15, 10, 22, 4, 4, 30, 31, 5, 3, 45, 26, 60, 4, 53, 32)</a:t>
          </a:r>
        </a:p>
        <a:p>
          <a:pPr algn="l">
            <a:lnSpc>
              <a:spcPts val="1200"/>
            </a:lnSpc>
          </a:pPr>
          <a:r>
            <a:rPr lang="id-ID" sz="1100" b="1" baseline="0">
              <a:solidFill>
                <a:sysClr val="windowText" lastClr="000000"/>
              </a:solidFill>
            </a:rPr>
            <a:t>3. </a:t>
          </a:r>
          <a:r>
            <a:rPr lang="id-ID" sz="1100" b="0" baseline="0">
              <a:solidFill>
                <a:sysClr val="windowText" lastClr="000000"/>
              </a:solidFill>
            </a:rPr>
            <a:t>Gunakan fungsi untuk menampilkan  umur  semua dosen tersebut.</a:t>
          </a:r>
        </a:p>
        <a:p>
          <a:pPr algn="l"/>
          <a:r>
            <a:rPr lang="id-ID" sz="1100" b="1" baseline="0">
              <a:solidFill>
                <a:sysClr val="windowText" lastClr="000000"/>
              </a:solidFill>
            </a:rPr>
            <a:t>4. </a:t>
          </a:r>
          <a:r>
            <a:rPr lang="id-ID" sz="1100" b="0" baseline="0">
              <a:solidFill>
                <a:sysClr val="windowText" lastClr="000000"/>
              </a:solidFill>
            </a:rPr>
            <a:t>Buatlah formula untuk menampilkan keterangan </a:t>
          </a:r>
          <a:r>
            <a:rPr lang="id-ID" sz="1100" b="1" baseline="0">
              <a:solidFill>
                <a:sysClr val="windowText" lastClr="000000"/>
              </a:solidFill>
            </a:rPr>
            <a:t>"OK" </a:t>
          </a:r>
          <a:r>
            <a:rPr lang="id-ID" sz="1100" b="0" baseline="0">
              <a:solidFill>
                <a:sysClr val="windowText" lastClr="000000"/>
              </a:solidFill>
            </a:rPr>
            <a:t>apabila dosen mengampu kurang dari sama dengan </a:t>
          </a:r>
          <a:r>
            <a:rPr lang="id-ID" sz="1100" b="1" baseline="0">
              <a:solidFill>
                <a:sysClr val="windowText" lastClr="000000"/>
              </a:solidFill>
            </a:rPr>
            <a:t>4 SKS </a:t>
          </a:r>
          <a:r>
            <a:rPr lang="id-ID" sz="1100" b="0" baseline="0">
              <a:solidFill>
                <a:sysClr val="windowText" lastClr="000000"/>
              </a:solidFill>
            </a:rPr>
            <a:t>dan keterangan </a:t>
          </a:r>
          <a:r>
            <a:rPr lang="id-ID" sz="1100" b="1" baseline="0">
              <a:solidFill>
                <a:sysClr val="windowText" lastClr="000000"/>
              </a:solidFill>
            </a:rPr>
            <a:t>"OVER" </a:t>
          </a:r>
          <a:r>
            <a:rPr lang="id-ID" sz="1100" b="0" baseline="0">
              <a:solidFill>
                <a:sysClr val="windowText" lastClr="000000"/>
              </a:solidFill>
            </a:rPr>
            <a:t>apabila dosen mengampu lebih dari sama dengan </a:t>
          </a:r>
          <a:r>
            <a:rPr lang="id-ID" sz="1100" b="1" baseline="0">
              <a:solidFill>
                <a:sysClr val="windowText" lastClr="000000"/>
              </a:solidFill>
            </a:rPr>
            <a:t>5 SKS</a:t>
          </a:r>
          <a:r>
            <a:rPr lang="id-ID" sz="1100" b="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id-ID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2D45-D252-4DFF-8148-73A38BD5CE58}">
  <dimension ref="A1:C63"/>
  <sheetViews>
    <sheetView topLeftCell="A43" zoomScale="80" zoomScaleNormal="80" workbookViewId="0">
      <selection activeCell="F19" sqref="F19"/>
    </sheetView>
  </sheetViews>
  <sheetFormatPr defaultColWidth="8.81640625" defaultRowHeight="14.5"/>
  <cols>
    <col min="1" max="1" width="9.453125" bestFit="1" customWidth="1"/>
    <col min="2" max="2" width="36.453125" bestFit="1" customWidth="1"/>
    <col min="3" max="3" width="20.1796875" style="30" customWidth="1"/>
  </cols>
  <sheetData>
    <row r="1" spans="1:3" s="29" customFormat="1" ht="18.75" customHeight="1">
      <c r="A1" s="3" t="s">
        <v>204</v>
      </c>
      <c r="B1" s="3" t="s">
        <v>205</v>
      </c>
      <c r="C1" s="3" t="s">
        <v>206</v>
      </c>
    </row>
    <row r="2" spans="1:3">
      <c r="A2" s="1">
        <v>1</v>
      </c>
      <c r="B2" s="31" t="s">
        <v>0</v>
      </c>
      <c r="C2" s="1">
        <v>30</v>
      </c>
    </row>
    <row r="3" spans="1:3">
      <c r="A3" s="1">
        <v>2</v>
      </c>
      <c r="B3" s="2" t="s">
        <v>1</v>
      </c>
      <c r="C3" s="1">
        <v>35</v>
      </c>
    </row>
    <row r="4" spans="1:3">
      <c r="A4" s="1">
        <v>3</v>
      </c>
      <c r="B4" s="2" t="s">
        <v>2</v>
      </c>
      <c r="C4" s="1">
        <v>43</v>
      </c>
    </row>
    <row r="5" spans="1:3">
      <c r="A5" s="1">
        <v>4</v>
      </c>
      <c r="B5" s="2" t="s">
        <v>3</v>
      </c>
      <c r="C5" s="1">
        <v>56</v>
      </c>
    </row>
    <row r="6" spans="1:3">
      <c r="A6" s="1">
        <v>5</v>
      </c>
      <c r="B6" s="2" t="s">
        <v>4</v>
      </c>
      <c r="C6" s="1">
        <v>45</v>
      </c>
    </row>
    <row r="7" spans="1:3">
      <c r="A7" s="1">
        <v>6</v>
      </c>
      <c r="B7" s="2" t="s">
        <v>5</v>
      </c>
      <c r="C7" s="1">
        <v>33</v>
      </c>
    </row>
    <row r="8" spans="1:3">
      <c r="A8" s="1">
        <v>7</v>
      </c>
      <c r="B8" s="2" t="s">
        <v>6</v>
      </c>
      <c r="C8" s="1">
        <v>38</v>
      </c>
    </row>
    <row r="9" spans="1:3">
      <c r="A9" s="1">
        <v>8</v>
      </c>
      <c r="B9" s="2" t="s">
        <v>7</v>
      </c>
      <c r="C9" s="1">
        <v>52</v>
      </c>
    </row>
    <row r="10" spans="1:3">
      <c r="A10" s="1">
        <v>9</v>
      </c>
      <c r="B10" s="2" t="s">
        <v>8</v>
      </c>
      <c r="C10" s="1">
        <v>26</v>
      </c>
    </row>
    <row r="11" spans="1:3">
      <c r="A11" s="1">
        <v>10</v>
      </c>
      <c r="B11" s="2" t="s">
        <v>9</v>
      </c>
      <c r="C11" s="1">
        <v>40</v>
      </c>
    </row>
    <row r="12" spans="1:3">
      <c r="A12" s="1">
        <v>11</v>
      </c>
      <c r="B12" s="2" t="s">
        <v>10</v>
      </c>
      <c r="C12" s="1">
        <v>22</v>
      </c>
    </row>
    <row r="13" spans="1:3">
      <c r="A13" s="1">
        <v>12</v>
      </c>
      <c r="B13" s="2" t="s">
        <v>11</v>
      </c>
      <c r="C13" s="1">
        <v>24</v>
      </c>
    </row>
    <row r="14" spans="1:3">
      <c r="A14" s="1">
        <v>13</v>
      </c>
      <c r="B14" s="2" t="s">
        <v>12</v>
      </c>
      <c r="C14" s="1">
        <v>21</v>
      </c>
    </row>
    <row r="15" spans="1:3">
      <c r="A15" s="1">
        <v>14</v>
      </c>
      <c r="B15" s="2" t="s">
        <v>13</v>
      </c>
      <c r="C15" s="1">
        <v>33</v>
      </c>
    </row>
    <row r="16" spans="1:3">
      <c r="A16" s="1">
        <v>15</v>
      </c>
      <c r="B16" s="2" t="s">
        <v>14</v>
      </c>
      <c r="C16" s="1">
        <v>49</v>
      </c>
    </row>
    <row r="17" spans="1:3">
      <c r="A17" s="1">
        <v>16</v>
      </c>
      <c r="B17" s="2" t="s">
        <v>15</v>
      </c>
      <c r="C17" s="1">
        <v>35</v>
      </c>
    </row>
    <row r="18" spans="1:3">
      <c r="A18" s="1">
        <v>17</v>
      </c>
      <c r="B18" s="2" t="s">
        <v>16</v>
      </c>
      <c r="C18" s="1">
        <v>58</v>
      </c>
    </row>
    <row r="19" spans="1:3">
      <c r="A19" s="1">
        <v>18</v>
      </c>
      <c r="B19" s="2" t="s">
        <v>17</v>
      </c>
      <c r="C19" s="1">
        <v>37</v>
      </c>
    </row>
    <row r="20" spans="1:3">
      <c r="A20" s="1">
        <v>19</v>
      </c>
      <c r="B20" s="2" t="s">
        <v>18</v>
      </c>
      <c r="C20" s="1">
        <v>54</v>
      </c>
    </row>
    <row r="21" spans="1:3">
      <c r="A21" s="1">
        <v>20</v>
      </c>
      <c r="B21" s="2" t="s">
        <v>19</v>
      </c>
      <c r="C21" s="1">
        <v>57</v>
      </c>
    </row>
    <row r="22" spans="1:3">
      <c r="A22" s="1">
        <v>21</v>
      </c>
      <c r="B22" s="2" t="s">
        <v>20</v>
      </c>
      <c r="C22" s="1">
        <v>28</v>
      </c>
    </row>
    <row r="23" spans="1:3">
      <c r="A23" s="1">
        <v>22</v>
      </c>
      <c r="B23" s="2" t="s">
        <v>21</v>
      </c>
      <c r="C23" s="1">
        <v>48</v>
      </c>
    </row>
    <row r="24" spans="1:3">
      <c r="A24" s="1">
        <v>23</v>
      </c>
      <c r="B24" s="2" t="s">
        <v>22</v>
      </c>
      <c r="C24" s="1">
        <v>52</v>
      </c>
    </row>
    <row r="25" spans="1:3">
      <c r="A25" s="1">
        <v>24</v>
      </c>
      <c r="B25" s="2" t="s">
        <v>23</v>
      </c>
      <c r="C25" s="1">
        <v>39</v>
      </c>
    </row>
    <row r="26" spans="1:3">
      <c r="A26" s="1">
        <v>25</v>
      </c>
      <c r="B26" s="2" t="s">
        <v>24</v>
      </c>
      <c r="C26" s="1">
        <v>28</v>
      </c>
    </row>
    <row r="27" spans="1:3">
      <c r="A27" s="1">
        <v>26</v>
      </c>
      <c r="B27" s="2" t="s">
        <v>25</v>
      </c>
      <c r="C27" s="1">
        <v>43</v>
      </c>
    </row>
    <row r="28" spans="1:3">
      <c r="A28" s="1">
        <v>27</v>
      </c>
      <c r="B28" s="2" t="s">
        <v>26</v>
      </c>
      <c r="C28" s="1">
        <v>50</v>
      </c>
    </row>
    <row r="29" spans="1:3">
      <c r="A29" s="1">
        <v>28</v>
      </c>
      <c r="B29" s="2" t="s">
        <v>27</v>
      </c>
      <c r="C29" s="1">
        <v>27</v>
      </c>
    </row>
    <row r="30" spans="1:3">
      <c r="A30" s="1">
        <v>29</v>
      </c>
      <c r="B30" s="2" t="s">
        <v>28</v>
      </c>
      <c r="C30" s="1">
        <v>44</v>
      </c>
    </row>
    <row r="31" spans="1:3">
      <c r="A31" s="1">
        <v>30</v>
      </c>
      <c r="B31" s="2" t="s">
        <v>29</v>
      </c>
      <c r="C31" s="1">
        <v>25</v>
      </c>
    </row>
    <row r="32" spans="1:3">
      <c r="A32" s="1">
        <v>31</v>
      </c>
      <c r="B32" s="2" t="s">
        <v>30</v>
      </c>
      <c r="C32" s="1">
        <v>29</v>
      </c>
    </row>
    <row r="33" spans="1:3">
      <c r="A33" s="1">
        <v>32</v>
      </c>
      <c r="B33" s="2" t="s">
        <v>31</v>
      </c>
      <c r="C33" s="1">
        <v>34</v>
      </c>
    </row>
    <row r="34" spans="1:3">
      <c r="A34" s="1">
        <v>33</v>
      </c>
      <c r="B34" s="2" t="s">
        <v>32</v>
      </c>
      <c r="C34" s="1">
        <v>39</v>
      </c>
    </row>
    <row r="35" spans="1:3">
      <c r="A35" s="1">
        <v>34</v>
      </c>
      <c r="B35" s="2" t="s">
        <v>33</v>
      </c>
      <c r="C35" s="1">
        <v>55</v>
      </c>
    </row>
    <row r="36" spans="1:3">
      <c r="A36" s="1">
        <v>35</v>
      </c>
      <c r="B36" s="2" t="s">
        <v>34</v>
      </c>
      <c r="C36" s="1">
        <v>23</v>
      </c>
    </row>
    <row r="37" spans="1:3">
      <c r="A37" s="1">
        <v>36</v>
      </c>
      <c r="B37" s="2" t="s">
        <v>35</v>
      </c>
      <c r="C37" s="1">
        <v>24</v>
      </c>
    </row>
    <row r="38" spans="1:3">
      <c r="A38" s="1">
        <v>37</v>
      </c>
      <c r="B38" s="2" t="s">
        <v>36</v>
      </c>
      <c r="C38" s="1">
        <v>48</v>
      </c>
    </row>
    <row r="39" spans="1:3">
      <c r="A39" s="1">
        <v>38</v>
      </c>
      <c r="B39" s="2" t="s">
        <v>37</v>
      </c>
      <c r="C39" s="1">
        <v>52</v>
      </c>
    </row>
    <row r="40" spans="1:3">
      <c r="A40" s="1">
        <v>39</v>
      </c>
      <c r="B40" s="2" t="s">
        <v>38</v>
      </c>
      <c r="C40" s="1">
        <v>30</v>
      </c>
    </row>
    <row r="41" spans="1:3">
      <c r="A41" s="1">
        <v>40</v>
      </c>
      <c r="B41" s="2" t="s">
        <v>39</v>
      </c>
      <c r="C41" s="1">
        <v>51</v>
      </c>
    </row>
    <row r="42" spans="1:3">
      <c r="A42" s="1">
        <v>41</v>
      </c>
      <c r="B42" s="2" t="s">
        <v>40</v>
      </c>
      <c r="C42" s="1">
        <v>40</v>
      </c>
    </row>
    <row r="43" spans="1:3">
      <c r="A43" s="1">
        <v>42</v>
      </c>
      <c r="B43" s="2" t="s">
        <v>41</v>
      </c>
      <c r="C43" s="1">
        <v>30</v>
      </c>
    </row>
    <row r="44" spans="1:3">
      <c r="A44" s="1">
        <v>43</v>
      </c>
      <c r="B44" s="2" t="s">
        <v>42</v>
      </c>
      <c r="C44" s="1">
        <v>59</v>
      </c>
    </row>
    <row r="45" spans="1:3">
      <c r="A45" s="1">
        <v>44</v>
      </c>
      <c r="B45" s="2" t="s">
        <v>43</v>
      </c>
      <c r="C45" s="1">
        <v>52</v>
      </c>
    </row>
    <row r="46" spans="1:3">
      <c r="A46" s="1">
        <v>45</v>
      </c>
      <c r="B46" s="2" t="s">
        <v>44</v>
      </c>
      <c r="C46" s="1">
        <v>22</v>
      </c>
    </row>
    <row r="47" spans="1:3">
      <c r="A47" s="1">
        <v>46</v>
      </c>
      <c r="B47" s="2" t="s">
        <v>45</v>
      </c>
      <c r="C47" s="1">
        <v>59</v>
      </c>
    </row>
    <row r="48" spans="1:3">
      <c r="A48" s="1">
        <v>47</v>
      </c>
      <c r="B48" s="2" t="s">
        <v>46</v>
      </c>
      <c r="C48" s="1">
        <v>24</v>
      </c>
    </row>
    <row r="49" spans="1:3">
      <c r="A49" s="1">
        <v>48</v>
      </c>
      <c r="B49" s="2" t="s">
        <v>47</v>
      </c>
      <c r="C49" s="1">
        <v>42</v>
      </c>
    </row>
    <row r="50" spans="1:3">
      <c r="A50" s="1">
        <v>49</v>
      </c>
      <c r="B50" s="2" t="s">
        <v>48</v>
      </c>
      <c r="C50" s="1">
        <v>42</v>
      </c>
    </row>
    <row r="51" spans="1:3">
      <c r="A51" s="1">
        <v>50</v>
      </c>
      <c r="B51" s="2" t="s">
        <v>49</v>
      </c>
      <c r="C51" s="1">
        <v>45</v>
      </c>
    </row>
    <row r="52" spans="1:3">
      <c r="A52" s="1">
        <v>51</v>
      </c>
      <c r="B52" s="2" t="s">
        <v>50</v>
      </c>
      <c r="C52" s="1">
        <v>50</v>
      </c>
    </row>
    <row r="53" spans="1:3">
      <c r="A53" s="1">
        <v>52</v>
      </c>
      <c r="B53" s="2" t="s">
        <v>51</v>
      </c>
      <c r="C53" s="1">
        <v>21</v>
      </c>
    </row>
    <row r="54" spans="1:3">
      <c r="A54" s="1">
        <v>53</v>
      </c>
      <c r="B54" s="2" t="s">
        <v>52</v>
      </c>
      <c r="C54" s="1">
        <v>50</v>
      </c>
    </row>
    <row r="55" spans="1:3">
      <c r="A55" s="1">
        <v>54</v>
      </c>
      <c r="B55" s="2" t="s">
        <v>53</v>
      </c>
      <c r="C55" s="1">
        <v>50</v>
      </c>
    </row>
    <row r="56" spans="1:3">
      <c r="A56" s="1">
        <v>55</v>
      </c>
      <c r="B56" s="2" t="s">
        <v>54</v>
      </c>
      <c r="C56" s="1">
        <v>30</v>
      </c>
    </row>
    <row r="57" spans="1:3">
      <c r="A57" s="1">
        <v>56</v>
      </c>
      <c r="B57" s="2" t="s">
        <v>55</v>
      </c>
      <c r="C57" s="1">
        <v>31</v>
      </c>
    </row>
    <row r="58" spans="1:3">
      <c r="A58" s="1">
        <v>57</v>
      </c>
      <c r="B58" s="2" t="s">
        <v>56</v>
      </c>
      <c r="C58" s="1">
        <v>36</v>
      </c>
    </row>
    <row r="59" spans="1:3">
      <c r="A59" s="1">
        <v>58</v>
      </c>
      <c r="B59" s="2" t="s">
        <v>57</v>
      </c>
      <c r="C59" s="1">
        <v>28</v>
      </c>
    </row>
    <row r="60" spans="1:3">
      <c r="A60" s="1">
        <v>59</v>
      </c>
      <c r="B60" s="2" t="s">
        <v>58</v>
      </c>
      <c r="C60" s="1">
        <v>24</v>
      </c>
    </row>
    <row r="61" spans="1:3">
      <c r="A61" s="1">
        <v>60</v>
      </c>
      <c r="B61" s="2" t="s">
        <v>59</v>
      </c>
      <c r="C61" s="1">
        <v>43</v>
      </c>
    </row>
    <row r="62" spans="1:3">
      <c r="A62" s="1">
        <v>61</v>
      </c>
      <c r="B62" s="2" t="s">
        <v>60</v>
      </c>
      <c r="C62" s="1">
        <v>23</v>
      </c>
    </row>
    <row r="63" spans="1:3">
      <c r="A63" s="1">
        <v>62</v>
      </c>
      <c r="B63" s="2" t="s">
        <v>61</v>
      </c>
      <c r="C63" s="1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2C49-5DD0-460F-97BA-5ED852F6692A}">
  <dimension ref="A1:F79"/>
  <sheetViews>
    <sheetView topLeftCell="A64" zoomScaleNormal="100" workbookViewId="0">
      <selection activeCell="A2" sqref="A2"/>
    </sheetView>
  </sheetViews>
  <sheetFormatPr defaultColWidth="8.81640625" defaultRowHeight="14.5"/>
  <cols>
    <col min="1" max="1" width="6.36328125" bestFit="1" customWidth="1"/>
    <col min="2" max="2" width="45.6328125" bestFit="1" customWidth="1"/>
    <col min="3" max="3" width="5.453125" bestFit="1" customWidth="1"/>
    <col min="4" max="5" width="9.453125" bestFit="1" customWidth="1"/>
    <col min="6" max="6" width="7.1796875" bestFit="1" customWidth="1"/>
  </cols>
  <sheetData>
    <row r="1" spans="1:6" ht="18.75" customHeight="1">
      <c r="A1" s="3" t="s">
        <v>207</v>
      </c>
      <c r="B1" s="15" t="s">
        <v>63</v>
      </c>
      <c r="C1" s="15" t="s">
        <v>183</v>
      </c>
      <c r="D1" s="15" t="s">
        <v>142</v>
      </c>
      <c r="E1" s="15" t="s">
        <v>143</v>
      </c>
      <c r="F1" s="15" t="s">
        <v>144</v>
      </c>
    </row>
    <row r="2" spans="1:6">
      <c r="A2" s="4">
        <v>1</v>
      </c>
      <c r="B2" s="12" t="s">
        <v>136</v>
      </c>
      <c r="C2" s="13" t="s">
        <v>179</v>
      </c>
      <c r="D2" s="14">
        <v>2</v>
      </c>
      <c r="E2" s="14">
        <v>7</v>
      </c>
      <c r="F2" s="14" t="s">
        <v>146</v>
      </c>
    </row>
    <row r="3" spans="1:6">
      <c r="A3" s="4">
        <v>2</v>
      </c>
      <c r="B3" s="12" t="s">
        <v>111</v>
      </c>
      <c r="C3" s="13" t="s">
        <v>178</v>
      </c>
      <c r="D3" s="14">
        <v>2</v>
      </c>
      <c r="E3" s="14">
        <v>6</v>
      </c>
      <c r="F3" s="14" t="s">
        <v>146</v>
      </c>
    </row>
    <row r="4" spans="1:6">
      <c r="A4" s="4">
        <v>3</v>
      </c>
      <c r="B4" s="12" t="s">
        <v>127</v>
      </c>
      <c r="C4" s="13" t="s">
        <v>178</v>
      </c>
      <c r="D4" s="14">
        <v>2</v>
      </c>
      <c r="E4" s="14">
        <v>7</v>
      </c>
      <c r="F4" s="14" t="s">
        <v>145</v>
      </c>
    </row>
    <row r="5" spans="1:6">
      <c r="A5" s="4">
        <v>4</v>
      </c>
      <c r="B5" s="12" t="s">
        <v>96</v>
      </c>
      <c r="C5" s="13" t="s">
        <v>178</v>
      </c>
      <c r="D5" s="14">
        <v>3</v>
      </c>
      <c r="E5" s="14">
        <v>4</v>
      </c>
      <c r="F5" s="14" t="s">
        <v>145</v>
      </c>
    </row>
    <row r="6" spans="1:6">
      <c r="A6" s="4">
        <v>5</v>
      </c>
      <c r="B6" s="13" t="s">
        <v>79</v>
      </c>
      <c r="C6" s="13" t="s">
        <v>178</v>
      </c>
      <c r="D6" s="14">
        <v>3</v>
      </c>
      <c r="E6" s="14">
        <v>2</v>
      </c>
      <c r="F6" s="14" t="s">
        <v>145</v>
      </c>
    </row>
    <row r="7" spans="1:6">
      <c r="A7" s="4">
        <v>6</v>
      </c>
      <c r="B7" s="13" t="s">
        <v>67</v>
      </c>
      <c r="C7" s="13" t="s">
        <v>178</v>
      </c>
      <c r="D7" s="14">
        <v>4</v>
      </c>
      <c r="E7" s="14">
        <v>1</v>
      </c>
      <c r="F7" s="14" t="s">
        <v>145</v>
      </c>
    </row>
    <row r="8" spans="1:6">
      <c r="A8" s="4">
        <v>7</v>
      </c>
      <c r="B8" s="12" t="s">
        <v>82</v>
      </c>
      <c r="C8" s="13" t="s">
        <v>178</v>
      </c>
      <c r="D8" s="14">
        <v>3</v>
      </c>
      <c r="E8" s="14">
        <v>3</v>
      </c>
      <c r="F8" s="14" t="s">
        <v>145</v>
      </c>
    </row>
    <row r="9" spans="1:6">
      <c r="A9" s="4">
        <v>8</v>
      </c>
      <c r="B9" s="12" t="s">
        <v>134</v>
      </c>
      <c r="C9" s="13" t="s">
        <v>180</v>
      </c>
      <c r="D9" s="14">
        <v>2</v>
      </c>
      <c r="E9" s="14">
        <v>7</v>
      </c>
      <c r="F9" s="14" t="s">
        <v>146</v>
      </c>
    </row>
    <row r="10" spans="1:6">
      <c r="A10" s="4">
        <v>9</v>
      </c>
      <c r="B10" s="12" t="s">
        <v>64</v>
      </c>
      <c r="C10" s="13" t="s">
        <v>176</v>
      </c>
      <c r="D10" s="14">
        <v>2</v>
      </c>
      <c r="E10" s="14">
        <v>1</v>
      </c>
      <c r="F10" s="14" t="s">
        <v>145</v>
      </c>
    </row>
    <row r="11" spans="1:6">
      <c r="A11" s="4">
        <v>10</v>
      </c>
      <c r="B11" s="12" t="s">
        <v>121</v>
      </c>
      <c r="C11" s="13" t="s">
        <v>182</v>
      </c>
      <c r="D11" s="14">
        <v>2</v>
      </c>
      <c r="E11" s="14">
        <v>6</v>
      </c>
      <c r="F11" s="14" t="s">
        <v>146</v>
      </c>
    </row>
    <row r="12" spans="1:6">
      <c r="A12" s="4">
        <v>11</v>
      </c>
      <c r="B12" s="12" t="s">
        <v>92</v>
      </c>
      <c r="C12" s="13" t="s">
        <v>180</v>
      </c>
      <c r="D12" s="14">
        <v>3</v>
      </c>
      <c r="E12" s="14">
        <v>4</v>
      </c>
      <c r="F12" s="14" t="s">
        <v>145</v>
      </c>
    </row>
    <row r="13" spans="1:6">
      <c r="A13" s="4">
        <v>12</v>
      </c>
      <c r="B13" s="12" t="s">
        <v>73</v>
      </c>
      <c r="C13" s="13" t="s">
        <v>176</v>
      </c>
      <c r="D13" s="14">
        <v>2</v>
      </c>
      <c r="E13" s="14">
        <v>2</v>
      </c>
      <c r="F13" s="14" t="s">
        <v>145</v>
      </c>
    </row>
    <row r="14" spans="1:6">
      <c r="A14" s="4">
        <v>13</v>
      </c>
      <c r="B14" s="12" t="s">
        <v>101</v>
      </c>
      <c r="C14" s="13" t="s">
        <v>178</v>
      </c>
      <c r="D14" s="14">
        <v>3</v>
      </c>
      <c r="E14" s="14">
        <v>5</v>
      </c>
      <c r="F14" s="14" t="s">
        <v>145</v>
      </c>
    </row>
    <row r="15" spans="1:6">
      <c r="A15" s="4">
        <v>14</v>
      </c>
      <c r="B15" s="12" t="s">
        <v>105</v>
      </c>
      <c r="C15" s="13" t="s">
        <v>178</v>
      </c>
      <c r="D15" s="14">
        <v>3</v>
      </c>
      <c r="E15" s="14">
        <v>6</v>
      </c>
      <c r="F15" s="14" t="s">
        <v>145</v>
      </c>
    </row>
    <row r="16" spans="1:6">
      <c r="A16" s="4">
        <v>15</v>
      </c>
      <c r="B16" s="12" t="s">
        <v>93</v>
      </c>
      <c r="C16" s="13" t="s">
        <v>179</v>
      </c>
      <c r="D16" s="14">
        <v>2</v>
      </c>
      <c r="E16" s="14">
        <v>4</v>
      </c>
      <c r="F16" s="14" t="s">
        <v>145</v>
      </c>
    </row>
    <row r="17" spans="1:6">
      <c r="A17" s="4">
        <v>16</v>
      </c>
      <c r="B17" s="12" t="s">
        <v>140</v>
      </c>
      <c r="C17" s="13" t="s">
        <v>177</v>
      </c>
      <c r="D17" s="14">
        <v>2</v>
      </c>
      <c r="E17" s="14">
        <v>7</v>
      </c>
      <c r="F17" s="14" t="s">
        <v>146</v>
      </c>
    </row>
    <row r="18" spans="1:6">
      <c r="A18" s="4">
        <v>17</v>
      </c>
      <c r="B18" s="12" t="s">
        <v>68</v>
      </c>
      <c r="C18" s="13" t="s">
        <v>177</v>
      </c>
      <c r="D18" s="14">
        <v>2</v>
      </c>
      <c r="E18" s="14">
        <v>1</v>
      </c>
      <c r="F18" s="14" t="s">
        <v>145</v>
      </c>
    </row>
    <row r="19" spans="1:6">
      <c r="A19" s="4">
        <v>18</v>
      </c>
      <c r="B19" s="12" t="s">
        <v>70</v>
      </c>
      <c r="C19" s="13" t="s">
        <v>177</v>
      </c>
      <c r="D19" s="14">
        <v>3</v>
      </c>
      <c r="E19" s="14">
        <v>1</v>
      </c>
      <c r="F19" s="14" t="s">
        <v>145</v>
      </c>
    </row>
    <row r="20" spans="1:6">
      <c r="A20" s="4">
        <v>19</v>
      </c>
      <c r="B20" s="12" t="s">
        <v>97</v>
      </c>
      <c r="C20" s="13" t="s">
        <v>181</v>
      </c>
      <c r="D20" s="14">
        <v>3</v>
      </c>
      <c r="E20" s="14">
        <v>5</v>
      </c>
      <c r="F20" s="14" t="s">
        <v>145</v>
      </c>
    </row>
    <row r="21" spans="1:6">
      <c r="A21" s="4">
        <v>20</v>
      </c>
      <c r="B21" s="12" t="s">
        <v>69</v>
      </c>
      <c r="C21" s="13" t="s">
        <v>179</v>
      </c>
      <c r="D21" s="14">
        <v>3</v>
      </c>
      <c r="E21" s="14">
        <v>1</v>
      </c>
      <c r="F21" s="14" t="s">
        <v>145</v>
      </c>
    </row>
    <row r="22" spans="1:6">
      <c r="A22" s="4">
        <v>21</v>
      </c>
      <c r="B22" s="12" t="s">
        <v>85</v>
      </c>
      <c r="C22" s="13" t="s">
        <v>179</v>
      </c>
      <c r="D22" s="14">
        <v>2</v>
      </c>
      <c r="E22" s="14">
        <v>3</v>
      </c>
      <c r="F22" s="14" t="s">
        <v>145</v>
      </c>
    </row>
    <row r="23" spans="1:6">
      <c r="A23" s="4">
        <v>22</v>
      </c>
      <c r="B23" s="12" t="s">
        <v>119</v>
      </c>
      <c r="C23" s="13" t="s">
        <v>179</v>
      </c>
      <c r="D23" s="14">
        <v>2</v>
      </c>
      <c r="E23" s="14">
        <v>6</v>
      </c>
      <c r="F23" s="14" t="s">
        <v>146</v>
      </c>
    </row>
    <row r="24" spans="1:6">
      <c r="A24" s="4">
        <v>23</v>
      </c>
      <c r="B24" s="12" t="s">
        <v>86</v>
      </c>
      <c r="C24" s="13" t="s">
        <v>179</v>
      </c>
      <c r="D24" s="14">
        <v>2</v>
      </c>
      <c r="E24" s="14">
        <v>3</v>
      </c>
      <c r="F24" s="14" t="s">
        <v>145</v>
      </c>
    </row>
    <row r="25" spans="1:6">
      <c r="A25" s="4">
        <v>24</v>
      </c>
      <c r="B25" s="12" t="s">
        <v>74</v>
      </c>
      <c r="C25" s="13" t="s">
        <v>176</v>
      </c>
      <c r="D25" s="14">
        <v>2</v>
      </c>
      <c r="E25" s="14">
        <v>2</v>
      </c>
      <c r="F25" s="14" t="s">
        <v>145</v>
      </c>
    </row>
    <row r="26" spans="1:6">
      <c r="A26" s="4">
        <v>25</v>
      </c>
      <c r="B26" s="12" t="s">
        <v>81</v>
      </c>
      <c r="C26" s="13" t="s">
        <v>177</v>
      </c>
      <c r="D26" s="14">
        <v>2</v>
      </c>
      <c r="E26" s="14">
        <v>3</v>
      </c>
      <c r="F26" s="14" t="s">
        <v>145</v>
      </c>
    </row>
    <row r="27" spans="1:6">
      <c r="A27" s="4">
        <v>26</v>
      </c>
      <c r="B27" s="12" t="s">
        <v>115</v>
      </c>
      <c r="C27" s="13" t="s">
        <v>180</v>
      </c>
      <c r="D27" s="14">
        <v>2</v>
      </c>
      <c r="E27" s="14">
        <v>6</v>
      </c>
      <c r="F27" s="14" t="s">
        <v>146</v>
      </c>
    </row>
    <row r="28" spans="1:6">
      <c r="A28" s="4">
        <v>27</v>
      </c>
      <c r="B28" s="12" t="s">
        <v>125</v>
      </c>
      <c r="C28" s="13" t="s">
        <v>182</v>
      </c>
      <c r="D28" s="14">
        <v>2</v>
      </c>
      <c r="E28" s="14">
        <v>7</v>
      </c>
      <c r="F28" s="14" t="s">
        <v>145</v>
      </c>
    </row>
    <row r="29" spans="1:6">
      <c r="A29" s="4">
        <v>28</v>
      </c>
      <c r="B29" s="12" t="s">
        <v>126</v>
      </c>
      <c r="C29" s="13" t="s">
        <v>177</v>
      </c>
      <c r="D29" s="14">
        <v>2</v>
      </c>
      <c r="E29" s="14">
        <v>7</v>
      </c>
      <c r="F29" s="14" t="s">
        <v>145</v>
      </c>
    </row>
    <row r="30" spans="1:6">
      <c r="A30" s="4">
        <v>29</v>
      </c>
      <c r="B30" s="12" t="s">
        <v>133</v>
      </c>
      <c r="C30" s="13" t="s">
        <v>180</v>
      </c>
      <c r="D30" s="14">
        <v>2</v>
      </c>
      <c r="E30" s="14">
        <v>7</v>
      </c>
      <c r="F30" s="14" t="s">
        <v>146</v>
      </c>
    </row>
    <row r="31" spans="1:6">
      <c r="A31" s="4">
        <v>30</v>
      </c>
      <c r="B31" s="12" t="s">
        <v>116</v>
      </c>
      <c r="C31" s="13" t="s">
        <v>180</v>
      </c>
      <c r="D31" s="14">
        <v>2</v>
      </c>
      <c r="E31" s="14">
        <v>6</v>
      </c>
      <c r="F31" s="14" t="s">
        <v>146</v>
      </c>
    </row>
    <row r="32" spans="1:6">
      <c r="A32" s="4">
        <v>31</v>
      </c>
      <c r="B32" s="12" t="s">
        <v>103</v>
      </c>
      <c r="C32" s="13" t="s">
        <v>177</v>
      </c>
      <c r="D32" s="14">
        <v>2</v>
      </c>
      <c r="E32" s="14">
        <v>5</v>
      </c>
      <c r="F32" s="14" t="s">
        <v>145</v>
      </c>
    </row>
    <row r="33" spans="1:6">
      <c r="A33" s="4">
        <v>32</v>
      </c>
      <c r="B33" s="12" t="s">
        <v>95</v>
      </c>
      <c r="C33" s="13" t="s">
        <v>182</v>
      </c>
      <c r="D33" s="14">
        <v>4</v>
      </c>
      <c r="E33" s="14">
        <v>4</v>
      </c>
      <c r="F33" s="14" t="s">
        <v>145</v>
      </c>
    </row>
    <row r="34" spans="1:6">
      <c r="A34" s="4">
        <v>33</v>
      </c>
      <c r="B34" s="12" t="s">
        <v>138</v>
      </c>
      <c r="C34" s="13" t="s">
        <v>182</v>
      </c>
      <c r="D34" s="14">
        <v>2</v>
      </c>
      <c r="E34" s="14">
        <v>7</v>
      </c>
      <c r="F34" s="14" t="s">
        <v>146</v>
      </c>
    </row>
    <row r="35" spans="1:6">
      <c r="A35" s="4">
        <v>34</v>
      </c>
      <c r="B35" s="12" t="s">
        <v>66</v>
      </c>
      <c r="C35" s="13" t="s">
        <v>177</v>
      </c>
      <c r="D35" s="14">
        <v>2</v>
      </c>
      <c r="E35" s="14">
        <v>1</v>
      </c>
      <c r="F35" s="14" t="s">
        <v>145</v>
      </c>
    </row>
    <row r="36" spans="1:6">
      <c r="A36" s="4">
        <v>35</v>
      </c>
      <c r="B36" s="12" t="s">
        <v>76</v>
      </c>
      <c r="C36" s="13" t="s">
        <v>177</v>
      </c>
      <c r="D36" s="14">
        <v>2</v>
      </c>
      <c r="E36" s="14">
        <v>2</v>
      </c>
      <c r="F36" s="14" t="s">
        <v>145</v>
      </c>
    </row>
    <row r="37" spans="1:6">
      <c r="A37" s="4">
        <v>36</v>
      </c>
      <c r="B37" s="12" t="s">
        <v>87</v>
      </c>
      <c r="C37" s="13" t="s">
        <v>177</v>
      </c>
      <c r="D37" s="14">
        <v>2</v>
      </c>
      <c r="E37" s="14">
        <v>3</v>
      </c>
      <c r="F37" s="14" t="s">
        <v>145</v>
      </c>
    </row>
    <row r="38" spans="1:6">
      <c r="A38" s="4">
        <v>37</v>
      </c>
      <c r="B38" s="12" t="s">
        <v>84</v>
      </c>
      <c r="C38" s="13" t="s">
        <v>181</v>
      </c>
      <c r="D38" s="14">
        <v>3</v>
      </c>
      <c r="E38" s="14">
        <v>3</v>
      </c>
      <c r="F38" s="14" t="s">
        <v>145</v>
      </c>
    </row>
    <row r="39" spans="1:6">
      <c r="A39" s="4">
        <v>38</v>
      </c>
      <c r="B39" s="12" t="s">
        <v>90</v>
      </c>
      <c r="C39" s="13" t="s">
        <v>181</v>
      </c>
      <c r="D39" s="14">
        <v>3</v>
      </c>
      <c r="E39" s="14">
        <v>4</v>
      </c>
      <c r="F39" s="14" t="s">
        <v>145</v>
      </c>
    </row>
    <row r="40" spans="1:6">
      <c r="A40" s="4">
        <v>39</v>
      </c>
      <c r="B40" s="12" t="s">
        <v>112</v>
      </c>
      <c r="C40" s="13" t="s">
        <v>178</v>
      </c>
      <c r="D40" s="14">
        <v>2</v>
      </c>
      <c r="E40" s="14">
        <v>6</v>
      </c>
      <c r="F40" s="14" t="s">
        <v>146</v>
      </c>
    </row>
    <row r="41" spans="1:6">
      <c r="A41" s="4">
        <v>40</v>
      </c>
      <c r="B41" s="12" t="s">
        <v>94</v>
      </c>
      <c r="C41" s="13" t="s">
        <v>177</v>
      </c>
      <c r="D41" s="14">
        <v>2</v>
      </c>
      <c r="E41" s="14">
        <v>4</v>
      </c>
      <c r="F41" s="14" t="s">
        <v>145</v>
      </c>
    </row>
    <row r="42" spans="1:6">
      <c r="A42" s="4">
        <v>41</v>
      </c>
      <c r="B42" s="12" t="s">
        <v>110</v>
      </c>
      <c r="C42" s="13" t="s">
        <v>177</v>
      </c>
      <c r="D42" s="14">
        <v>3</v>
      </c>
      <c r="E42" s="14">
        <v>6</v>
      </c>
      <c r="F42" s="14" t="s">
        <v>145</v>
      </c>
    </row>
    <row r="43" spans="1:6">
      <c r="A43" s="4">
        <v>42</v>
      </c>
      <c r="B43" s="12" t="s">
        <v>123</v>
      </c>
      <c r="C43" s="13" t="s">
        <v>177</v>
      </c>
      <c r="D43" s="14">
        <v>2</v>
      </c>
      <c r="E43" s="14">
        <v>7</v>
      </c>
      <c r="F43" s="14" t="s">
        <v>145</v>
      </c>
    </row>
    <row r="44" spans="1:6">
      <c r="A44" s="4">
        <v>43</v>
      </c>
      <c r="B44" s="12" t="s">
        <v>135</v>
      </c>
      <c r="C44" s="13" t="s">
        <v>179</v>
      </c>
      <c r="D44" s="14">
        <v>2</v>
      </c>
      <c r="E44" s="14">
        <v>7</v>
      </c>
      <c r="F44" s="14" t="s">
        <v>146</v>
      </c>
    </row>
    <row r="45" spans="1:6">
      <c r="A45" s="4">
        <v>44</v>
      </c>
      <c r="B45" s="12" t="s">
        <v>80</v>
      </c>
      <c r="C45" s="13" t="s">
        <v>177</v>
      </c>
      <c r="D45" s="14">
        <v>3</v>
      </c>
      <c r="E45" s="14">
        <v>3</v>
      </c>
      <c r="F45" s="14" t="s">
        <v>145</v>
      </c>
    </row>
    <row r="46" spans="1:6">
      <c r="A46" s="4">
        <v>45</v>
      </c>
      <c r="B46" s="12" t="s">
        <v>83</v>
      </c>
      <c r="C46" s="13" t="s">
        <v>176</v>
      </c>
      <c r="D46" s="14">
        <v>2</v>
      </c>
      <c r="E46" s="14">
        <v>3</v>
      </c>
      <c r="F46" s="14" t="s">
        <v>145</v>
      </c>
    </row>
    <row r="47" spans="1:6">
      <c r="A47" s="4">
        <v>46</v>
      </c>
      <c r="B47" s="12" t="s">
        <v>88</v>
      </c>
      <c r="C47" s="13" t="s">
        <v>177</v>
      </c>
      <c r="D47" s="14">
        <v>2</v>
      </c>
      <c r="E47" s="14">
        <v>3</v>
      </c>
      <c r="F47" s="14" t="s">
        <v>145</v>
      </c>
    </row>
    <row r="48" spans="1:6">
      <c r="A48" s="4">
        <v>47</v>
      </c>
      <c r="B48" s="12" t="s">
        <v>72</v>
      </c>
      <c r="C48" s="13" t="s">
        <v>176</v>
      </c>
      <c r="D48" s="14">
        <v>2</v>
      </c>
      <c r="E48" s="14">
        <v>2</v>
      </c>
      <c r="F48" s="14" t="s">
        <v>145</v>
      </c>
    </row>
    <row r="49" spans="1:6">
      <c r="A49" s="4">
        <v>48</v>
      </c>
      <c r="B49" s="12" t="s">
        <v>65</v>
      </c>
      <c r="C49" s="13" t="s">
        <v>176</v>
      </c>
      <c r="D49" s="14">
        <v>2</v>
      </c>
      <c r="E49" s="14">
        <v>1</v>
      </c>
      <c r="F49" s="14" t="s">
        <v>145</v>
      </c>
    </row>
    <row r="50" spans="1:6">
      <c r="A50" s="4">
        <v>49</v>
      </c>
      <c r="B50" s="12" t="s">
        <v>122</v>
      </c>
      <c r="C50" s="13" t="s">
        <v>177</v>
      </c>
      <c r="D50" s="14">
        <v>2</v>
      </c>
      <c r="E50" s="14">
        <v>6</v>
      </c>
      <c r="F50" s="14" t="s">
        <v>146</v>
      </c>
    </row>
    <row r="51" spans="1:6">
      <c r="A51" s="4">
        <v>50</v>
      </c>
      <c r="B51" s="12" t="s">
        <v>78</v>
      </c>
      <c r="C51" s="13" t="s">
        <v>177</v>
      </c>
      <c r="D51" s="14">
        <v>2</v>
      </c>
      <c r="E51" s="14">
        <v>2</v>
      </c>
      <c r="F51" s="14" t="s">
        <v>145</v>
      </c>
    </row>
    <row r="52" spans="1:6">
      <c r="A52" s="4">
        <v>51</v>
      </c>
      <c r="B52" s="12" t="s">
        <v>139</v>
      </c>
      <c r="C52" s="13" t="s">
        <v>179</v>
      </c>
      <c r="D52" s="14">
        <v>2</v>
      </c>
      <c r="E52" s="14">
        <v>7</v>
      </c>
      <c r="F52" s="14" t="s">
        <v>146</v>
      </c>
    </row>
    <row r="53" spans="1:6">
      <c r="A53" s="4">
        <v>52</v>
      </c>
      <c r="B53" s="12" t="s">
        <v>106</v>
      </c>
      <c r="C53" s="13" t="s">
        <v>180</v>
      </c>
      <c r="D53" s="14">
        <v>3</v>
      </c>
      <c r="E53" s="14">
        <v>6</v>
      </c>
      <c r="F53" s="14" t="s">
        <v>145</v>
      </c>
    </row>
    <row r="54" spans="1:6">
      <c r="A54" s="4">
        <v>53</v>
      </c>
      <c r="B54" s="12" t="s">
        <v>104</v>
      </c>
      <c r="C54" s="13" t="s">
        <v>179</v>
      </c>
      <c r="D54" s="14">
        <v>3</v>
      </c>
      <c r="E54" s="14">
        <v>5</v>
      </c>
      <c r="F54" s="14" t="s">
        <v>145</v>
      </c>
    </row>
    <row r="55" spans="1:6">
      <c r="A55" s="4">
        <v>54</v>
      </c>
      <c r="B55" s="12" t="s">
        <v>124</v>
      </c>
      <c r="C55" s="13" t="s">
        <v>178</v>
      </c>
      <c r="D55" s="14">
        <v>4</v>
      </c>
      <c r="E55" s="14">
        <v>7</v>
      </c>
      <c r="F55" s="14" t="s">
        <v>145</v>
      </c>
    </row>
    <row r="56" spans="1:6">
      <c r="A56" s="4">
        <v>55</v>
      </c>
      <c r="B56" s="12" t="s">
        <v>113</v>
      </c>
      <c r="C56" s="13" t="s">
        <v>178</v>
      </c>
      <c r="D56" s="14">
        <v>2</v>
      </c>
      <c r="E56" s="14">
        <v>6</v>
      </c>
      <c r="F56" s="14" t="s">
        <v>146</v>
      </c>
    </row>
    <row r="57" spans="1:6">
      <c r="A57" s="4">
        <v>56</v>
      </c>
      <c r="B57" s="12" t="s">
        <v>117</v>
      </c>
      <c r="C57" s="13" t="s">
        <v>180</v>
      </c>
      <c r="D57" s="14">
        <v>2</v>
      </c>
      <c r="E57" s="14">
        <v>6</v>
      </c>
      <c r="F57" s="14" t="s">
        <v>146</v>
      </c>
    </row>
    <row r="58" spans="1:6">
      <c r="A58" s="4">
        <v>57</v>
      </c>
      <c r="B58" s="12" t="s">
        <v>120</v>
      </c>
      <c r="C58" s="13" t="s">
        <v>181</v>
      </c>
      <c r="D58" s="14">
        <v>2</v>
      </c>
      <c r="E58" s="14">
        <v>6</v>
      </c>
      <c r="F58" s="14" t="s">
        <v>146</v>
      </c>
    </row>
    <row r="59" spans="1:6">
      <c r="A59" s="4">
        <v>58</v>
      </c>
      <c r="B59" s="12" t="s">
        <v>100</v>
      </c>
      <c r="C59" s="13" t="s">
        <v>181</v>
      </c>
      <c r="D59" s="14">
        <v>2</v>
      </c>
      <c r="E59" s="14">
        <v>5</v>
      </c>
      <c r="F59" s="14" t="s">
        <v>145</v>
      </c>
    </row>
    <row r="60" spans="1:6">
      <c r="A60" s="4">
        <v>59</v>
      </c>
      <c r="B60" s="12" t="s">
        <v>108</v>
      </c>
      <c r="C60" s="13" t="s">
        <v>181</v>
      </c>
      <c r="D60" s="14">
        <v>2</v>
      </c>
      <c r="E60" s="14">
        <v>6</v>
      </c>
      <c r="F60" s="14" t="s">
        <v>145</v>
      </c>
    </row>
    <row r="61" spans="1:6">
      <c r="A61" s="4">
        <v>60</v>
      </c>
      <c r="B61" s="12" t="s">
        <v>109</v>
      </c>
      <c r="C61" s="13" t="s">
        <v>177</v>
      </c>
      <c r="D61" s="14">
        <v>2</v>
      </c>
      <c r="E61" s="14">
        <v>6</v>
      </c>
      <c r="F61" s="14" t="s">
        <v>145</v>
      </c>
    </row>
    <row r="62" spans="1:6">
      <c r="A62" s="4">
        <v>61</v>
      </c>
      <c r="B62" s="12" t="s">
        <v>129</v>
      </c>
      <c r="C62" s="13" t="s">
        <v>177</v>
      </c>
      <c r="D62" s="14">
        <v>1</v>
      </c>
      <c r="E62" s="14">
        <v>7</v>
      </c>
      <c r="F62" s="14" t="s">
        <v>145</v>
      </c>
    </row>
    <row r="63" spans="1:6">
      <c r="A63" s="4">
        <v>62</v>
      </c>
      <c r="B63" s="12" t="s">
        <v>91</v>
      </c>
      <c r="C63" s="13" t="s">
        <v>179</v>
      </c>
      <c r="D63" s="14">
        <v>3</v>
      </c>
      <c r="E63" s="14">
        <v>4</v>
      </c>
      <c r="F63" s="14" t="s">
        <v>145</v>
      </c>
    </row>
    <row r="64" spans="1:6">
      <c r="A64" s="4">
        <v>63</v>
      </c>
      <c r="B64" s="12" t="s">
        <v>71</v>
      </c>
      <c r="C64" s="13" t="s">
        <v>180</v>
      </c>
      <c r="D64" s="14">
        <v>3</v>
      </c>
      <c r="E64" s="14">
        <v>1</v>
      </c>
      <c r="F64" s="14" t="s">
        <v>145</v>
      </c>
    </row>
    <row r="65" spans="1:6">
      <c r="A65" s="4">
        <v>64</v>
      </c>
      <c r="B65" s="12" t="s">
        <v>131</v>
      </c>
      <c r="C65" s="13" t="s">
        <v>178</v>
      </c>
      <c r="D65" s="14">
        <v>2</v>
      </c>
      <c r="E65" s="14">
        <v>7</v>
      </c>
      <c r="F65" s="14" t="s">
        <v>146</v>
      </c>
    </row>
    <row r="66" spans="1:6">
      <c r="A66" s="4">
        <v>65</v>
      </c>
      <c r="B66" s="12" t="s">
        <v>137</v>
      </c>
      <c r="C66" s="13" t="s">
        <v>181</v>
      </c>
      <c r="D66" s="14">
        <v>2</v>
      </c>
      <c r="E66" s="14">
        <v>7</v>
      </c>
      <c r="F66" s="14" t="s">
        <v>146</v>
      </c>
    </row>
    <row r="67" spans="1:6">
      <c r="A67" s="4">
        <v>66</v>
      </c>
      <c r="B67" s="12" t="s">
        <v>77</v>
      </c>
      <c r="C67" s="13" t="s">
        <v>177</v>
      </c>
      <c r="D67" s="14">
        <v>2</v>
      </c>
      <c r="E67" s="14">
        <v>2</v>
      </c>
      <c r="F67" s="14" t="s">
        <v>145</v>
      </c>
    </row>
    <row r="68" spans="1:6">
      <c r="A68" s="4">
        <v>67</v>
      </c>
      <c r="B68" s="12" t="s">
        <v>114</v>
      </c>
      <c r="C68" s="13" t="s">
        <v>178</v>
      </c>
      <c r="D68" s="14">
        <v>2</v>
      </c>
      <c r="E68" s="14">
        <v>6</v>
      </c>
      <c r="F68" s="14" t="s">
        <v>146</v>
      </c>
    </row>
    <row r="69" spans="1:6">
      <c r="A69" s="4">
        <v>68</v>
      </c>
      <c r="B69" s="12" t="s">
        <v>130</v>
      </c>
      <c r="C69" s="13" t="s">
        <v>178</v>
      </c>
      <c r="D69" s="14">
        <v>2</v>
      </c>
      <c r="E69" s="14">
        <v>7</v>
      </c>
      <c r="F69" s="14" t="s">
        <v>146</v>
      </c>
    </row>
    <row r="70" spans="1:6">
      <c r="A70" s="4">
        <v>69</v>
      </c>
      <c r="B70" s="12" t="s">
        <v>132</v>
      </c>
      <c r="C70" s="13" t="s">
        <v>178</v>
      </c>
      <c r="D70" s="14">
        <v>2</v>
      </c>
      <c r="E70" s="14">
        <v>7</v>
      </c>
      <c r="F70" s="14" t="s">
        <v>146</v>
      </c>
    </row>
    <row r="71" spans="1:6">
      <c r="A71" s="4">
        <v>70</v>
      </c>
      <c r="B71" s="12" t="s">
        <v>99</v>
      </c>
      <c r="C71" s="13" t="s">
        <v>180</v>
      </c>
      <c r="D71" s="14">
        <v>2</v>
      </c>
      <c r="E71" s="14">
        <v>5</v>
      </c>
      <c r="F71" s="14" t="s">
        <v>145</v>
      </c>
    </row>
    <row r="72" spans="1:6">
      <c r="A72" s="4">
        <v>71</v>
      </c>
      <c r="B72" s="12" t="s">
        <v>107</v>
      </c>
      <c r="C72" s="13" t="s">
        <v>178</v>
      </c>
      <c r="D72" s="14">
        <v>2</v>
      </c>
      <c r="E72" s="14">
        <v>6</v>
      </c>
      <c r="F72" s="14" t="s">
        <v>145</v>
      </c>
    </row>
    <row r="73" spans="1:6">
      <c r="A73" s="4">
        <v>72</v>
      </c>
      <c r="B73" s="12" t="s">
        <v>98</v>
      </c>
      <c r="C73" s="13" t="s">
        <v>178</v>
      </c>
      <c r="D73" s="14">
        <v>3</v>
      </c>
      <c r="E73" s="14">
        <v>5</v>
      </c>
      <c r="F73" s="14" t="s">
        <v>145</v>
      </c>
    </row>
    <row r="74" spans="1:6">
      <c r="A74" s="4">
        <v>73</v>
      </c>
      <c r="B74" s="12" t="s">
        <v>89</v>
      </c>
      <c r="C74" s="13" t="s">
        <v>176</v>
      </c>
      <c r="D74" s="14">
        <v>2</v>
      </c>
      <c r="E74" s="14">
        <v>4</v>
      </c>
      <c r="F74" s="14" t="s">
        <v>145</v>
      </c>
    </row>
    <row r="75" spans="1:6">
      <c r="A75" s="4">
        <v>74</v>
      </c>
      <c r="B75" s="12" t="s">
        <v>102</v>
      </c>
      <c r="C75" s="13" t="s">
        <v>178</v>
      </c>
      <c r="D75" s="14">
        <v>2</v>
      </c>
      <c r="E75" s="14">
        <v>5</v>
      </c>
      <c r="F75" s="14" t="s">
        <v>145</v>
      </c>
    </row>
    <row r="76" spans="1:6">
      <c r="A76" s="4">
        <v>75</v>
      </c>
      <c r="B76" s="12" t="s">
        <v>128</v>
      </c>
      <c r="C76" s="13" t="s">
        <v>180</v>
      </c>
      <c r="D76" s="14">
        <v>2</v>
      </c>
      <c r="E76" s="14">
        <v>7</v>
      </c>
      <c r="F76" s="14" t="s">
        <v>145</v>
      </c>
    </row>
    <row r="77" spans="1:6">
      <c r="A77" s="4">
        <v>76</v>
      </c>
      <c r="B77" s="12" t="s">
        <v>75</v>
      </c>
      <c r="C77" s="13" t="s">
        <v>178</v>
      </c>
      <c r="D77" s="14">
        <v>3</v>
      </c>
      <c r="E77" s="14">
        <v>2</v>
      </c>
      <c r="F77" s="14" t="s">
        <v>145</v>
      </c>
    </row>
    <row r="78" spans="1:6">
      <c r="A78" s="4">
        <v>77</v>
      </c>
      <c r="B78" s="12" t="s">
        <v>118</v>
      </c>
      <c r="C78" s="13" t="s">
        <v>179</v>
      </c>
      <c r="D78" s="14">
        <v>2</v>
      </c>
      <c r="E78" s="14">
        <v>6</v>
      </c>
      <c r="F78" s="14" t="s">
        <v>146</v>
      </c>
    </row>
    <row r="79" spans="1:6">
      <c r="A79" s="4">
        <v>78</v>
      </c>
      <c r="B79" s="12" t="s">
        <v>141</v>
      </c>
      <c r="C79" s="13" t="s">
        <v>177</v>
      </c>
      <c r="D79" s="14">
        <v>3</v>
      </c>
      <c r="E79" s="14">
        <v>8</v>
      </c>
      <c r="F79" s="14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CF5-C5E1-4DDF-821E-95FE0EAAAE4E}">
  <dimension ref="A1:D21"/>
  <sheetViews>
    <sheetView zoomScale="110" zoomScaleNormal="110" workbookViewId="0">
      <selection activeCell="B7" sqref="B7"/>
    </sheetView>
  </sheetViews>
  <sheetFormatPr defaultColWidth="9.1796875" defaultRowHeight="15"/>
  <cols>
    <col min="1" max="1" width="13.81640625" style="39" customWidth="1"/>
    <col min="2" max="2" width="34.6328125" style="39" bestFit="1" customWidth="1"/>
    <col min="3" max="4" width="11.36328125" style="39" bestFit="1" customWidth="1"/>
    <col min="5" max="5" width="24.6328125" style="39" customWidth="1"/>
    <col min="6" max="16384" width="9.1796875" style="39"/>
  </cols>
  <sheetData>
    <row r="1" spans="1:4" ht="22.5">
      <c r="A1" s="57" t="s">
        <v>213</v>
      </c>
      <c r="B1" s="57"/>
      <c r="C1" s="57"/>
      <c r="D1" s="57"/>
    </row>
    <row r="2" spans="1:4">
      <c r="A2" s="42" t="s">
        <v>214</v>
      </c>
      <c r="B2" s="43">
        <v>101</v>
      </c>
      <c r="C2" s="43">
        <v>102</v>
      </c>
      <c r="D2" s="43">
        <v>103</v>
      </c>
    </row>
    <row r="3" spans="1:4">
      <c r="A3" s="41" t="s">
        <v>203</v>
      </c>
      <c r="B3" s="40" t="s">
        <v>216</v>
      </c>
      <c r="C3" s="40" t="s">
        <v>217</v>
      </c>
      <c r="D3" s="40" t="s">
        <v>218</v>
      </c>
    </row>
    <row r="4" spans="1:4">
      <c r="A4" s="41" t="s">
        <v>215</v>
      </c>
      <c r="B4" s="50">
        <v>1000</v>
      </c>
      <c r="C4" s="50">
        <v>2000</v>
      </c>
      <c r="D4" s="50">
        <v>3000</v>
      </c>
    </row>
    <row r="6" spans="1:4">
      <c r="A6" s="39" t="s">
        <v>219</v>
      </c>
      <c r="B6" s="49">
        <v>103</v>
      </c>
    </row>
    <row r="7" spans="1:4">
      <c r="A7" s="39" t="s">
        <v>220</v>
      </c>
      <c r="B7" s="39" t="str">
        <f>HLOOKUP(B6,$A$2:$D$4,2,0)</f>
        <v>GHI</v>
      </c>
    </row>
    <row r="8" spans="1:4">
      <c r="A8" s="39" t="s">
        <v>225</v>
      </c>
      <c r="B8" s="39">
        <f>HLOOKUP(B6,$A$2:$D$4,3,0)</f>
        <v>3000</v>
      </c>
    </row>
    <row r="11" spans="1:4" ht="22.5">
      <c r="A11" s="59" t="s">
        <v>221</v>
      </c>
      <c r="B11" s="59"/>
      <c r="C11" s="59"/>
      <c r="D11" s="47"/>
    </row>
    <row r="12" spans="1:4">
      <c r="A12" s="42" t="s">
        <v>222</v>
      </c>
      <c r="B12" s="42" t="s">
        <v>203</v>
      </c>
      <c r="C12" s="42" t="s">
        <v>223</v>
      </c>
    </row>
    <row r="13" spans="1:4">
      <c r="A13" s="44">
        <v>1</v>
      </c>
      <c r="B13" s="8" t="s">
        <v>6</v>
      </c>
      <c r="C13" s="7">
        <v>38</v>
      </c>
    </row>
    <row r="14" spans="1:4">
      <c r="A14" s="44">
        <v>2</v>
      </c>
      <c r="B14" s="8" t="s">
        <v>7</v>
      </c>
      <c r="C14" s="7">
        <v>52</v>
      </c>
    </row>
    <row r="15" spans="1:4">
      <c r="A15" s="44">
        <v>3</v>
      </c>
      <c r="B15" s="8" t="s">
        <v>8</v>
      </c>
      <c r="C15" s="7">
        <v>26</v>
      </c>
    </row>
    <row r="16" spans="1:4">
      <c r="A16" s="44">
        <v>4</v>
      </c>
      <c r="B16" s="8" t="s">
        <v>9</v>
      </c>
      <c r="C16" s="7">
        <v>40</v>
      </c>
    </row>
    <row r="17" spans="1:3">
      <c r="A17" s="44">
        <v>5</v>
      </c>
      <c r="B17" s="8" t="s">
        <v>10</v>
      </c>
      <c r="C17" s="7">
        <v>22</v>
      </c>
    </row>
    <row r="19" spans="1:3">
      <c r="A19" s="39" t="s">
        <v>219</v>
      </c>
      <c r="B19" s="48">
        <v>3</v>
      </c>
    </row>
    <row r="20" spans="1:3">
      <c r="A20" s="39" t="s">
        <v>220</v>
      </c>
      <c r="B20" s="58" t="str">
        <f>VLOOKUP(B19,$A$13:$C$17,2,0)</f>
        <v>Bambang Murdaka Eka Jati, Drs., M.S.</v>
      </c>
      <c r="C20" s="58"/>
    </row>
    <row r="21" spans="1:3">
      <c r="A21" s="39" t="s">
        <v>224</v>
      </c>
      <c r="B21" s="45">
        <f>VLOOKUP(B19,$A$13:$C$17,3,0)</f>
        <v>26</v>
      </c>
      <c r="C21" s="46"/>
    </row>
  </sheetData>
  <mergeCells count="3">
    <mergeCell ref="A1:D1"/>
    <mergeCell ref="B20:C20"/>
    <mergeCell ref="A11:C1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ACE8-EDA7-4CC6-97F8-7BDEC1244DAD}">
  <sheetPr>
    <tabColor theme="6" tint="0.79998168889431442"/>
  </sheetPr>
  <dimension ref="A1:R29"/>
  <sheetViews>
    <sheetView topLeftCell="J1" zoomScale="80" zoomScaleNormal="80" workbookViewId="0">
      <selection activeCell="P2" sqref="P2"/>
    </sheetView>
  </sheetViews>
  <sheetFormatPr defaultColWidth="9.1796875" defaultRowHeight="14"/>
  <cols>
    <col min="1" max="1" width="4" style="10" bestFit="1" customWidth="1"/>
    <col min="2" max="2" width="10.6328125" style="6" bestFit="1" customWidth="1"/>
    <col min="3" max="8" width="9.1796875" style="6" bestFit="1" customWidth="1"/>
    <col min="9" max="9" width="10.1796875" style="6" customWidth="1"/>
    <col min="10" max="10" width="9.81640625" style="6" bestFit="1" customWidth="1"/>
    <col min="11" max="11" width="9.36328125" style="6" bestFit="1" customWidth="1"/>
    <col min="12" max="12" width="12.453125" style="6" bestFit="1" customWidth="1"/>
    <col min="13" max="13" width="12.6328125" style="6" bestFit="1" customWidth="1"/>
    <col min="14" max="14" width="14.36328125" style="6" customWidth="1"/>
    <col min="15" max="15" width="9" style="6" bestFit="1" customWidth="1"/>
    <col min="16" max="16384" width="9.1796875" style="6"/>
  </cols>
  <sheetData>
    <row r="1" spans="1:16" s="51" customFormat="1" ht="35.25" customHeight="1">
      <c r="A1" s="11" t="s">
        <v>62</v>
      </c>
      <c r="B1" s="11" t="s">
        <v>232</v>
      </c>
      <c r="C1" s="11" t="s">
        <v>233</v>
      </c>
      <c r="D1" s="11" t="s">
        <v>234</v>
      </c>
      <c r="E1" s="11" t="s">
        <v>235</v>
      </c>
      <c r="F1" s="11" t="s">
        <v>236</v>
      </c>
      <c r="G1" s="11" t="s">
        <v>237</v>
      </c>
      <c r="H1" s="11" t="s">
        <v>238</v>
      </c>
      <c r="I1" s="54" t="s">
        <v>184</v>
      </c>
      <c r="J1" s="54" t="s">
        <v>185</v>
      </c>
      <c r="K1" s="54" t="s">
        <v>186</v>
      </c>
      <c r="L1" s="54" t="s">
        <v>187</v>
      </c>
      <c r="M1" s="54" t="s">
        <v>188</v>
      </c>
      <c r="N1" s="52" t="s">
        <v>239</v>
      </c>
      <c r="O1" s="60" t="s">
        <v>241</v>
      </c>
      <c r="P1" s="61"/>
    </row>
    <row r="2" spans="1:16">
      <c r="A2" s="7">
        <v>1</v>
      </c>
      <c r="B2" s="8" t="s">
        <v>147</v>
      </c>
      <c r="C2" s="9">
        <v>10</v>
      </c>
      <c r="D2" s="9">
        <v>10</v>
      </c>
      <c r="E2" s="9">
        <v>10</v>
      </c>
      <c r="F2" s="9">
        <v>10</v>
      </c>
      <c r="G2" s="9">
        <v>10</v>
      </c>
      <c r="H2" s="9">
        <v>10</v>
      </c>
      <c r="I2" s="17">
        <f>SUM(C2:H2)</f>
        <v>60</v>
      </c>
      <c r="J2" s="56">
        <f>AVERAGE(C2:H2)</f>
        <v>10</v>
      </c>
      <c r="K2" s="9" t="str">
        <f>IF(J2&gt;=7.1,"A",IF(J2&gt;=4.1,"B",IF(J2&gt;=2.1,"C","D")))</f>
        <v>A</v>
      </c>
      <c r="L2" s="17">
        <f>MAX(C2:H2)</f>
        <v>10</v>
      </c>
      <c r="M2" s="17">
        <f>MIN(C2:H2)</f>
        <v>10</v>
      </c>
      <c r="N2" s="17" t="str">
        <f>IF(H2=L2,"TERTINGGI",IF(H2=M2,"TERENDAH",""))</f>
        <v>TERTINGGI</v>
      </c>
      <c r="O2" s="55">
        <v>10</v>
      </c>
      <c r="P2" s="17">
        <f t="shared" ref="P2:P11" si="0">COUNTIF($L$2:$L$26,O2)</f>
        <v>7</v>
      </c>
    </row>
    <row r="3" spans="1:16">
      <c r="A3" s="7">
        <v>2</v>
      </c>
      <c r="B3" s="8" t="s">
        <v>148</v>
      </c>
      <c r="C3" s="9">
        <v>3</v>
      </c>
      <c r="D3" s="9">
        <v>10</v>
      </c>
      <c r="E3" s="9">
        <v>4</v>
      </c>
      <c r="F3" s="9">
        <v>7</v>
      </c>
      <c r="G3" s="9">
        <v>9</v>
      </c>
      <c r="H3" s="9">
        <v>5</v>
      </c>
      <c r="I3" s="17">
        <f t="shared" ref="I3:I26" si="1">SUM(C3:H3)</f>
        <v>38</v>
      </c>
      <c r="J3" s="56">
        <f t="shared" ref="J3:J26" si="2">AVERAGE(C3:H3)</f>
        <v>6.333333333333333</v>
      </c>
      <c r="K3" s="9" t="str">
        <f t="shared" ref="K3:K26" si="3">IF(J3&gt;=7.1,"A",IF(J3&gt;=4.1,"B",IF(J3&gt;=2.1,"C","D")))</f>
        <v>B</v>
      </c>
      <c r="L3" s="17">
        <f t="shared" ref="L3:L26" si="4">MAX(C3:H3)</f>
        <v>10</v>
      </c>
      <c r="M3" s="17">
        <f t="shared" ref="M3:M26" si="5">MIN(C3:H3)</f>
        <v>3</v>
      </c>
      <c r="N3" s="17" t="str">
        <f t="shared" ref="N3:N26" si="6">IF(H3=L3,"TERTINGGI",IF(H3=M3,"TERENDAH",""))</f>
        <v/>
      </c>
      <c r="O3" s="55">
        <v>9</v>
      </c>
      <c r="P3" s="17">
        <f t="shared" si="0"/>
        <v>14</v>
      </c>
    </row>
    <row r="4" spans="1:16">
      <c r="A4" s="7">
        <v>3</v>
      </c>
      <c r="B4" s="8" t="s">
        <v>149</v>
      </c>
      <c r="C4" s="9">
        <v>5</v>
      </c>
      <c r="D4" s="9">
        <v>2</v>
      </c>
      <c r="E4" s="9">
        <v>5</v>
      </c>
      <c r="F4" s="9">
        <v>7</v>
      </c>
      <c r="G4" s="9">
        <v>7</v>
      </c>
      <c r="H4" s="9">
        <v>7</v>
      </c>
      <c r="I4" s="17">
        <f t="shared" si="1"/>
        <v>33</v>
      </c>
      <c r="J4" s="56">
        <f t="shared" si="2"/>
        <v>5.5</v>
      </c>
      <c r="K4" s="9" t="str">
        <f t="shared" si="3"/>
        <v>B</v>
      </c>
      <c r="L4" s="17">
        <f t="shared" si="4"/>
        <v>7</v>
      </c>
      <c r="M4" s="17">
        <f t="shared" si="5"/>
        <v>2</v>
      </c>
      <c r="N4" s="17" t="str">
        <f t="shared" si="6"/>
        <v>TERTINGGI</v>
      </c>
      <c r="O4" s="55">
        <v>8</v>
      </c>
      <c r="P4" s="17">
        <f t="shared" si="0"/>
        <v>2</v>
      </c>
    </row>
    <row r="5" spans="1:16">
      <c r="A5" s="7">
        <v>4</v>
      </c>
      <c r="B5" s="8" t="s">
        <v>150</v>
      </c>
      <c r="C5" s="9">
        <v>7</v>
      </c>
      <c r="D5" s="9">
        <v>6</v>
      </c>
      <c r="E5" s="9">
        <v>7</v>
      </c>
      <c r="F5" s="9">
        <v>2</v>
      </c>
      <c r="G5" s="9">
        <v>3</v>
      </c>
      <c r="H5" s="9">
        <v>8</v>
      </c>
      <c r="I5" s="17">
        <f t="shared" si="1"/>
        <v>33</v>
      </c>
      <c r="J5" s="56">
        <f t="shared" si="2"/>
        <v>5.5</v>
      </c>
      <c r="K5" s="9" t="str">
        <f t="shared" si="3"/>
        <v>B</v>
      </c>
      <c r="L5" s="17">
        <f t="shared" si="4"/>
        <v>8</v>
      </c>
      <c r="M5" s="17">
        <f t="shared" si="5"/>
        <v>2</v>
      </c>
      <c r="N5" s="17" t="str">
        <f t="shared" si="6"/>
        <v>TERTINGGI</v>
      </c>
      <c r="O5" s="55">
        <v>7</v>
      </c>
      <c r="P5" s="17">
        <f t="shared" si="0"/>
        <v>1</v>
      </c>
    </row>
    <row r="6" spans="1:16">
      <c r="A6" s="7">
        <v>5</v>
      </c>
      <c r="B6" s="8" t="s">
        <v>151</v>
      </c>
      <c r="C6" s="9">
        <v>7</v>
      </c>
      <c r="D6" s="9">
        <v>5</v>
      </c>
      <c r="E6" s="9">
        <v>8</v>
      </c>
      <c r="F6" s="9">
        <v>6</v>
      </c>
      <c r="G6" s="9">
        <v>4</v>
      </c>
      <c r="H6" s="9">
        <v>1</v>
      </c>
      <c r="I6" s="17">
        <f t="shared" si="1"/>
        <v>31</v>
      </c>
      <c r="J6" s="56">
        <f t="shared" si="2"/>
        <v>5.166666666666667</v>
      </c>
      <c r="K6" s="9" t="str">
        <f t="shared" si="3"/>
        <v>B</v>
      </c>
      <c r="L6" s="17">
        <f t="shared" si="4"/>
        <v>8</v>
      </c>
      <c r="M6" s="17">
        <f t="shared" si="5"/>
        <v>1</v>
      </c>
      <c r="N6" s="17" t="str">
        <f t="shared" si="6"/>
        <v>TERENDAH</v>
      </c>
      <c r="O6" s="55">
        <v>6</v>
      </c>
      <c r="P6" s="17">
        <f t="shared" si="0"/>
        <v>1</v>
      </c>
    </row>
    <row r="7" spans="1:16">
      <c r="A7" s="7">
        <v>6</v>
      </c>
      <c r="B7" s="8" t="s">
        <v>152</v>
      </c>
      <c r="C7" s="9">
        <v>8</v>
      </c>
      <c r="D7" s="9">
        <v>7</v>
      </c>
      <c r="E7" s="9">
        <v>9</v>
      </c>
      <c r="F7" s="9">
        <v>5</v>
      </c>
      <c r="G7" s="9">
        <v>1</v>
      </c>
      <c r="H7" s="9">
        <v>3</v>
      </c>
      <c r="I7" s="17">
        <f t="shared" si="1"/>
        <v>33</v>
      </c>
      <c r="J7" s="56">
        <f t="shared" si="2"/>
        <v>5.5</v>
      </c>
      <c r="K7" s="9" t="str">
        <f t="shared" si="3"/>
        <v>B</v>
      </c>
      <c r="L7" s="17">
        <f t="shared" si="4"/>
        <v>9</v>
      </c>
      <c r="M7" s="17">
        <f t="shared" si="5"/>
        <v>1</v>
      </c>
      <c r="N7" s="17" t="str">
        <f t="shared" si="6"/>
        <v/>
      </c>
      <c r="O7" s="55">
        <v>5</v>
      </c>
      <c r="P7" s="17">
        <f t="shared" si="0"/>
        <v>0</v>
      </c>
    </row>
    <row r="8" spans="1:16">
      <c r="A8" s="7">
        <v>7</v>
      </c>
      <c r="B8" s="8" t="s">
        <v>153</v>
      </c>
      <c r="C8" s="9">
        <v>3</v>
      </c>
      <c r="D8" s="9">
        <v>3</v>
      </c>
      <c r="E8" s="9">
        <v>9</v>
      </c>
      <c r="F8" s="9">
        <v>7</v>
      </c>
      <c r="G8" s="9">
        <v>5</v>
      </c>
      <c r="H8" s="9">
        <v>3</v>
      </c>
      <c r="I8" s="17">
        <f t="shared" si="1"/>
        <v>30</v>
      </c>
      <c r="J8" s="56">
        <f t="shared" si="2"/>
        <v>5</v>
      </c>
      <c r="K8" s="9" t="str">
        <f t="shared" si="3"/>
        <v>B</v>
      </c>
      <c r="L8" s="17">
        <f t="shared" si="4"/>
        <v>9</v>
      </c>
      <c r="M8" s="17">
        <f t="shared" si="5"/>
        <v>3</v>
      </c>
      <c r="N8" s="17" t="str">
        <f t="shared" si="6"/>
        <v>TERENDAH</v>
      </c>
      <c r="O8" s="55">
        <v>4</v>
      </c>
      <c r="P8" s="17">
        <f t="shared" si="0"/>
        <v>0</v>
      </c>
    </row>
    <row r="9" spans="1:16">
      <c r="A9" s="7">
        <v>8</v>
      </c>
      <c r="B9" s="8" t="s">
        <v>154</v>
      </c>
      <c r="C9" s="9">
        <v>9</v>
      </c>
      <c r="D9" s="9">
        <v>9</v>
      </c>
      <c r="E9" s="9">
        <v>6</v>
      </c>
      <c r="F9" s="9">
        <v>3</v>
      </c>
      <c r="G9" s="9">
        <v>0</v>
      </c>
      <c r="H9" s="9">
        <v>3</v>
      </c>
      <c r="I9" s="17">
        <f t="shared" si="1"/>
        <v>30</v>
      </c>
      <c r="J9" s="56">
        <f t="shared" si="2"/>
        <v>5</v>
      </c>
      <c r="K9" s="9" t="str">
        <f t="shared" si="3"/>
        <v>B</v>
      </c>
      <c r="L9" s="17">
        <f t="shared" si="4"/>
        <v>9</v>
      </c>
      <c r="M9" s="17">
        <f t="shared" si="5"/>
        <v>0</v>
      </c>
      <c r="N9" s="17" t="str">
        <f t="shared" si="6"/>
        <v/>
      </c>
      <c r="O9" s="55">
        <v>3</v>
      </c>
      <c r="P9" s="17">
        <f t="shared" si="0"/>
        <v>0</v>
      </c>
    </row>
    <row r="10" spans="1:16">
      <c r="A10" s="7">
        <v>9</v>
      </c>
      <c r="B10" s="8" t="s">
        <v>155</v>
      </c>
      <c r="C10" s="9">
        <v>10</v>
      </c>
      <c r="D10" s="9">
        <v>5</v>
      </c>
      <c r="E10" s="9">
        <v>5</v>
      </c>
      <c r="F10" s="9">
        <v>9</v>
      </c>
      <c r="G10" s="9">
        <v>10</v>
      </c>
      <c r="H10" s="9">
        <v>7</v>
      </c>
      <c r="I10" s="17">
        <f t="shared" si="1"/>
        <v>46</v>
      </c>
      <c r="J10" s="56">
        <f t="shared" si="2"/>
        <v>7.666666666666667</v>
      </c>
      <c r="K10" s="9" t="str">
        <f t="shared" si="3"/>
        <v>A</v>
      </c>
      <c r="L10" s="17">
        <f t="shared" si="4"/>
        <v>10</v>
      </c>
      <c r="M10" s="17">
        <f t="shared" si="5"/>
        <v>5</v>
      </c>
      <c r="N10" s="17" t="str">
        <f t="shared" si="6"/>
        <v/>
      </c>
      <c r="O10" s="55">
        <v>2</v>
      </c>
      <c r="P10" s="17">
        <f t="shared" si="0"/>
        <v>0</v>
      </c>
    </row>
    <row r="11" spans="1:16">
      <c r="A11" s="7">
        <v>10</v>
      </c>
      <c r="B11" s="8" t="s">
        <v>156</v>
      </c>
      <c r="C11" s="9">
        <v>2</v>
      </c>
      <c r="D11" s="9">
        <v>9</v>
      </c>
      <c r="E11" s="9">
        <v>7</v>
      </c>
      <c r="F11" s="9">
        <v>5</v>
      </c>
      <c r="G11" s="9">
        <v>3</v>
      </c>
      <c r="H11" s="9">
        <v>1</v>
      </c>
      <c r="I11" s="17">
        <f t="shared" si="1"/>
        <v>27</v>
      </c>
      <c r="J11" s="56">
        <f t="shared" si="2"/>
        <v>4.5</v>
      </c>
      <c r="K11" s="9" t="str">
        <f t="shared" si="3"/>
        <v>B</v>
      </c>
      <c r="L11" s="17">
        <f t="shared" si="4"/>
        <v>9</v>
      </c>
      <c r="M11" s="17">
        <f t="shared" si="5"/>
        <v>1</v>
      </c>
      <c r="N11" s="17" t="str">
        <f t="shared" si="6"/>
        <v>TERENDAH</v>
      </c>
      <c r="O11" s="55">
        <v>1</v>
      </c>
      <c r="P11" s="17">
        <f t="shared" si="0"/>
        <v>0</v>
      </c>
    </row>
    <row r="12" spans="1:16">
      <c r="A12" s="7">
        <v>11</v>
      </c>
      <c r="B12" s="8" t="s">
        <v>157</v>
      </c>
      <c r="C12" s="9">
        <v>6</v>
      </c>
      <c r="D12" s="9">
        <v>8</v>
      </c>
      <c r="E12" s="9">
        <v>3</v>
      </c>
      <c r="F12" s="9">
        <v>9</v>
      </c>
      <c r="G12" s="9">
        <v>3</v>
      </c>
      <c r="H12" s="9">
        <v>2</v>
      </c>
      <c r="I12" s="17">
        <f t="shared" si="1"/>
        <v>31</v>
      </c>
      <c r="J12" s="56">
        <f t="shared" si="2"/>
        <v>5.166666666666667</v>
      </c>
      <c r="K12" s="9" t="str">
        <f t="shared" si="3"/>
        <v>B</v>
      </c>
      <c r="L12" s="17">
        <f t="shared" si="4"/>
        <v>9</v>
      </c>
      <c r="M12" s="17">
        <f t="shared" si="5"/>
        <v>2</v>
      </c>
      <c r="N12" s="17" t="str">
        <f t="shared" si="6"/>
        <v>TERENDAH</v>
      </c>
    </row>
    <row r="13" spans="1:16" ht="14.25" customHeight="1">
      <c r="A13" s="7">
        <v>12</v>
      </c>
      <c r="B13" s="8" t="s">
        <v>158</v>
      </c>
      <c r="C13" s="9">
        <v>5</v>
      </c>
      <c r="D13" s="9">
        <v>10</v>
      </c>
      <c r="E13" s="9">
        <v>9</v>
      </c>
      <c r="F13" s="9">
        <v>8</v>
      </c>
      <c r="G13" s="9">
        <v>6</v>
      </c>
      <c r="H13" s="9">
        <v>8</v>
      </c>
      <c r="I13" s="17">
        <f t="shared" si="1"/>
        <v>46</v>
      </c>
      <c r="J13" s="56">
        <f t="shared" si="2"/>
        <v>7.666666666666667</v>
      </c>
      <c r="K13" s="9" t="str">
        <f t="shared" si="3"/>
        <v>A</v>
      </c>
      <c r="L13" s="17">
        <f t="shared" si="4"/>
        <v>10</v>
      </c>
      <c r="M13" s="17">
        <f t="shared" si="5"/>
        <v>5</v>
      </c>
      <c r="N13" s="17" t="str">
        <f t="shared" si="6"/>
        <v/>
      </c>
      <c r="O13" s="60" t="s">
        <v>240</v>
      </c>
      <c r="P13" s="61"/>
    </row>
    <row r="14" spans="1:16">
      <c r="A14" s="7">
        <v>13</v>
      </c>
      <c r="B14" s="8" t="s">
        <v>159</v>
      </c>
      <c r="C14" s="9">
        <v>7</v>
      </c>
      <c r="D14" s="9">
        <v>3</v>
      </c>
      <c r="E14" s="9">
        <v>5</v>
      </c>
      <c r="F14" s="9">
        <v>10</v>
      </c>
      <c r="G14" s="9">
        <v>6</v>
      </c>
      <c r="H14" s="9">
        <v>9</v>
      </c>
      <c r="I14" s="17">
        <f t="shared" si="1"/>
        <v>40</v>
      </c>
      <c r="J14" s="56">
        <f t="shared" si="2"/>
        <v>6.666666666666667</v>
      </c>
      <c r="K14" s="9" t="str">
        <f t="shared" si="3"/>
        <v>B</v>
      </c>
      <c r="L14" s="17">
        <f t="shared" si="4"/>
        <v>10</v>
      </c>
      <c r="M14" s="17">
        <f t="shared" si="5"/>
        <v>3</v>
      </c>
      <c r="N14" s="17" t="str">
        <f t="shared" si="6"/>
        <v/>
      </c>
      <c r="O14" s="60"/>
      <c r="P14" s="61"/>
    </row>
    <row r="15" spans="1:16">
      <c r="A15" s="7">
        <v>14</v>
      </c>
      <c r="B15" s="8" t="s">
        <v>160</v>
      </c>
      <c r="C15" s="9">
        <v>3</v>
      </c>
      <c r="D15" s="9">
        <v>5</v>
      </c>
      <c r="E15" s="9">
        <v>9</v>
      </c>
      <c r="F15" s="9">
        <v>3</v>
      </c>
      <c r="G15" s="9">
        <v>7</v>
      </c>
      <c r="H15" s="9">
        <v>9</v>
      </c>
      <c r="I15" s="17">
        <f t="shared" si="1"/>
        <v>36</v>
      </c>
      <c r="J15" s="56">
        <f t="shared" si="2"/>
        <v>6</v>
      </c>
      <c r="K15" s="9" t="str">
        <f t="shared" si="3"/>
        <v>B</v>
      </c>
      <c r="L15" s="17">
        <f t="shared" si="4"/>
        <v>9</v>
      </c>
      <c r="M15" s="17">
        <f t="shared" si="5"/>
        <v>3</v>
      </c>
      <c r="N15" s="17" t="str">
        <f t="shared" si="6"/>
        <v>TERTINGGI</v>
      </c>
      <c r="O15" s="55" t="s">
        <v>172</v>
      </c>
      <c r="P15" s="18">
        <f>COUNTIF($K$2:$K$26,O15)</f>
        <v>7</v>
      </c>
    </row>
    <row r="16" spans="1:16">
      <c r="A16" s="7">
        <v>15</v>
      </c>
      <c r="B16" s="8" t="s">
        <v>161</v>
      </c>
      <c r="C16" s="9">
        <v>9</v>
      </c>
      <c r="D16" s="9">
        <v>7</v>
      </c>
      <c r="E16" s="9">
        <v>8</v>
      </c>
      <c r="F16" s="9">
        <v>5</v>
      </c>
      <c r="G16" s="9">
        <v>2</v>
      </c>
      <c r="H16" s="9">
        <v>6</v>
      </c>
      <c r="I16" s="17">
        <f t="shared" si="1"/>
        <v>37</v>
      </c>
      <c r="J16" s="56">
        <f t="shared" si="2"/>
        <v>6.166666666666667</v>
      </c>
      <c r="K16" s="9" t="str">
        <f t="shared" si="3"/>
        <v>B</v>
      </c>
      <c r="L16" s="17">
        <f t="shared" si="4"/>
        <v>9</v>
      </c>
      <c r="M16" s="17">
        <f t="shared" si="5"/>
        <v>2</v>
      </c>
      <c r="N16" s="17" t="str">
        <f t="shared" si="6"/>
        <v/>
      </c>
      <c r="O16" s="55" t="s">
        <v>174</v>
      </c>
      <c r="P16" s="18">
        <f>COUNTIF($K$2:$K$26,O16)</f>
        <v>17</v>
      </c>
    </row>
    <row r="17" spans="1:18">
      <c r="A17" s="7">
        <v>16</v>
      </c>
      <c r="B17" s="8" t="s">
        <v>162</v>
      </c>
      <c r="C17" s="9">
        <v>5</v>
      </c>
      <c r="D17" s="9">
        <v>8</v>
      </c>
      <c r="E17" s="9">
        <v>10</v>
      </c>
      <c r="F17" s="9">
        <v>7</v>
      </c>
      <c r="G17" s="9">
        <v>6</v>
      </c>
      <c r="H17" s="9">
        <v>5</v>
      </c>
      <c r="I17" s="17">
        <f t="shared" si="1"/>
        <v>41</v>
      </c>
      <c r="J17" s="56">
        <f t="shared" si="2"/>
        <v>6.833333333333333</v>
      </c>
      <c r="K17" s="9" t="str">
        <f t="shared" si="3"/>
        <v>B</v>
      </c>
      <c r="L17" s="17">
        <f t="shared" si="4"/>
        <v>10</v>
      </c>
      <c r="M17" s="17">
        <f t="shared" si="5"/>
        <v>5</v>
      </c>
      <c r="N17" s="17" t="str">
        <f t="shared" si="6"/>
        <v>TERENDAH</v>
      </c>
      <c r="O17" s="55" t="s">
        <v>173</v>
      </c>
      <c r="P17" s="18">
        <f>COUNTIF($K$2:$K$26,O17)</f>
        <v>1</v>
      </c>
    </row>
    <row r="18" spans="1:18">
      <c r="A18" s="7">
        <v>17</v>
      </c>
      <c r="B18" s="8" t="s">
        <v>163</v>
      </c>
      <c r="C18" s="9">
        <v>9</v>
      </c>
      <c r="D18" s="9">
        <v>9</v>
      </c>
      <c r="E18" s="9">
        <v>3</v>
      </c>
      <c r="F18" s="9">
        <v>8</v>
      </c>
      <c r="G18" s="9">
        <v>5</v>
      </c>
      <c r="H18" s="9">
        <v>7</v>
      </c>
      <c r="I18" s="17">
        <f t="shared" si="1"/>
        <v>41</v>
      </c>
      <c r="J18" s="56">
        <f t="shared" si="2"/>
        <v>6.833333333333333</v>
      </c>
      <c r="K18" s="9" t="str">
        <f t="shared" si="3"/>
        <v>B</v>
      </c>
      <c r="L18" s="17">
        <f t="shared" si="4"/>
        <v>9</v>
      </c>
      <c r="M18" s="17">
        <f t="shared" si="5"/>
        <v>3</v>
      </c>
      <c r="N18" s="17" t="str">
        <f t="shared" si="6"/>
        <v/>
      </c>
      <c r="O18" s="55" t="s">
        <v>175</v>
      </c>
      <c r="P18" s="18">
        <f>COUNTIF($K$2:$K$26,O18)</f>
        <v>0</v>
      </c>
    </row>
    <row r="19" spans="1:18">
      <c r="A19" s="7">
        <v>18</v>
      </c>
      <c r="B19" s="8" t="s">
        <v>164</v>
      </c>
      <c r="C19" s="9">
        <v>8</v>
      </c>
      <c r="D19" s="9">
        <v>9</v>
      </c>
      <c r="E19" s="9">
        <v>5</v>
      </c>
      <c r="F19" s="9">
        <v>9</v>
      </c>
      <c r="G19" s="9">
        <v>7</v>
      </c>
      <c r="H19" s="9">
        <v>3</v>
      </c>
      <c r="I19" s="17">
        <f t="shared" si="1"/>
        <v>41</v>
      </c>
      <c r="J19" s="56">
        <f t="shared" si="2"/>
        <v>6.833333333333333</v>
      </c>
      <c r="K19" s="9" t="str">
        <f t="shared" si="3"/>
        <v>B</v>
      </c>
      <c r="L19" s="17">
        <f t="shared" si="4"/>
        <v>9</v>
      </c>
      <c r="M19" s="17">
        <f t="shared" si="5"/>
        <v>3</v>
      </c>
      <c r="N19" s="17" t="str">
        <f t="shared" si="6"/>
        <v>TERENDAH</v>
      </c>
    </row>
    <row r="20" spans="1:18">
      <c r="A20" s="7">
        <v>19</v>
      </c>
      <c r="B20" s="8" t="s">
        <v>165</v>
      </c>
      <c r="C20" s="9">
        <v>10</v>
      </c>
      <c r="D20" s="9">
        <v>7</v>
      </c>
      <c r="E20" s="9">
        <v>7</v>
      </c>
      <c r="F20" s="9">
        <v>9</v>
      </c>
      <c r="G20" s="9">
        <v>3</v>
      </c>
      <c r="H20" s="9">
        <v>9</v>
      </c>
      <c r="I20" s="17">
        <f t="shared" si="1"/>
        <v>45</v>
      </c>
      <c r="J20" s="56">
        <f t="shared" si="2"/>
        <v>7.5</v>
      </c>
      <c r="K20" s="9" t="str">
        <f t="shared" si="3"/>
        <v>A</v>
      </c>
      <c r="L20" s="17">
        <f t="shared" si="4"/>
        <v>10</v>
      </c>
      <c r="M20" s="17">
        <f t="shared" si="5"/>
        <v>3</v>
      </c>
      <c r="N20" s="17" t="str">
        <f t="shared" si="6"/>
        <v/>
      </c>
    </row>
    <row r="21" spans="1:18">
      <c r="A21" s="7">
        <v>20</v>
      </c>
      <c r="B21" s="8" t="s">
        <v>166</v>
      </c>
      <c r="C21" s="9">
        <v>3</v>
      </c>
      <c r="D21" s="9">
        <v>8</v>
      </c>
      <c r="E21" s="9">
        <v>8</v>
      </c>
      <c r="F21" s="9">
        <v>7</v>
      </c>
      <c r="G21" s="9">
        <v>9</v>
      </c>
      <c r="H21" s="9">
        <v>9</v>
      </c>
      <c r="I21" s="17">
        <f t="shared" si="1"/>
        <v>44</v>
      </c>
      <c r="J21" s="56">
        <f t="shared" si="2"/>
        <v>7.333333333333333</v>
      </c>
      <c r="K21" s="9" t="str">
        <f t="shared" si="3"/>
        <v>A</v>
      </c>
      <c r="L21" s="17">
        <f t="shared" si="4"/>
        <v>9</v>
      </c>
      <c r="M21" s="17">
        <f t="shared" si="5"/>
        <v>3</v>
      </c>
      <c r="N21" s="17" t="str">
        <f t="shared" si="6"/>
        <v>TERTINGGI</v>
      </c>
    </row>
    <row r="22" spans="1:18">
      <c r="A22" s="7">
        <v>21</v>
      </c>
      <c r="B22" s="8" t="s">
        <v>167</v>
      </c>
      <c r="C22" s="9">
        <v>5</v>
      </c>
      <c r="D22" s="9">
        <v>9</v>
      </c>
      <c r="E22" s="9">
        <v>9</v>
      </c>
      <c r="F22" s="9">
        <v>8</v>
      </c>
      <c r="G22" s="9">
        <v>5</v>
      </c>
      <c r="H22" s="9">
        <v>6</v>
      </c>
      <c r="I22" s="17">
        <f t="shared" si="1"/>
        <v>42</v>
      </c>
      <c r="J22" s="56">
        <f t="shared" si="2"/>
        <v>7</v>
      </c>
      <c r="K22" s="9" t="str">
        <f t="shared" si="3"/>
        <v>B</v>
      </c>
      <c r="L22" s="17">
        <f t="shared" si="4"/>
        <v>9</v>
      </c>
      <c r="M22" s="17">
        <f t="shared" si="5"/>
        <v>5</v>
      </c>
      <c r="N22" s="17" t="str">
        <f t="shared" si="6"/>
        <v/>
      </c>
    </row>
    <row r="23" spans="1:18">
      <c r="A23" s="7">
        <v>22</v>
      </c>
      <c r="B23" s="8" t="s">
        <v>168</v>
      </c>
      <c r="C23" s="9">
        <v>7</v>
      </c>
      <c r="D23" s="9">
        <v>9</v>
      </c>
      <c r="E23" s="9">
        <v>9</v>
      </c>
      <c r="F23" s="9">
        <v>9</v>
      </c>
      <c r="G23" s="9">
        <v>9</v>
      </c>
      <c r="H23" s="9">
        <v>9</v>
      </c>
      <c r="I23" s="17">
        <f t="shared" si="1"/>
        <v>52</v>
      </c>
      <c r="J23" s="56">
        <f t="shared" si="2"/>
        <v>8.6666666666666661</v>
      </c>
      <c r="K23" s="9" t="str">
        <f t="shared" si="3"/>
        <v>A</v>
      </c>
      <c r="L23" s="17">
        <f t="shared" si="4"/>
        <v>9</v>
      </c>
      <c r="M23" s="17">
        <f t="shared" si="5"/>
        <v>7</v>
      </c>
      <c r="N23" s="17" t="str">
        <f t="shared" si="6"/>
        <v>TERTINGGI</v>
      </c>
    </row>
    <row r="24" spans="1:18">
      <c r="A24" s="7">
        <v>23</v>
      </c>
      <c r="B24" s="8" t="s">
        <v>169</v>
      </c>
      <c r="C24" s="9">
        <v>8</v>
      </c>
      <c r="D24" s="9">
        <v>8</v>
      </c>
      <c r="E24" s="9">
        <v>8</v>
      </c>
      <c r="F24" s="9">
        <v>9</v>
      </c>
      <c r="G24" s="9">
        <v>8</v>
      </c>
      <c r="H24" s="9">
        <v>8</v>
      </c>
      <c r="I24" s="17">
        <f t="shared" si="1"/>
        <v>49</v>
      </c>
      <c r="J24" s="56">
        <f t="shared" si="2"/>
        <v>8.1666666666666661</v>
      </c>
      <c r="K24" s="9" t="str">
        <f t="shared" si="3"/>
        <v>A</v>
      </c>
      <c r="L24" s="17">
        <f t="shared" si="4"/>
        <v>9</v>
      </c>
      <c r="M24" s="17">
        <f t="shared" si="5"/>
        <v>8</v>
      </c>
      <c r="N24" s="17" t="str">
        <f t="shared" si="6"/>
        <v>TERENDAH</v>
      </c>
    </row>
    <row r="25" spans="1:18">
      <c r="A25" s="7">
        <v>24</v>
      </c>
      <c r="B25" s="8" t="s">
        <v>170</v>
      </c>
      <c r="C25" s="9">
        <v>6</v>
      </c>
      <c r="D25" s="9">
        <v>2</v>
      </c>
      <c r="E25" s="9">
        <v>1</v>
      </c>
      <c r="F25" s="9">
        <v>2</v>
      </c>
      <c r="G25" s="9">
        <v>1</v>
      </c>
      <c r="H25" s="9">
        <v>4</v>
      </c>
      <c r="I25" s="17">
        <f t="shared" si="1"/>
        <v>16</v>
      </c>
      <c r="J25" s="56">
        <f t="shared" si="2"/>
        <v>2.6666666666666665</v>
      </c>
      <c r="K25" s="9" t="str">
        <f t="shared" si="3"/>
        <v>C</v>
      </c>
      <c r="L25" s="17">
        <f t="shared" si="4"/>
        <v>6</v>
      </c>
      <c r="M25" s="17">
        <f t="shared" si="5"/>
        <v>1</v>
      </c>
      <c r="N25" s="17" t="str">
        <f t="shared" si="6"/>
        <v/>
      </c>
    </row>
    <row r="26" spans="1:18">
      <c r="A26" s="7">
        <v>25</v>
      </c>
      <c r="B26" s="8" t="s">
        <v>171</v>
      </c>
      <c r="C26" s="9">
        <v>9</v>
      </c>
      <c r="D26" s="9">
        <v>9</v>
      </c>
      <c r="E26" s="9">
        <v>6</v>
      </c>
      <c r="F26" s="9">
        <v>8</v>
      </c>
      <c r="G26" s="9">
        <v>3</v>
      </c>
      <c r="H26" s="9">
        <v>6</v>
      </c>
      <c r="I26" s="17">
        <f t="shared" si="1"/>
        <v>41</v>
      </c>
      <c r="J26" s="56">
        <f t="shared" si="2"/>
        <v>6.833333333333333</v>
      </c>
      <c r="K26" s="9" t="str">
        <f t="shared" si="3"/>
        <v>B</v>
      </c>
      <c r="L26" s="17">
        <f t="shared" si="4"/>
        <v>9</v>
      </c>
      <c r="M26" s="17">
        <f t="shared" si="5"/>
        <v>3</v>
      </c>
      <c r="N26" s="17" t="str">
        <f t="shared" si="6"/>
        <v/>
      </c>
      <c r="R26" s="6" t="str">
        <f>IF(H9=L9,"TERTINGGI",IF(H9=M9,"TERENDAH",""))</f>
        <v/>
      </c>
    </row>
    <row r="27" spans="1:18">
      <c r="K27" s="16"/>
    </row>
    <row r="28" spans="1:18">
      <c r="K28" s="16"/>
    </row>
    <row r="29" spans="1:18">
      <c r="K29" s="16"/>
    </row>
  </sheetData>
  <mergeCells count="2">
    <mergeCell ref="O1:P1"/>
    <mergeCell ref="O13:P14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AE1F-321B-4047-8BEA-D5C4F4951524}">
  <sheetPr>
    <tabColor theme="6" tint="0.39997558519241921"/>
  </sheetPr>
  <dimension ref="A1:F23"/>
  <sheetViews>
    <sheetView zoomScale="78" zoomScaleNormal="78" workbookViewId="0">
      <selection activeCell="F22" sqref="F22"/>
    </sheetView>
  </sheetViews>
  <sheetFormatPr defaultColWidth="8.81640625" defaultRowHeight="14.5"/>
  <cols>
    <col min="1" max="1" width="25.36328125" customWidth="1"/>
    <col min="2" max="2" width="9.36328125" customWidth="1"/>
    <col min="3" max="3" width="14.453125" customWidth="1"/>
    <col min="4" max="4" width="16.36328125" customWidth="1"/>
    <col min="5" max="5" width="13.81640625" bestFit="1" customWidth="1"/>
    <col min="6" max="6" width="12.1796875" customWidth="1"/>
  </cols>
  <sheetData>
    <row r="1" spans="1:6" ht="45" customHeight="1">
      <c r="A1" s="20" t="s">
        <v>189</v>
      </c>
      <c r="B1" s="21" t="s">
        <v>190</v>
      </c>
      <c r="C1" s="20" t="s">
        <v>211</v>
      </c>
      <c r="D1" s="21" t="s">
        <v>191</v>
      </c>
      <c r="E1" s="21" t="s">
        <v>192</v>
      </c>
      <c r="F1" s="20" t="s">
        <v>212</v>
      </c>
    </row>
    <row r="2" spans="1:6">
      <c r="A2" s="19">
        <v>105200021001</v>
      </c>
      <c r="B2" s="5" t="s">
        <v>172</v>
      </c>
      <c r="C2" s="22" t="str">
        <f>MID(A2,3,3)</f>
        <v>520</v>
      </c>
      <c r="D2" s="53">
        <v>10000000</v>
      </c>
      <c r="E2" s="5">
        <v>7</v>
      </c>
      <c r="F2" s="27">
        <f>2000+LEFT(A2,2)+E2</f>
        <v>2017</v>
      </c>
    </row>
    <row r="3" spans="1:6">
      <c r="A3" s="19">
        <v>105200032001</v>
      </c>
      <c r="B3" s="5" t="s">
        <v>173</v>
      </c>
      <c r="C3" s="22" t="str">
        <f t="shared" ref="C3:C11" si="0">MID(A3,3,3)</f>
        <v>520</v>
      </c>
      <c r="D3" s="53">
        <v>12000000</v>
      </c>
      <c r="E3" s="5">
        <v>7</v>
      </c>
      <c r="F3" s="27">
        <f t="shared" ref="F3:F11" si="1">2000+LEFT(A3,2)+E3</f>
        <v>2017</v>
      </c>
    </row>
    <row r="4" spans="1:6">
      <c r="A4" s="19">
        <v>107100014003</v>
      </c>
      <c r="B4" s="5" t="s">
        <v>175</v>
      </c>
      <c r="C4" s="22" t="str">
        <f t="shared" si="0"/>
        <v>710</v>
      </c>
      <c r="D4" s="53">
        <v>5000000</v>
      </c>
      <c r="E4" s="5">
        <v>15</v>
      </c>
      <c r="F4" s="27">
        <f t="shared" si="1"/>
        <v>2025</v>
      </c>
    </row>
    <row r="5" spans="1:6">
      <c r="A5" s="19">
        <v>117100031010</v>
      </c>
      <c r="B5" s="5" t="s">
        <v>193</v>
      </c>
      <c r="C5" s="22" t="str">
        <f t="shared" si="0"/>
        <v>710</v>
      </c>
      <c r="D5" s="53">
        <v>8000000</v>
      </c>
      <c r="E5" s="5">
        <v>5</v>
      </c>
      <c r="F5" s="27">
        <f t="shared" si="1"/>
        <v>2016</v>
      </c>
    </row>
    <row r="6" spans="1:6">
      <c r="A6" s="19">
        <v>123100034002</v>
      </c>
      <c r="B6" s="5" t="s">
        <v>194</v>
      </c>
      <c r="C6" s="22" t="str">
        <f t="shared" si="0"/>
        <v>310</v>
      </c>
      <c r="D6" s="53">
        <v>85000000</v>
      </c>
      <c r="E6" s="5">
        <v>8</v>
      </c>
      <c r="F6" s="27">
        <f t="shared" si="1"/>
        <v>2020</v>
      </c>
    </row>
    <row r="7" spans="1:6">
      <c r="A7" s="19">
        <v>123100012001</v>
      </c>
      <c r="B7" s="5" t="s">
        <v>195</v>
      </c>
      <c r="C7" s="22" t="str">
        <f t="shared" si="0"/>
        <v>310</v>
      </c>
      <c r="D7" s="53">
        <v>9000000</v>
      </c>
      <c r="E7" s="5">
        <v>5</v>
      </c>
      <c r="F7" s="27">
        <f t="shared" si="1"/>
        <v>2017</v>
      </c>
    </row>
    <row r="8" spans="1:6">
      <c r="A8" s="19">
        <v>135200013001</v>
      </c>
      <c r="B8" s="5" t="s">
        <v>196</v>
      </c>
      <c r="C8" s="22" t="str">
        <f t="shared" si="0"/>
        <v>520</v>
      </c>
      <c r="D8" s="53">
        <v>15000000</v>
      </c>
      <c r="E8" s="5">
        <v>5</v>
      </c>
      <c r="F8" s="27">
        <f t="shared" si="1"/>
        <v>2018</v>
      </c>
    </row>
    <row r="9" spans="1:6">
      <c r="A9" s="19">
        <v>135200042002</v>
      </c>
      <c r="B9" s="5" t="s">
        <v>197</v>
      </c>
      <c r="C9" s="22" t="str">
        <f t="shared" si="0"/>
        <v>520</v>
      </c>
      <c r="D9" s="53">
        <v>400000</v>
      </c>
      <c r="E9" s="5">
        <v>3</v>
      </c>
      <c r="F9" s="27">
        <f t="shared" si="1"/>
        <v>2016</v>
      </c>
    </row>
    <row r="10" spans="1:6">
      <c r="A10" s="19">
        <v>133100053003</v>
      </c>
      <c r="B10" s="5" t="s">
        <v>198</v>
      </c>
      <c r="C10" s="22" t="str">
        <f t="shared" si="0"/>
        <v>310</v>
      </c>
      <c r="D10" s="53">
        <v>800000</v>
      </c>
      <c r="E10" s="5">
        <v>4</v>
      </c>
      <c r="F10" s="27">
        <f t="shared" si="1"/>
        <v>2017</v>
      </c>
    </row>
    <row r="11" spans="1:6">
      <c r="A11" s="19">
        <v>143100041004</v>
      </c>
      <c r="B11" s="5" t="s">
        <v>199</v>
      </c>
      <c r="C11" s="22" t="str">
        <f t="shared" si="0"/>
        <v>310</v>
      </c>
      <c r="D11" s="53">
        <v>50000000</v>
      </c>
      <c r="E11" s="5">
        <v>10</v>
      </c>
      <c r="F11" s="27">
        <f t="shared" si="1"/>
        <v>2024</v>
      </c>
    </row>
    <row r="13" spans="1:6">
      <c r="A13" s="63" t="str">
        <f>UPPER("3. Total item pembelian untuk:")</f>
        <v>3. TOTAL ITEM PEMBELIAN UNTUK:</v>
      </c>
      <c r="B13" s="63"/>
      <c r="C13" s="25" t="s">
        <v>200</v>
      </c>
    </row>
    <row r="14" spans="1:6">
      <c r="A14" s="64" t="s">
        <v>242</v>
      </c>
      <c r="B14" s="65"/>
      <c r="C14" s="22">
        <f>COUNTIF($C$2:$C$11,520)</f>
        <v>4</v>
      </c>
    </row>
    <row r="15" spans="1:6">
      <c r="A15" s="64" t="s">
        <v>243</v>
      </c>
      <c r="B15" s="65"/>
      <c r="C15" s="22">
        <f>COUNTIF($C$2:$C$11,310)</f>
        <v>4</v>
      </c>
    </row>
    <row r="16" spans="1:6">
      <c r="A16" s="64" t="s">
        <v>244</v>
      </c>
      <c r="B16" s="65"/>
      <c r="C16" s="22">
        <f>COUNTIF($C$2:$C$11,710)</f>
        <v>2</v>
      </c>
    </row>
    <row r="17" spans="1:3">
      <c r="A17" s="62" t="s">
        <v>201</v>
      </c>
      <c r="B17" s="62"/>
      <c r="C17" s="22">
        <f>SUM(C14:C16)</f>
        <v>10</v>
      </c>
    </row>
    <row r="19" spans="1:3">
      <c r="A19" s="63" t="str">
        <f>UPPER("4. Total Harga Pembelian Untuk :")</f>
        <v>4. TOTAL HARGA PEMBELIAN UNTUK :</v>
      </c>
      <c r="B19" s="63"/>
      <c r="C19" s="26" t="s">
        <v>202</v>
      </c>
    </row>
    <row r="20" spans="1:3">
      <c r="A20" s="64" t="s">
        <v>242</v>
      </c>
      <c r="B20" s="65"/>
      <c r="C20" s="23">
        <f>SUMIF(C2:C11,520, D2:D11)</f>
        <v>37400000</v>
      </c>
    </row>
    <row r="21" spans="1:3">
      <c r="A21" s="64" t="s">
        <v>243</v>
      </c>
      <c r="B21" s="65"/>
      <c r="C21" s="23">
        <f>SUMIF(C2:C11,310,D2:D11)</f>
        <v>144800000</v>
      </c>
    </row>
    <row r="22" spans="1:3">
      <c r="A22" s="64" t="s">
        <v>244</v>
      </c>
      <c r="B22" s="65"/>
      <c r="C22" s="23">
        <f>SUMIF(C2:C11,710,D2:D11)</f>
        <v>13000000</v>
      </c>
    </row>
    <row r="23" spans="1:3">
      <c r="A23" s="62" t="s">
        <v>201</v>
      </c>
      <c r="B23" s="62"/>
      <c r="C23" s="24">
        <f>SUM(C20:C22)</f>
        <v>195200000</v>
      </c>
    </row>
  </sheetData>
  <mergeCells count="10">
    <mergeCell ref="A17:B17"/>
    <mergeCell ref="A13:B13"/>
    <mergeCell ref="A19:B19"/>
    <mergeCell ref="A23:B23"/>
    <mergeCell ref="A14:B14"/>
    <mergeCell ref="A15:B15"/>
    <mergeCell ref="A16:B16"/>
    <mergeCell ref="A20:B20"/>
    <mergeCell ref="A21:B21"/>
    <mergeCell ref="A22:B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3EB1-BE57-4712-A5BB-DF335F7BBAF7}">
  <sheetPr>
    <tabColor theme="6" tint="-0.499984740745262"/>
  </sheetPr>
  <dimension ref="A1:X33"/>
  <sheetViews>
    <sheetView tabSelected="1" zoomScale="70" zoomScaleNormal="70" workbookViewId="0">
      <selection activeCell="I25" sqref="I25"/>
    </sheetView>
  </sheetViews>
  <sheetFormatPr defaultColWidth="8.81640625" defaultRowHeight="14.5"/>
  <cols>
    <col min="1" max="1" width="10.1796875" style="28" customWidth="1"/>
    <col min="2" max="2" width="32.81640625" bestFit="1" customWidth="1"/>
    <col min="3" max="3" width="6" style="28" customWidth="1"/>
    <col min="4" max="4" width="6.453125" style="28" customWidth="1"/>
    <col min="5" max="5" width="8.453125" style="28" customWidth="1"/>
    <col min="6" max="6" width="12.36328125" customWidth="1"/>
    <col min="7" max="7" width="35.36328125" bestFit="1" customWidth="1"/>
    <col min="8" max="8" width="8.81640625" style="28" bestFit="1" customWidth="1"/>
    <col min="9" max="9" width="14.6328125" customWidth="1"/>
  </cols>
  <sheetData>
    <row r="1" spans="1:9" s="29" customFormat="1" ht="21.75" customHeight="1">
      <c r="A1" s="38" t="s">
        <v>208</v>
      </c>
      <c r="B1" s="35" t="s">
        <v>230</v>
      </c>
      <c r="C1" s="35" t="s">
        <v>227</v>
      </c>
      <c r="D1" s="35" t="s">
        <v>228</v>
      </c>
      <c r="E1" s="35" t="s">
        <v>229</v>
      </c>
      <c r="F1" s="38" t="s">
        <v>209</v>
      </c>
      <c r="G1" s="35" t="s">
        <v>231</v>
      </c>
      <c r="H1" s="38" t="s">
        <v>210</v>
      </c>
      <c r="I1" s="35" t="s">
        <v>226</v>
      </c>
    </row>
    <row r="2" spans="1:9">
      <c r="A2" s="36">
        <v>43</v>
      </c>
      <c r="B2" s="32" t="str">
        <f>VLOOKUP(A2,LIST_MK!$A$2:$F$79,2,0)</f>
        <v>Pelabuhan Laut</v>
      </c>
      <c r="C2" s="66">
        <f>VLOOKUP(A2,LIST_MK!$A$2:$F$79,4,0)</f>
        <v>2</v>
      </c>
      <c r="D2" s="33">
        <f>VLOOKUP(A2,LIST_MK!$A$2:$F$79,5,0)</f>
        <v>7</v>
      </c>
      <c r="E2" s="33" t="str">
        <f>VLOOKUP(A2,LIST_MK!$A$2:$F$79,6,0)</f>
        <v>Pilihan</v>
      </c>
      <c r="F2" s="36">
        <v>18</v>
      </c>
      <c r="G2" s="2" t="str">
        <f>VLOOKUP(F2,LIST_DOSEN!$A$2:$C$63,2,0)</f>
        <v>Endang Tantrawati, Ir., M.T.</v>
      </c>
      <c r="H2" s="36">
        <f>VLOOKUP(F2,LIST_DOSEN!$A$1:$C$63,3,0)</f>
        <v>37</v>
      </c>
      <c r="I2" s="2" t="str">
        <f>IF(C2&lt;=4,"OK","OVER")</f>
        <v>OK</v>
      </c>
    </row>
    <row r="3" spans="1:9">
      <c r="A3" s="36">
        <v>45</v>
      </c>
      <c r="B3" s="32" t="str">
        <f>VLOOKUP(A3,LIST_MK!$A$2:$F$79,2,0)</f>
        <v>Pemikiran &amp; Peradaban Islam</v>
      </c>
      <c r="C3" s="66">
        <f>VLOOKUP(A3,LIST_MK!$A$2:$F$79,4,0)</f>
        <v>2</v>
      </c>
      <c r="D3" s="33">
        <f>VLOOKUP(A3,LIST_MK!$A$2:$F$79,5,0)</f>
        <v>3</v>
      </c>
      <c r="E3" s="33" t="str">
        <f>VLOOKUP(A3,LIST_MK!$A$2:$F$79,6,0)</f>
        <v>Wajib</v>
      </c>
      <c r="F3" s="36">
        <v>6</v>
      </c>
      <c r="G3" s="2" t="str">
        <f>VLOOKUP(F3,LIST_DOSEN!$A$2:$C$63,2,0)</f>
        <v>Andi Purnomo, S.T., M.T</v>
      </c>
      <c r="H3" s="36">
        <f>VLOOKUP(F3,LIST_DOSEN!$A$1:$C$63,3,0)</f>
        <v>33</v>
      </c>
      <c r="I3" s="2" t="str">
        <f t="shared" ref="I3:I21" si="0">IF(C3&lt;=4,"OK","OVER")</f>
        <v>OK</v>
      </c>
    </row>
    <row r="4" spans="1:9">
      <c r="A4" s="36">
        <v>8</v>
      </c>
      <c r="B4" s="32" t="str">
        <f>VLOOKUP(A4,LIST_MK!$A$2:$F$79,2,0)</f>
        <v>Angkutan Umum</v>
      </c>
      <c r="C4" s="66">
        <f>VLOOKUP(A4,LIST_MK!$A$2:$F$79,4,0)</f>
        <v>2</v>
      </c>
      <c r="D4" s="33">
        <f>VLOOKUP(A4,LIST_MK!$A$2:$F$79,5,0)</f>
        <v>7</v>
      </c>
      <c r="E4" s="33" t="str">
        <f>VLOOKUP(A4,LIST_MK!$A$2:$F$79,6,0)</f>
        <v>Pilihan</v>
      </c>
      <c r="F4" s="36">
        <v>61</v>
      </c>
      <c r="G4" s="2" t="str">
        <f>VLOOKUP(F4,LIST_DOSEN!$A$2:$C$63,2,0)</f>
        <v>Yunalia Muntafi, S.T., M.T.</v>
      </c>
      <c r="H4" s="36">
        <f>VLOOKUP(F4,LIST_DOSEN!$A$1:$C$63,3,0)</f>
        <v>23</v>
      </c>
      <c r="I4" s="2" t="str">
        <f t="shared" si="0"/>
        <v>OK</v>
      </c>
    </row>
    <row r="5" spans="1:9">
      <c r="A5" s="36">
        <v>29</v>
      </c>
      <c r="B5" s="32" t="str">
        <f>VLOOKUP(A5,LIST_MK!$A$2:$F$79,2,0)</f>
        <v>Lapangan Terbang</v>
      </c>
      <c r="C5" s="66">
        <f>VLOOKUP(A5,LIST_MK!$A$2:$F$79,4,0)</f>
        <v>2</v>
      </c>
      <c r="D5" s="33">
        <f>VLOOKUP(A5,LIST_MK!$A$2:$F$79,5,0)</f>
        <v>7</v>
      </c>
      <c r="E5" s="33" t="str">
        <f>VLOOKUP(A5,LIST_MK!$A$2:$F$79,6,0)</f>
        <v>Pilihan</v>
      </c>
      <c r="F5" s="36">
        <v>54</v>
      </c>
      <c r="G5" s="2" t="str">
        <f>VLOOKUP(F5,LIST_DOSEN!$A$2:$C$63,2,0)</f>
        <v>Suharyatmo, Ir., M.T.</v>
      </c>
      <c r="H5" s="36">
        <f>VLOOKUP(F5,LIST_DOSEN!$A$1:$C$63,3,0)</f>
        <v>50</v>
      </c>
      <c r="I5" s="2" t="str">
        <f t="shared" si="0"/>
        <v>OK</v>
      </c>
    </row>
    <row r="6" spans="1:9">
      <c r="A6" s="36">
        <v>6</v>
      </c>
      <c r="B6" s="32" t="str">
        <f>VLOOKUP(A6,LIST_MK!$A$2:$F$79,2,0)</f>
        <v>Analisis Struktur Statis Tertentu</v>
      </c>
      <c r="C6" s="66">
        <f>VLOOKUP(A6,LIST_MK!$A$2:$F$79,4,0)</f>
        <v>4</v>
      </c>
      <c r="D6" s="33">
        <f>VLOOKUP(A6,LIST_MK!$A$2:$F$79,5,0)</f>
        <v>1</v>
      </c>
      <c r="E6" s="33" t="str">
        <f>VLOOKUP(A6,LIST_MK!$A$2:$F$79,6,0)</f>
        <v>Wajib</v>
      </c>
      <c r="F6" s="36">
        <v>61</v>
      </c>
      <c r="G6" s="2" t="str">
        <f>VLOOKUP(F6,LIST_DOSEN!$A$2:$C$63,2,0)</f>
        <v>Yunalia Muntafi, S.T., M.T.</v>
      </c>
      <c r="H6" s="36">
        <f>VLOOKUP(F6,LIST_DOSEN!$A$1:$C$63,3,0)</f>
        <v>23</v>
      </c>
      <c r="I6" s="2" t="str">
        <f t="shared" si="0"/>
        <v>OK</v>
      </c>
    </row>
    <row r="7" spans="1:9">
      <c r="A7" s="36">
        <v>66</v>
      </c>
      <c r="B7" s="32" t="str">
        <f>VLOOKUP(A7,LIST_MK!$A$2:$F$79,2,0)</f>
        <v>Statistika Teknik</v>
      </c>
      <c r="C7" s="66">
        <f>VLOOKUP(A7,LIST_MK!$A$2:$F$79,4,0)</f>
        <v>2</v>
      </c>
      <c r="D7" s="33">
        <f>VLOOKUP(A7,LIST_MK!$A$2:$F$79,5,0)</f>
        <v>2</v>
      </c>
      <c r="E7" s="33" t="str">
        <f>VLOOKUP(A7,LIST_MK!$A$2:$F$79,6,0)</f>
        <v>Wajib</v>
      </c>
      <c r="F7" s="36">
        <v>15</v>
      </c>
      <c r="G7" s="2" t="str">
        <f>VLOOKUP(F7,LIST_DOSEN!$A$2:$C$63,2,0)</f>
        <v>Dharmasanti Rawidya Putri,,S.E., S.Pd.</v>
      </c>
      <c r="H7" s="36">
        <f>VLOOKUP(F7,LIST_DOSEN!$A$1:$C$63,3,0)</f>
        <v>49</v>
      </c>
      <c r="I7" s="2" t="str">
        <f t="shared" si="0"/>
        <v>OK</v>
      </c>
    </row>
    <row r="8" spans="1:9">
      <c r="A8" s="36">
        <v>77</v>
      </c>
      <c r="B8" s="32" t="str">
        <f>VLOOKUP(A8,LIST_MK!$A$2:$F$79,2,0)</f>
        <v>Transportasi Sedimen</v>
      </c>
      <c r="C8" s="66">
        <f>VLOOKUP(A8,LIST_MK!$A$2:$F$79,4,0)</f>
        <v>2</v>
      </c>
      <c r="D8" s="33">
        <f>VLOOKUP(A8,LIST_MK!$A$2:$F$79,5,0)</f>
        <v>6</v>
      </c>
      <c r="E8" s="33" t="str">
        <f>VLOOKUP(A8,LIST_MK!$A$2:$F$79,6,0)</f>
        <v>Pilihan</v>
      </c>
      <c r="F8" s="36">
        <v>10</v>
      </c>
      <c r="G8" s="2" t="str">
        <f>VLOOKUP(F8,LIST_DOSEN!$A$2:$C$63,2,0)</f>
        <v>Bambang Sulistiono, Ir., MSCE</v>
      </c>
      <c r="H8" s="36">
        <f>VLOOKUP(F8,LIST_DOSEN!$A$1:$C$63,3,0)</f>
        <v>40</v>
      </c>
      <c r="I8" s="2" t="str">
        <f t="shared" si="0"/>
        <v>OK</v>
      </c>
    </row>
    <row r="9" spans="1:9">
      <c r="A9" s="36">
        <v>59</v>
      </c>
      <c r="B9" s="32" t="str">
        <f>VLOOKUP(A9,LIST_MK!$A$2:$F$79,2,0)</f>
        <v>Pondasi II</v>
      </c>
      <c r="C9" s="66">
        <f>VLOOKUP(A9,LIST_MK!$A$2:$F$79,4,0)</f>
        <v>2</v>
      </c>
      <c r="D9" s="33">
        <f>VLOOKUP(A9,LIST_MK!$A$2:$F$79,5,0)</f>
        <v>6</v>
      </c>
      <c r="E9" s="33" t="str">
        <f>VLOOKUP(A9,LIST_MK!$A$2:$F$79,6,0)</f>
        <v>Wajib</v>
      </c>
      <c r="F9" s="36">
        <v>22</v>
      </c>
      <c r="G9" s="2" t="str">
        <f>VLOOKUP(F9,LIST_DOSEN!$A$2:$C$63,2,0)</f>
        <v>Gunadi Ir.,Sp.1</v>
      </c>
      <c r="H9" s="36">
        <f>VLOOKUP(F9,LIST_DOSEN!$A$1:$C$63,3,0)</f>
        <v>48</v>
      </c>
      <c r="I9" s="2" t="str">
        <f t="shared" si="0"/>
        <v>OK</v>
      </c>
    </row>
    <row r="10" spans="1:9">
      <c r="A10" s="36">
        <v>37</v>
      </c>
      <c r="B10" s="32" t="str">
        <f>VLOOKUP(A10,LIST_MK!$A$2:$F$79,2,0)</f>
        <v>Mekanika Tanah I (+Pr)</v>
      </c>
      <c r="C10" s="66">
        <f>VLOOKUP(A10,LIST_MK!$A$2:$F$79,4,0)</f>
        <v>3</v>
      </c>
      <c r="D10" s="33">
        <f>VLOOKUP(A10,LIST_MK!$A$2:$F$79,5,0)</f>
        <v>3</v>
      </c>
      <c r="E10" s="33" t="str">
        <f>VLOOKUP(A10,LIST_MK!$A$2:$F$79,6,0)</f>
        <v>Wajib</v>
      </c>
      <c r="F10" s="36">
        <v>4</v>
      </c>
      <c r="G10" s="2" t="str">
        <f>VLOOKUP(F10,LIST_DOSEN!$A$2:$C$63,2,0)</f>
        <v xml:space="preserve">Albani Musyafa,  ST, M.T.. Ph.D. </v>
      </c>
      <c r="H10" s="36">
        <f>VLOOKUP(F10,LIST_DOSEN!$A$1:$C$63,3,0)</f>
        <v>56</v>
      </c>
      <c r="I10" s="2" t="str">
        <f t="shared" si="0"/>
        <v>OK</v>
      </c>
    </row>
    <row r="11" spans="1:9">
      <c r="A11" s="36">
        <v>32</v>
      </c>
      <c r="B11" s="32" t="str">
        <f>VLOOKUP(A11,LIST_MK!$A$2:$F$79,2,0)</f>
        <v>Manajemen Proyek</v>
      </c>
      <c r="C11" s="66">
        <f>VLOOKUP(A11,LIST_MK!$A$2:$F$79,4,0)</f>
        <v>4</v>
      </c>
      <c r="D11" s="33">
        <f>VLOOKUP(A11,LIST_MK!$A$2:$F$79,5,0)</f>
        <v>4</v>
      </c>
      <c r="E11" s="33" t="str">
        <f>VLOOKUP(A11,LIST_MK!$A$2:$F$79,6,0)</f>
        <v>Wajib</v>
      </c>
      <c r="F11" s="36">
        <v>4</v>
      </c>
      <c r="G11" s="2" t="str">
        <f>VLOOKUP(F11,LIST_DOSEN!$A$2:$C$63,2,0)</f>
        <v xml:space="preserve">Albani Musyafa,  ST, M.T.. Ph.D. </v>
      </c>
      <c r="H11" s="36">
        <f>VLOOKUP(F11,LIST_DOSEN!$A$1:$C$63,3,0)</f>
        <v>56</v>
      </c>
      <c r="I11" s="2" t="str">
        <f t="shared" si="0"/>
        <v>OK</v>
      </c>
    </row>
    <row r="12" spans="1:9">
      <c r="A12" s="36">
        <v>67</v>
      </c>
      <c r="B12" s="32" t="str">
        <f>VLOOKUP(A12,LIST_MK!$A$2:$F$79,2,0)</f>
        <v>Struktur Beton Prategang</v>
      </c>
      <c r="C12" s="66">
        <f>VLOOKUP(A12,LIST_MK!$A$2:$F$79,4,0)</f>
        <v>2</v>
      </c>
      <c r="D12" s="33">
        <f>VLOOKUP(A12,LIST_MK!$A$2:$F$79,5,0)</f>
        <v>6</v>
      </c>
      <c r="E12" s="33" t="str">
        <f>VLOOKUP(A12,LIST_MK!$A$2:$F$79,6,0)</f>
        <v>Pilihan</v>
      </c>
      <c r="F12" s="36">
        <v>30</v>
      </c>
      <c r="G12" s="2" t="str">
        <f>VLOOKUP(F12,LIST_DOSEN!$A$2:$C$63,2,0)</f>
        <v>Luthfi Hasan, Dr., Ir., M.T.</v>
      </c>
      <c r="H12" s="36">
        <f>VLOOKUP(F12,LIST_DOSEN!$A$1:$C$63,3,0)</f>
        <v>25</v>
      </c>
      <c r="I12" s="2" t="str">
        <f t="shared" si="0"/>
        <v>OK</v>
      </c>
    </row>
    <row r="13" spans="1:9">
      <c r="A13" s="36">
        <v>15</v>
      </c>
      <c r="B13" s="32" t="str">
        <f>VLOOKUP(A13,LIST_MK!$A$2:$F$79,2,0)</f>
        <v>Drainase Terapan</v>
      </c>
      <c r="C13" s="66">
        <f>VLOOKUP(A13,LIST_MK!$A$2:$F$79,4,0)</f>
        <v>2</v>
      </c>
      <c r="D13" s="33">
        <f>VLOOKUP(A13,LIST_MK!$A$2:$F$79,5,0)</f>
        <v>4</v>
      </c>
      <c r="E13" s="33" t="str">
        <f>VLOOKUP(A13,LIST_MK!$A$2:$F$79,6,0)</f>
        <v>Wajib</v>
      </c>
      <c r="F13" s="36">
        <v>31</v>
      </c>
      <c r="G13" s="2" t="str">
        <f>VLOOKUP(F13,LIST_DOSEN!$A$2:$C$63,2,0)</f>
        <v>M. Shubhi Nurul Hadi, ST, MT</v>
      </c>
      <c r="H13" s="36">
        <f>VLOOKUP(F13,LIST_DOSEN!$A$1:$C$63,3,0)</f>
        <v>29</v>
      </c>
      <c r="I13" s="2" t="str">
        <f t="shared" si="0"/>
        <v>OK</v>
      </c>
    </row>
    <row r="14" spans="1:9">
      <c r="A14" s="36">
        <v>67</v>
      </c>
      <c r="B14" s="32" t="str">
        <f>VLOOKUP(A14,LIST_MK!$A$2:$F$79,2,0)</f>
        <v>Struktur Beton Prategang</v>
      </c>
      <c r="C14" s="66">
        <f>VLOOKUP(A14,LIST_MK!$A$2:$F$79,4,0)</f>
        <v>2</v>
      </c>
      <c r="D14" s="33">
        <f>VLOOKUP(A14,LIST_MK!$A$2:$F$79,5,0)</f>
        <v>6</v>
      </c>
      <c r="E14" s="33" t="str">
        <f>VLOOKUP(A14,LIST_MK!$A$2:$F$79,6,0)</f>
        <v>Pilihan</v>
      </c>
      <c r="F14" s="36">
        <v>5</v>
      </c>
      <c r="G14" s="2" t="str">
        <f>VLOOKUP(F14,LIST_DOSEN!$A$2:$C$63,2,0)</f>
        <v>Ali Usman, S.Ag., M.Ag</v>
      </c>
      <c r="H14" s="36">
        <f>VLOOKUP(F14,LIST_DOSEN!$A$1:$C$63,3,0)</f>
        <v>45</v>
      </c>
      <c r="I14" s="2" t="str">
        <f t="shared" si="0"/>
        <v>OK</v>
      </c>
    </row>
    <row r="15" spans="1:9">
      <c r="A15" s="36">
        <v>70</v>
      </c>
      <c r="B15" s="32" t="str">
        <f>VLOOKUP(A15,LIST_MK!$A$2:$F$79,2,0)</f>
        <v>Struktur Perkerasan Jalan</v>
      </c>
      <c r="C15" s="66">
        <f>VLOOKUP(A15,LIST_MK!$A$2:$F$79,4,0)</f>
        <v>2</v>
      </c>
      <c r="D15" s="33">
        <f>VLOOKUP(A15,LIST_MK!$A$2:$F$79,5,0)</f>
        <v>5</v>
      </c>
      <c r="E15" s="33" t="str">
        <f>VLOOKUP(A15,LIST_MK!$A$2:$F$79,6,0)</f>
        <v>Wajib</v>
      </c>
      <c r="F15" s="36">
        <v>3</v>
      </c>
      <c r="G15" s="2" t="str">
        <f>VLOOKUP(F15,LIST_DOSEN!$A$2:$C$63,2,0)</f>
        <v>Akhmad Marzuko, Ir., H., M.T.</v>
      </c>
      <c r="H15" s="36">
        <f>VLOOKUP(F15,LIST_DOSEN!$A$1:$C$63,3,0)</f>
        <v>43</v>
      </c>
      <c r="I15" s="2" t="str">
        <f t="shared" si="0"/>
        <v>OK</v>
      </c>
    </row>
    <row r="16" spans="1:9">
      <c r="A16" s="36">
        <v>73</v>
      </c>
      <c r="B16" s="32" t="str">
        <f>VLOOKUP(A16,LIST_MK!$A$2:$F$79,2,0)</f>
        <v>Studi Kepemimpinan Islam</v>
      </c>
      <c r="C16" s="66">
        <f>VLOOKUP(A16,LIST_MK!$A$2:$F$79,4,0)</f>
        <v>2</v>
      </c>
      <c r="D16" s="33">
        <f>VLOOKUP(A16,LIST_MK!$A$2:$F$79,5,0)</f>
        <v>4</v>
      </c>
      <c r="E16" s="33" t="str">
        <f>VLOOKUP(A16,LIST_MK!$A$2:$F$79,6,0)</f>
        <v>Wajib</v>
      </c>
      <c r="F16" s="36">
        <v>45</v>
      </c>
      <c r="G16" s="2" t="str">
        <f>VLOOKUP(F16,LIST_DOSEN!$A$2:$C$63,2,0)</f>
        <v>Rizky Budi Utomo, ST, MT</v>
      </c>
      <c r="H16" s="36">
        <f>VLOOKUP(F16,LIST_DOSEN!$A$1:$C$63,3,0)</f>
        <v>22</v>
      </c>
      <c r="I16" s="2" t="str">
        <f t="shared" si="0"/>
        <v>OK</v>
      </c>
    </row>
    <row r="17" spans="1:24">
      <c r="A17" s="36">
        <v>5</v>
      </c>
      <c r="B17" s="32" t="str">
        <f>VLOOKUP(A17,LIST_MK!$A$2:$F$79,2,0)</f>
        <v>Analisis Struktur Statis Tak Tentu</v>
      </c>
      <c r="C17" s="66">
        <f>VLOOKUP(A17,LIST_MK!$A$2:$F$79,4,0)</f>
        <v>3</v>
      </c>
      <c r="D17" s="33">
        <f>VLOOKUP(A17,LIST_MK!$A$2:$F$79,5,0)</f>
        <v>2</v>
      </c>
      <c r="E17" s="33" t="str">
        <f>VLOOKUP(A17,LIST_MK!$A$2:$F$79,6,0)</f>
        <v>Wajib</v>
      </c>
      <c r="F17" s="36">
        <v>26</v>
      </c>
      <c r="G17" s="2" t="str">
        <f>VLOOKUP(F17,LIST_DOSEN!$A$2:$C$63,2,0)</f>
        <v>Helmy Akbar Bale, Ir., M.T.</v>
      </c>
      <c r="H17" s="36">
        <f>VLOOKUP(F17,LIST_DOSEN!$A$1:$C$63,3,0)</f>
        <v>43</v>
      </c>
      <c r="I17" s="2" t="str">
        <f t="shared" si="0"/>
        <v>OK</v>
      </c>
    </row>
    <row r="18" spans="1:24">
      <c r="A18" s="36">
        <v>13</v>
      </c>
      <c r="B18" s="32" t="str">
        <f>VLOOKUP(A18,LIST_MK!$A$2:$F$79,2,0)</f>
        <v>Desain Plat dan Balok Beton</v>
      </c>
      <c r="C18" s="66">
        <f>VLOOKUP(A18,LIST_MK!$A$2:$F$79,4,0)</f>
        <v>3</v>
      </c>
      <c r="D18" s="33">
        <f>VLOOKUP(A18,LIST_MK!$A$2:$F$79,5,0)</f>
        <v>5</v>
      </c>
      <c r="E18" s="33" t="str">
        <f>VLOOKUP(A18,LIST_MK!$A$2:$F$79,6,0)</f>
        <v>Wajib</v>
      </c>
      <c r="F18" s="36">
        <v>60</v>
      </c>
      <c r="G18" s="2" t="str">
        <f>VLOOKUP(F18,LIST_DOSEN!$A$2:$C$63,2,0)</f>
        <v>Widodo, Prof., Ir., MSCE, Ph.D.</v>
      </c>
      <c r="H18" s="36">
        <f>VLOOKUP(F18,LIST_DOSEN!$A$1:$C$63,3,0)</f>
        <v>43</v>
      </c>
      <c r="I18" s="2" t="str">
        <f t="shared" si="0"/>
        <v>OK</v>
      </c>
    </row>
    <row r="19" spans="1:24">
      <c r="A19" s="36">
        <v>4</v>
      </c>
      <c r="B19" s="32" t="str">
        <f>VLOOKUP(A19,LIST_MK!$A$2:$F$79,2,0)</f>
        <v>Analisis Struktur Metode Matriks</v>
      </c>
      <c r="C19" s="66">
        <f>VLOOKUP(A19,LIST_MK!$A$2:$F$79,4,0)</f>
        <v>3</v>
      </c>
      <c r="D19" s="33">
        <f>VLOOKUP(A19,LIST_MK!$A$2:$F$79,5,0)</f>
        <v>4</v>
      </c>
      <c r="E19" s="33" t="str">
        <f>VLOOKUP(A19,LIST_MK!$A$2:$F$79,6,0)</f>
        <v>Wajib</v>
      </c>
      <c r="F19" s="36">
        <v>4</v>
      </c>
      <c r="G19" s="2" t="str">
        <f>VLOOKUP(F19,LIST_DOSEN!$A$2:$C$63,2,0)</f>
        <v xml:space="preserve">Albani Musyafa,  ST, M.T.. Ph.D. </v>
      </c>
      <c r="H19" s="36">
        <f>VLOOKUP(F19,LIST_DOSEN!$A$1:$C$63,3,0)</f>
        <v>56</v>
      </c>
      <c r="I19" s="2" t="str">
        <f t="shared" si="0"/>
        <v>OK</v>
      </c>
    </row>
    <row r="20" spans="1:24">
      <c r="A20" s="36">
        <v>16</v>
      </c>
      <c r="B20" s="32" t="str">
        <f>VLOOKUP(A20,LIST_MK!$A$2:$F$79,2,0)</f>
        <v>Evaluasi Infrasruktur Pasca Bencana</v>
      </c>
      <c r="C20" s="66">
        <f>VLOOKUP(A20,LIST_MK!$A$2:$F$79,4,0)</f>
        <v>2</v>
      </c>
      <c r="D20" s="33">
        <f>VLOOKUP(A20,LIST_MK!$A$2:$F$79,5,0)</f>
        <v>7</v>
      </c>
      <c r="E20" s="33" t="str">
        <f>VLOOKUP(A20,LIST_MK!$A$2:$F$79,6,0)</f>
        <v>Pilihan</v>
      </c>
      <c r="F20" s="36">
        <v>53</v>
      </c>
      <c r="G20" s="2" t="str">
        <f>VLOOKUP(F20,LIST_DOSEN!$A$2:$C$63,2,0)</f>
        <v>Subarkah, Ir., M.T.</v>
      </c>
      <c r="H20" s="36">
        <f>VLOOKUP(F20,LIST_DOSEN!$A$1:$C$63,3,0)</f>
        <v>50</v>
      </c>
      <c r="I20" s="2" t="str">
        <f t="shared" si="0"/>
        <v>OK</v>
      </c>
    </row>
    <row r="21" spans="1:24">
      <c r="A21" s="36">
        <v>21</v>
      </c>
      <c r="B21" s="32" t="str">
        <f>VLOOKUP(A21,LIST_MK!$A$2:$F$79,2,0)</f>
        <v>Hidraulika II</v>
      </c>
      <c r="C21" s="66">
        <f>VLOOKUP(A21,LIST_MK!$A$2:$F$79,4,0)</f>
        <v>2</v>
      </c>
      <c r="D21" s="33">
        <f>VLOOKUP(A21,LIST_MK!$A$2:$F$79,5,0)</f>
        <v>3</v>
      </c>
      <c r="E21" s="33" t="str">
        <f>VLOOKUP(A21,LIST_MK!$A$2:$F$79,6,0)</f>
        <v>Wajib</v>
      </c>
      <c r="F21" s="36">
        <v>32</v>
      </c>
      <c r="G21" s="2" t="str">
        <f>VLOOKUP(F21,LIST_DOSEN!$A$2:$C$63,2,0)</f>
        <v>Miftahul Fauziah, S.T., M.T., Ph.D</v>
      </c>
      <c r="H21" s="36">
        <f>VLOOKUP(F21,LIST_DOSEN!$A$1:$C$63,3,0)</f>
        <v>34</v>
      </c>
      <c r="I21" s="2" t="str">
        <f t="shared" si="0"/>
        <v>OK</v>
      </c>
    </row>
    <row r="22" spans="1:24">
      <c r="E22" s="34"/>
    </row>
    <row r="23" spans="1:24">
      <c r="E23" s="34"/>
      <c r="X23" s="37"/>
    </row>
    <row r="24" spans="1:24">
      <c r="E24" s="34"/>
    </row>
    <row r="25" spans="1:24">
      <c r="E25" s="34"/>
    </row>
    <row r="26" spans="1:24">
      <c r="E26" s="34">
        <v>7</v>
      </c>
    </row>
    <row r="27" spans="1:24">
      <c r="E27" s="34"/>
    </row>
    <row r="28" spans="1:24">
      <c r="E28" s="34"/>
    </row>
    <row r="29" spans="1:24">
      <c r="E29" s="34"/>
    </row>
    <row r="30" spans="1:24">
      <c r="E30" s="34"/>
    </row>
    <row r="31" spans="1:24">
      <c r="E31" s="34"/>
    </row>
    <row r="32" spans="1:24">
      <c r="E32" s="34"/>
    </row>
    <row r="33" spans="5:5">
      <c r="E33" s="3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LIST_DOSEN</vt:lpstr>
      <vt:lpstr>LIST_MK</vt:lpstr>
      <vt:lpstr>LOOKUP</vt:lpstr>
      <vt:lpstr>LATIHAN 1</vt:lpstr>
      <vt:lpstr>LATIHAN 2</vt:lpstr>
      <vt:lpstr>LATIHAN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ismail Nurhakim</cp:lastModifiedBy>
  <dcterms:created xsi:type="dcterms:W3CDTF">2015-12-17T05:36:03Z</dcterms:created>
  <dcterms:modified xsi:type="dcterms:W3CDTF">2025-05-22T06:58:55Z</dcterms:modified>
</cp:coreProperties>
</file>