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Top 20 data" sheetId="2" r:id="rId5"/>
    <sheet state="visible" name="Raw data" sheetId="3" r:id="rId6"/>
    <sheet state="visible" name="Slicer" sheetId="4" r:id="rId7"/>
  </sheets>
  <definedNames>
    <definedName hidden="1" localSheetId="2" name="Z_7A5B06E7_291F_4D7E_8E97_B099C199D1A6_.wvu.FilterData">'Raw data'!$A$1:$AJ$269</definedName>
    <definedName hidden="1" localSheetId="1" name="Z_38C7304B_EA9A_4291_A4DA_67C6B01197CB_.wvu.FilterData">'Top 20 data'!$A$1:$AG$21</definedName>
    <definedName name="SlicerCache_Table_1_Col_1">#N/A</definedName>
  </definedNames>
  <calcPr/>
  <customWorkbookViews>
    <customWorkbookView activeSheetId="0" maximized="1" windowHeight="0" windowWidth="0" guid="{38C7304B-EA9A-4291-A4DA-67C6B01197CB}" name="Filter 2"/>
    <customWorkbookView activeSheetId="0" maximized="1" windowHeight="0" windowWidth="0" guid="{7A5B06E7-291F-4D7E-8E97-B099C199D1A6}" name="Filter 1"/>
  </customWorkbookViews>
  <extLst>
    <ext uri="{46BE6895-7355-4a93-B00E-2C351335B9C9}">
      <x15:slicerCaches>
        <x14:slicerCache r:id="rId8"/>
      </x15:slicerCaches>
    </ext>
  </extLst>
</workbook>
</file>

<file path=xl/sharedStrings.xml><?xml version="1.0" encoding="utf-8"?>
<sst xmlns="http://schemas.openxmlformats.org/spreadsheetml/2006/main" count="1195" uniqueCount="579">
  <si>
    <t>Forest area evolution for the 20 best-playing countries</t>
  </si>
  <si>
    <t>Select country</t>
  </si>
  <si>
    <t>Bhutan</t>
  </si>
  <si>
    <t>Forest area in 2020</t>
  </si>
  <si>
    <t>Country</t>
  </si>
  <si>
    <t>To feature on chart</t>
  </si>
  <si>
    <t>Country Name</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</si>
  <si>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</si>
  <si>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</si>
  <si>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</si>
  <si>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</si>
  <si>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</si>
  <si>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</si>
  <si>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</si>
  <si>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</si>
  <si>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</si>
  <si>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</si>
  <si>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</si>
  <si>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</si>
  <si>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</si>
  <si>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</si>
  <si>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</si>
  <si>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</si>
  <si>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</si>
  <si>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</si>
  <si>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</si>
  <si>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</si>
  <si>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</si>
  <si>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</si>
  <si>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</si>
  <si>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</si>
  <si>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</si>
  <si>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</si>
  <si>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</si>
  <si>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</si>
  <si>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</si>
  <si>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</si>
  <si>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</si>
  <si>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Puerto Rico</t>
  </si>
  <si>
    <t>Vietnam</t>
  </si>
  <si>
    <t>Montenegro</t>
  </si>
  <si>
    <t>Cuba</t>
  </si>
  <si>
    <t>Dominican Republic</t>
  </si>
  <si>
    <t>Fiji</t>
  </si>
  <si>
    <t>Spain</t>
  </si>
  <si>
    <t>Cabo Verde</t>
  </si>
  <si>
    <t>Guam</t>
  </si>
  <si>
    <t>Uruguay</t>
  </si>
  <si>
    <t>Jamaica</t>
  </si>
  <si>
    <t>China</t>
  </si>
  <si>
    <t>St. Martin (French part)</t>
  </si>
  <si>
    <t>Italy</t>
  </si>
  <si>
    <t>Bulgaria</t>
  </si>
  <si>
    <t>France</t>
  </si>
  <si>
    <t>Belarus</t>
  </si>
  <si>
    <t>Greece</t>
  </si>
  <si>
    <t>Ireland</t>
  </si>
  <si>
    <t>QUERY FOR PLOT BY COUNTRY</t>
  </si>
  <si>
    <t>Country Code</t>
  </si>
  <si>
    <t>Indicator Name</t>
  </si>
  <si>
    <t>Indicator Code</t>
  </si>
  <si>
    <t>Diff LY-FY</t>
  </si>
  <si>
    <t>Micronesia, Fed. Sts.</t>
  </si>
  <si>
    <t>FSM</t>
  </si>
  <si>
    <t>Forest area (% of land area)</t>
  </si>
  <si>
    <t>AG.LND.FRST.ZS</t>
  </si>
  <si>
    <t>Palau</t>
  </si>
  <si>
    <t>PLW</t>
  </si>
  <si>
    <t>Northern Mariana Islands</t>
  </si>
  <si>
    <t>MNP</t>
  </si>
  <si>
    <t>Marshall Islands</t>
  </si>
  <si>
    <t>MHL</t>
  </si>
  <si>
    <t>Luxembourg</t>
  </si>
  <si>
    <t>LUX</t>
  </si>
  <si>
    <t>PRI</t>
  </si>
  <si>
    <t>VNM</t>
  </si>
  <si>
    <t>BTN</t>
  </si>
  <si>
    <t>MNE</t>
  </si>
  <si>
    <t>CUB</t>
  </si>
  <si>
    <t>DOM</t>
  </si>
  <si>
    <t>South Sudan</t>
  </si>
  <si>
    <t>SSD</t>
  </si>
  <si>
    <t>FJI</t>
  </si>
  <si>
    <t>Sint Maarten (Dutch part)</t>
  </si>
  <si>
    <t>SXM</t>
  </si>
  <si>
    <t>Sudan</t>
  </si>
  <si>
    <t>SDN</t>
  </si>
  <si>
    <t>ESP</t>
  </si>
  <si>
    <t>CPV</t>
  </si>
  <si>
    <t>GUM</t>
  </si>
  <si>
    <t>URY</t>
  </si>
  <si>
    <t>JAM</t>
  </si>
  <si>
    <t>CHN</t>
  </si>
  <si>
    <t>MAF</t>
  </si>
  <si>
    <t>ITA</t>
  </si>
  <si>
    <t>BGR</t>
  </si>
  <si>
    <t>FRA</t>
  </si>
  <si>
    <t>BLR</t>
  </si>
  <si>
    <t>GRC</t>
  </si>
  <si>
    <t>IRL</t>
  </si>
  <si>
    <t>Pakistan</t>
  </si>
  <si>
    <t>PAK</t>
  </si>
  <si>
    <t>Euro area</t>
  </si>
  <si>
    <t>EMU</t>
  </si>
  <si>
    <t>Lithuania</t>
  </si>
  <si>
    <t>LTU</t>
  </si>
  <si>
    <t>Estonia</t>
  </si>
  <si>
    <t>EST</t>
  </si>
  <si>
    <t>Chile</t>
  </si>
  <si>
    <t>CHL</t>
  </si>
  <si>
    <t>Latvia</t>
  </si>
  <si>
    <t>LVA</t>
  </si>
  <si>
    <t>North Macedonia</t>
  </si>
  <si>
    <t>MKD</t>
  </si>
  <si>
    <t>European Union</t>
  </si>
  <si>
    <t>EUU</t>
  </si>
  <si>
    <t>Azerbaijan</t>
  </si>
  <si>
    <t>AZE</t>
  </si>
  <si>
    <t>Denmark</t>
  </si>
  <si>
    <t>DNK</t>
  </si>
  <si>
    <t>Turkey</t>
  </si>
  <si>
    <t>TUR</t>
  </si>
  <si>
    <t>Pacific island small states</t>
  </si>
  <si>
    <t>PSS</t>
  </si>
  <si>
    <t>French Polynesia</t>
  </si>
  <si>
    <t>PYF</t>
  </si>
  <si>
    <t>Switzerland</t>
  </si>
  <si>
    <t>CHE</t>
  </si>
  <si>
    <t>Serbia</t>
  </si>
  <si>
    <t>SRB</t>
  </si>
  <si>
    <t>India</t>
  </si>
  <si>
    <t>IND</t>
  </si>
  <si>
    <t>St. Vincent and the Grenadines</t>
  </si>
  <si>
    <t>VCT</t>
  </si>
  <si>
    <t>Central Europe and the Baltics</t>
  </si>
  <si>
    <t>CEB</t>
  </si>
  <si>
    <t>South Asia</t>
  </si>
  <si>
    <t>SAS</t>
  </si>
  <si>
    <t>South Asia (IDA &amp; IBRD)</t>
  </si>
  <si>
    <t>TSA</t>
  </si>
  <si>
    <t>Kyrgyz Republic</t>
  </si>
  <si>
    <t>KGZ</t>
  </si>
  <si>
    <t>Costa Rica</t>
  </si>
  <si>
    <t>CRI</t>
  </si>
  <si>
    <t>Slovenia</t>
  </si>
  <si>
    <t>SVN</t>
  </si>
  <si>
    <t>Romania</t>
  </si>
  <si>
    <t>ROU</t>
  </si>
  <si>
    <t>Hungary</t>
  </si>
  <si>
    <t>HUN</t>
  </si>
  <si>
    <t>Eswatini</t>
  </si>
  <si>
    <t>SWZ</t>
  </si>
  <si>
    <t>Moldova</t>
  </si>
  <si>
    <t>MDA</t>
  </si>
  <si>
    <t>New Zealand</t>
  </si>
  <si>
    <t>NZL</t>
  </si>
  <si>
    <t>Poland</t>
  </si>
  <si>
    <t>POL</t>
  </si>
  <si>
    <t>Nepal</t>
  </si>
  <si>
    <t>NPL</t>
  </si>
  <si>
    <t>Finland</t>
  </si>
  <si>
    <t>FIN</t>
  </si>
  <si>
    <t>United Kingdom</t>
  </si>
  <si>
    <t>GBR</t>
  </si>
  <si>
    <t>Austria</t>
  </si>
  <si>
    <t>AUT</t>
  </si>
  <si>
    <t>East Asia &amp; Pacific (IDA &amp; IBRD countries)</t>
  </si>
  <si>
    <t>TEA</t>
  </si>
  <si>
    <t>East Asia &amp; Pacific (excluding high income)</t>
  </si>
  <si>
    <t>EAP</t>
  </si>
  <si>
    <t>Liechtenstein</t>
  </si>
  <si>
    <t>LIE</t>
  </si>
  <si>
    <t>Cyprus</t>
  </si>
  <si>
    <t>CYP</t>
  </si>
  <si>
    <t>Uzbekistan</t>
  </si>
  <si>
    <t>UZB</t>
  </si>
  <si>
    <t>Croatia</t>
  </si>
  <si>
    <t>HRV</t>
  </si>
  <si>
    <t>Iran, Islamic Rep.</t>
  </si>
  <si>
    <t>IRN</t>
  </si>
  <si>
    <t>Arab World</t>
  </si>
  <si>
    <t>ARB</t>
  </si>
  <si>
    <t>United Arab Emirates</t>
  </si>
  <si>
    <t>ARE</t>
  </si>
  <si>
    <t>Georgia</t>
  </si>
  <si>
    <t>GEO</t>
  </si>
  <si>
    <t>Thailand</t>
  </si>
  <si>
    <t>THA</t>
  </si>
  <si>
    <t>East Asia &amp; Pacific</t>
  </si>
  <si>
    <t>EAS</t>
  </si>
  <si>
    <t>Europe &amp; Central Asia</t>
  </si>
  <si>
    <t>ECS</t>
  </si>
  <si>
    <t>United States</t>
  </si>
  <si>
    <t>USA</t>
  </si>
  <si>
    <t>Syrian Arab Republic</t>
  </si>
  <si>
    <t>SYR</t>
  </si>
  <si>
    <t>Netherlands</t>
  </si>
  <si>
    <t>NLD</t>
  </si>
  <si>
    <t>Ukraine</t>
  </si>
  <si>
    <t>UKR</t>
  </si>
  <si>
    <t>Post-demographic dividend</t>
  </si>
  <si>
    <t>PST</t>
  </si>
  <si>
    <t>Czech Republic</t>
  </si>
  <si>
    <t>CZE</t>
  </si>
  <si>
    <t>High income</t>
  </si>
  <si>
    <t>HIC</t>
  </si>
  <si>
    <t>Europe &amp; Central Asia (IDA &amp; IBRD countries)</t>
  </si>
  <si>
    <t>TEC</t>
  </si>
  <si>
    <t>Europe &amp; Central Asia (excluding high income)</t>
  </si>
  <si>
    <t>ECA</t>
  </si>
  <si>
    <t>Bahrain</t>
  </si>
  <si>
    <t>BHR</t>
  </si>
  <si>
    <t>Morocco</t>
  </si>
  <si>
    <t>MAR</t>
  </si>
  <si>
    <t>Russian Federation</t>
  </si>
  <si>
    <t>RUS</t>
  </si>
  <si>
    <t>OECD members</t>
  </si>
  <si>
    <t>OED</t>
  </si>
  <si>
    <t>Tunisia</t>
  </si>
  <si>
    <t>TUN</t>
  </si>
  <si>
    <t>New Caledonia</t>
  </si>
  <si>
    <t>NCL</t>
  </si>
  <si>
    <t>Israel</t>
  </si>
  <si>
    <t>ISR</t>
  </si>
  <si>
    <t>Lebanon</t>
  </si>
  <si>
    <t>LBN</t>
  </si>
  <si>
    <t>North America</t>
  </si>
  <si>
    <t>NAC</t>
  </si>
  <si>
    <t>Malta</t>
  </si>
  <si>
    <t>MLT</t>
  </si>
  <si>
    <t>Iceland</t>
  </si>
  <si>
    <t>ISL</t>
  </si>
  <si>
    <t>Germany</t>
  </si>
  <si>
    <t>DEU</t>
  </si>
  <si>
    <t>Sweden</t>
  </si>
  <si>
    <t>SWE</t>
  </si>
  <si>
    <t>Middle East &amp; North Africa (IDA &amp; IBRD countries)</t>
  </si>
  <si>
    <t>TMN</t>
  </si>
  <si>
    <t>Middle East &amp; North Africa (excluding high income)</t>
  </si>
  <si>
    <t>MNA</t>
  </si>
  <si>
    <t>Middle East &amp; North Africa</t>
  </si>
  <si>
    <t>MEA</t>
  </si>
  <si>
    <t>West Bank and Gaza</t>
  </si>
  <si>
    <t>PSE</t>
  </si>
  <si>
    <t>Curacao</t>
  </si>
  <si>
    <t>CUW</t>
  </si>
  <si>
    <t>Kuwait</t>
  </si>
  <si>
    <t>KWT</t>
  </si>
  <si>
    <t>Norway</t>
  </si>
  <si>
    <t>NOR</t>
  </si>
  <si>
    <t>Tajikistan</t>
  </si>
  <si>
    <t>TJK</t>
  </si>
  <si>
    <t>Burundi</t>
  </si>
  <si>
    <t>BDI</t>
  </si>
  <si>
    <t>Algeria</t>
  </si>
  <si>
    <t>DZA</t>
  </si>
  <si>
    <t>Slovak Republic</t>
  </si>
  <si>
    <t>SVK</t>
  </si>
  <si>
    <t>Iraq</t>
  </si>
  <si>
    <t>IRQ</t>
  </si>
  <si>
    <t>Kazakhstan</t>
  </si>
  <si>
    <t>KAZ</t>
  </si>
  <si>
    <t>Djibouti</t>
  </si>
  <si>
    <t>DJI</t>
  </si>
  <si>
    <t>Albania</t>
  </si>
  <si>
    <t>ALB</t>
  </si>
  <si>
    <t>Egypt, Arab Rep.</t>
  </si>
  <si>
    <t>EGY</t>
  </si>
  <si>
    <t>Aruba</t>
  </si>
  <si>
    <t>ABW</t>
  </si>
  <si>
    <t>Afghanistan</t>
  </si>
  <si>
    <t>AFG</t>
  </si>
  <si>
    <t>Andorra</t>
  </si>
  <si>
    <t>AND</t>
  </si>
  <si>
    <t>Bahamas, The</t>
  </si>
  <si>
    <t>BHS</t>
  </si>
  <si>
    <t>Bermuda</t>
  </si>
  <si>
    <t>BMU</t>
  </si>
  <si>
    <t>Barbados</t>
  </si>
  <si>
    <t>BRB</t>
  </si>
  <si>
    <t>Faroe Islands</t>
  </si>
  <si>
    <t>FRO</t>
  </si>
  <si>
    <t>Gibraltar</t>
  </si>
  <si>
    <t>GIB</t>
  </si>
  <si>
    <t>Grenada</t>
  </si>
  <si>
    <t>GRD</t>
  </si>
  <si>
    <t>Hong Kong SAR, China</t>
  </si>
  <si>
    <t>HKG</t>
  </si>
  <si>
    <t>Isle of Man</t>
  </si>
  <si>
    <t>IMN</t>
  </si>
  <si>
    <t>Not classified</t>
  </si>
  <si>
    <t>INX</t>
  </si>
  <si>
    <t>Kiribati</t>
  </si>
  <si>
    <t>KIR</t>
  </si>
  <si>
    <t>St. Kitts and Nevis</t>
  </si>
  <si>
    <t>KNA</t>
  </si>
  <si>
    <t>Libya</t>
  </si>
  <si>
    <t>LBY</t>
  </si>
  <si>
    <t>Lesotho</t>
  </si>
  <si>
    <t>LSO</t>
  </si>
  <si>
    <t>Macao SAR, China</t>
  </si>
  <si>
    <t>MAC</t>
  </si>
  <si>
    <t>Monaco</t>
  </si>
  <si>
    <t>MCO</t>
  </si>
  <si>
    <t>Maldives</t>
  </si>
  <si>
    <t>MDV</t>
  </si>
  <si>
    <t>Mali</t>
  </si>
  <si>
    <t>MLI</t>
  </si>
  <si>
    <t>Nauru</t>
  </si>
  <si>
    <t>NRU</t>
  </si>
  <si>
    <t>Qatar</t>
  </si>
  <si>
    <t>QAT</t>
  </si>
  <si>
    <t>Saudi Arabia</t>
  </si>
  <si>
    <t>SAU</t>
  </si>
  <si>
    <t>San Marino</t>
  </si>
  <si>
    <t>SMR</t>
  </si>
  <si>
    <t>Seychelles</t>
  </si>
  <si>
    <t>SYC</t>
  </si>
  <si>
    <t>Turks and Caicos Islands</t>
  </si>
  <si>
    <t>TCA</t>
  </si>
  <si>
    <t>Turkmenistan</t>
  </si>
  <si>
    <t>TKM</t>
  </si>
  <si>
    <t>Tonga</t>
  </si>
  <si>
    <t>TON</t>
  </si>
  <si>
    <t>Tuvalu</t>
  </si>
  <si>
    <t>TUV</t>
  </si>
  <si>
    <t>Vanuatu</t>
  </si>
  <si>
    <t>VUT</t>
  </si>
  <si>
    <t>Kosovo</t>
  </si>
  <si>
    <t>XKX</t>
  </si>
  <si>
    <t>Yemen, Rep.</t>
  </si>
  <si>
    <t>YEM</t>
  </si>
  <si>
    <t>Greenland</t>
  </si>
  <si>
    <t>GRL</t>
  </si>
  <si>
    <t>Oman</t>
  </si>
  <si>
    <t>OMN</t>
  </si>
  <si>
    <t>Australia</t>
  </si>
  <si>
    <t>AUS</t>
  </si>
  <si>
    <t>Jordan</t>
  </si>
  <si>
    <t>JOR</t>
  </si>
  <si>
    <t>Japan</t>
  </si>
  <si>
    <t>JPN</t>
  </si>
  <si>
    <t>Mongolia</t>
  </si>
  <si>
    <t>MNG</t>
  </si>
  <si>
    <t>Canada</t>
  </si>
  <si>
    <t>CAN</t>
  </si>
  <si>
    <t>Mauritania</t>
  </si>
  <si>
    <t>MRT</t>
  </si>
  <si>
    <t>Singapore</t>
  </si>
  <si>
    <t>SGP</t>
  </si>
  <si>
    <t>Armenia</t>
  </si>
  <si>
    <t>ARM</t>
  </si>
  <si>
    <t>Bangladesh</t>
  </si>
  <si>
    <t>BGD</t>
  </si>
  <si>
    <t>Late-demographic dividend</t>
  </si>
  <si>
    <t>LTE</t>
  </si>
  <si>
    <t>Bosnia and Herzegovina</t>
  </si>
  <si>
    <t>BIH</t>
  </si>
  <si>
    <t>Kenya</t>
  </si>
  <si>
    <t>KEN</t>
  </si>
  <si>
    <t>Belgium</t>
  </si>
  <si>
    <t>BEL</t>
  </si>
  <si>
    <t>British Virgin Islands</t>
  </si>
  <si>
    <t>VGB</t>
  </si>
  <si>
    <t>Niger</t>
  </si>
  <si>
    <t>NER</t>
  </si>
  <si>
    <t>Solomon Islands</t>
  </si>
  <si>
    <t>SLB</t>
  </si>
  <si>
    <t>St. Lucia</t>
  </si>
  <si>
    <t>LCA</t>
  </si>
  <si>
    <t>Gabon</t>
  </si>
  <si>
    <t>GAB</t>
  </si>
  <si>
    <t>South Africa</t>
  </si>
  <si>
    <t>ZAF</t>
  </si>
  <si>
    <t>Guyana</t>
  </si>
  <si>
    <t>GUY</t>
  </si>
  <si>
    <t>Portugal</t>
  </si>
  <si>
    <t>PRT</t>
  </si>
  <si>
    <t>Upper middle income</t>
  </si>
  <si>
    <t>UMC</t>
  </si>
  <si>
    <t>Congo, Rep.</t>
  </si>
  <si>
    <t>COG</t>
  </si>
  <si>
    <t>Mauritius</t>
  </si>
  <si>
    <t>MUS</t>
  </si>
  <si>
    <t>Suriname</t>
  </si>
  <si>
    <t>SUR</t>
  </si>
  <si>
    <t>Papua New Guinea</t>
  </si>
  <si>
    <t>PNG</t>
  </si>
  <si>
    <t>IDA blend</t>
  </si>
  <si>
    <t>IDB</t>
  </si>
  <si>
    <t>Haiti</t>
  </si>
  <si>
    <t>HTI</t>
  </si>
  <si>
    <t>IBRD only</t>
  </si>
  <si>
    <t>IBD</t>
  </si>
  <si>
    <t>Central African Republic</t>
  </si>
  <si>
    <t>CAF</t>
  </si>
  <si>
    <t>Caribbean small states</t>
  </si>
  <si>
    <t>CSS</t>
  </si>
  <si>
    <t>Rwanda</t>
  </si>
  <si>
    <t>RWA</t>
  </si>
  <si>
    <t>Cayman Islands</t>
  </si>
  <si>
    <t>CYM</t>
  </si>
  <si>
    <t>Middle income</t>
  </si>
  <si>
    <t>MIC</t>
  </si>
  <si>
    <t>Chad</t>
  </si>
  <si>
    <t>TCD</t>
  </si>
  <si>
    <t>Philippines</t>
  </si>
  <si>
    <t>PHL</t>
  </si>
  <si>
    <t>Madagascar</t>
  </si>
  <si>
    <t>MDG</t>
  </si>
  <si>
    <t>Small states</t>
  </si>
  <si>
    <t>SST</t>
  </si>
  <si>
    <t>Argentina</t>
  </si>
  <si>
    <t>ARG</t>
  </si>
  <si>
    <t>Mexico</t>
  </si>
  <si>
    <t>MEX</t>
  </si>
  <si>
    <t>Ecuador</t>
  </si>
  <si>
    <t>ECU</t>
  </si>
  <si>
    <t>Early-demographic dividend</t>
  </si>
  <si>
    <t>EAR</t>
  </si>
  <si>
    <t>Namibia</t>
  </si>
  <si>
    <t>NAM</t>
  </si>
  <si>
    <t>IDA &amp; IBRD total</t>
  </si>
  <si>
    <t>IBT</t>
  </si>
  <si>
    <t>Low &amp; middle income</t>
  </si>
  <si>
    <t>LMY</t>
  </si>
  <si>
    <t>Trinidad and Tobago</t>
  </si>
  <si>
    <t>TTO</t>
  </si>
  <si>
    <t>Togo</t>
  </si>
  <si>
    <t>TGO</t>
  </si>
  <si>
    <t>Other small states</t>
  </si>
  <si>
    <t>OSS</t>
  </si>
  <si>
    <t>Timor-Leste</t>
  </si>
  <si>
    <t>TLS</t>
  </si>
  <si>
    <t>Africa Western and Central</t>
  </si>
  <si>
    <t>AFW</t>
  </si>
  <si>
    <t>Lower middle income</t>
  </si>
  <si>
    <t>LMC</t>
  </si>
  <si>
    <t>Peru</t>
  </si>
  <si>
    <t>PER</t>
  </si>
  <si>
    <t>Dominica</t>
  </si>
  <si>
    <t>DMA</t>
  </si>
  <si>
    <t>Sri Lanka</t>
  </si>
  <si>
    <t>LKA</t>
  </si>
  <si>
    <t>Ethiopia</t>
  </si>
  <si>
    <t>ETH</t>
  </si>
  <si>
    <t>Korea, Rep.</t>
  </si>
  <si>
    <t>KOR</t>
  </si>
  <si>
    <t>Zambia</t>
  </si>
  <si>
    <t>ZMB</t>
  </si>
  <si>
    <t>Zimbabwe</t>
  </si>
  <si>
    <t>ZWE</t>
  </si>
  <si>
    <t>Somalia</t>
  </si>
  <si>
    <t>SOM</t>
  </si>
  <si>
    <t>Channel Islands</t>
  </si>
  <si>
    <t>CHI</t>
  </si>
  <si>
    <t>Guinea</t>
  </si>
  <si>
    <t>GIN</t>
  </si>
  <si>
    <t>Antigua and Barbuda</t>
  </si>
  <si>
    <t>ATG</t>
  </si>
  <si>
    <t>Cameroon</t>
  </si>
  <si>
    <t>CMR</t>
  </si>
  <si>
    <t>Malaysia</t>
  </si>
  <si>
    <t>MYS</t>
  </si>
  <si>
    <t>American Samoa</t>
  </si>
  <si>
    <t>ASM</t>
  </si>
  <si>
    <t>Samoa</t>
  </si>
  <si>
    <t>WSM</t>
  </si>
  <si>
    <t>Panama</t>
  </si>
  <si>
    <t>PAN</t>
  </si>
  <si>
    <t>Colombia</t>
  </si>
  <si>
    <t>COL</t>
  </si>
  <si>
    <t>Nigeria</t>
  </si>
  <si>
    <t>NGA</t>
  </si>
  <si>
    <t>Lao PDR</t>
  </si>
  <si>
    <t>LAO</t>
  </si>
  <si>
    <t>Burkina Faso</t>
  </si>
  <si>
    <t>BFA</t>
  </si>
  <si>
    <t>Eritrea</t>
  </si>
  <si>
    <t>ERI</t>
  </si>
  <si>
    <t>Honduras</t>
  </si>
  <si>
    <t>HND</t>
  </si>
  <si>
    <t>Fragile and conflict affected situations</t>
  </si>
  <si>
    <t>FCS</t>
  </si>
  <si>
    <t>IDA total</t>
  </si>
  <si>
    <t>IDA</t>
  </si>
  <si>
    <t>Low income</t>
  </si>
  <si>
    <t>LIC</t>
  </si>
  <si>
    <t>Uganda</t>
  </si>
  <si>
    <t>UGA</t>
  </si>
  <si>
    <t>Brunei Darussalam</t>
  </si>
  <si>
    <t>BRN</t>
  </si>
  <si>
    <t>Botswana</t>
  </si>
  <si>
    <t>BWA</t>
  </si>
  <si>
    <t>Senegal</t>
  </si>
  <si>
    <t>SEN</t>
  </si>
  <si>
    <t>Bolivia</t>
  </si>
  <si>
    <t>BOL</t>
  </si>
  <si>
    <t>El Salvador</t>
  </si>
  <si>
    <t>SLV</t>
  </si>
  <si>
    <t>Venezuela, RB</t>
  </si>
  <si>
    <t>VEN</t>
  </si>
  <si>
    <t>Sub-Saharan Africa</t>
  </si>
  <si>
    <t>SSF</t>
  </si>
  <si>
    <t>Sub-Saharan Africa (IDA &amp; IBRD countries)</t>
  </si>
  <si>
    <t>TSS</t>
  </si>
  <si>
    <t>Sub-Saharan Africa (excluding high income)</t>
  </si>
  <si>
    <t>SSA</t>
  </si>
  <si>
    <t>Latin America &amp; Caribbean</t>
  </si>
  <si>
    <t>LCN</t>
  </si>
  <si>
    <t>Heavily indebted poor countries (HIPC)</t>
  </si>
  <si>
    <t>HPC</t>
  </si>
  <si>
    <t>Latin America &amp; the Caribbean (IDA &amp; IBRD countries)</t>
  </si>
  <si>
    <t>TLA</t>
  </si>
  <si>
    <t>Sao Tome and Principe</t>
  </si>
  <si>
    <t>STP</t>
  </si>
  <si>
    <t>Comoros</t>
  </si>
  <si>
    <t>COM</t>
  </si>
  <si>
    <t>IDA only</t>
  </si>
  <si>
    <t>IDX</t>
  </si>
  <si>
    <t>Pre-demographic dividend</t>
  </si>
  <si>
    <t>PRE</t>
  </si>
  <si>
    <t>Korea, Dem. People's Rep.</t>
  </si>
  <si>
    <t>PRK</t>
  </si>
  <si>
    <t>Latin America &amp; Caribbean (excluding high income)</t>
  </si>
  <si>
    <t>LAC</t>
  </si>
  <si>
    <t>Least developed countries: UN classification</t>
  </si>
  <si>
    <t>LDC</t>
  </si>
  <si>
    <t>Sierra Leone</t>
  </si>
  <si>
    <t>SLE</t>
  </si>
  <si>
    <t>Mozambique</t>
  </si>
  <si>
    <t>MOZ</t>
  </si>
  <si>
    <t>Ghana</t>
  </si>
  <si>
    <t>GHA</t>
  </si>
  <si>
    <t>Equatorial Guinea</t>
  </si>
  <si>
    <t>GNQ</t>
  </si>
  <si>
    <t>Guinea-Bissau</t>
  </si>
  <si>
    <t>GNB</t>
  </si>
  <si>
    <t>Liberia</t>
  </si>
  <si>
    <t>LBR</t>
  </si>
  <si>
    <t>Angola</t>
  </si>
  <si>
    <t>AGO</t>
  </si>
  <si>
    <t>Africa Eastern and Southern</t>
  </si>
  <si>
    <t>AFE</t>
  </si>
  <si>
    <t>Congo, Dem. Rep.</t>
  </si>
  <si>
    <t>COD</t>
  </si>
  <si>
    <t>Brazil</t>
  </si>
  <si>
    <t>BRA</t>
  </si>
  <si>
    <t>Guatemala</t>
  </si>
  <si>
    <t>GTM</t>
  </si>
  <si>
    <t>Tanzania</t>
  </si>
  <si>
    <t>TZA</t>
  </si>
  <si>
    <t>Virgin Islands (U.S.)</t>
  </si>
  <si>
    <t>VIR</t>
  </si>
  <si>
    <t>Malawi</t>
  </si>
  <si>
    <t>MWI</t>
  </si>
  <si>
    <t>Belize</t>
  </si>
  <si>
    <t>BLZ</t>
  </si>
  <si>
    <t>Benin</t>
  </si>
  <si>
    <t>BEN</t>
  </si>
  <si>
    <t>Cote d'Ivoire</t>
  </si>
  <si>
    <t>CIV</t>
  </si>
  <si>
    <t>Myanmar</t>
  </si>
  <si>
    <t>MMR</t>
  </si>
  <si>
    <t>Indonesia</t>
  </si>
  <si>
    <t>IDN</t>
  </si>
  <si>
    <t>Cambodia</t>
  </si>
  <si>
    <t>KHM</t>
  </si>
  <si>
    <t>Gambia, The</t>
  </si>
  <si>
    <t>GMB</t>
  </si>
  <si>
    <t>Paraguay</t>
  </si>
  <si>
    <t>PRY</t>
  </si>
  <si>
    <t>Nicaragua</t>
  </si>
  <si>
    <t>NIC</t>
  </si>
  <si>
    <t>World</t>
  </si>
  <si>
    <t>WLD</t>
  </si>
  <si>
    <t>Data Source</t>
  </si>
  <si>
    <t>World Development Indicators</t>
  </si>
  <si>
    <t>Last Updated Date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</si>
</sst>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8.0"/>
      <color rgb="FF153561"/>
      <name val="Arial"/>
    </font>
    <font>
      <sz val="12.0"/>
      <color rgb="FF24292F"/>
      <name val="-apple-system"/>
    </font>
    <font>
      <b/>
      <color rgb="FF153561"/>
      <name val="Arial"/>
    </font>
    <font>
      <b/>
      <color theme="1"/>
      <name val="Arial"/>
    </font>
    <font>
      <color theme="1"/>
      <name val="Arial"/>
    </font>
    <font>
      <sz val="11.0"/>
      <color theme="1"/>
      <name val="Calibri"/>
    </font>
  </fonts>
  <fills count="5">
    <fill>
      <patternFill patternType="none"/>
    </fill>
    <fill>
      <patternFill patternType="lightGray"/>
    </fill>
    <fill>
      <patternFill patternType="solid">
        <fgColor rgb="FF41BEF0"/>
        <bgColor rgb="FF41BEF0"/>
      </patternFill>
    </fill>
    <fill>
      <patternFill patternType="solid">
        <fgColor rgb="FFFFFFFF"/>
        <bgColor rgb="FFFFFFFF"/>
      </patternFill>
    </fill>
    <fill>
      <patternFill patternType="solid">
        <fgColor rgb="FFFCE5CD"/>
        <bgColor rgb="FFFCE5CD"/>
      </patternFill>
    </fill>
  </fills>
  <borders count="2">
    <border/>
    <border>
      <left style="thin">
        <color rgb="FF41BEF0"/>
      </left>
      <right style="thin">
        <color rgb="FF41BEF0"/>
      </right>
      <top style="thin">
        <color rgb="FF41BEF0"/>
      </top>
      <bottom style="thin">
        <color rgb="FF41BEF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2" numFmtId="0" xfId="0" applyAlignment="1" applyFill="1" applyFont="1">
      <alignment readingOrder="0"/>
    </xf>
    <xf borderId="0" fillId="2" fontId="3" numFmtId="0" xfId="0" applyAlignment="1" applyFont="1">
      <alignment readingOrder="0"/>
    </xf>
    <xf borderId="1" fillId="0" fontId="4" numFmtId="0" xfId="0" applyAlignment="1" applyBorder="1" applyFont="1">
      <alignment horizontal="right" readingOrder="0"/>
    </xf>
    <xf borderId="1" fillId="0" fontId="5" numFmtId="0" xfId="0" applyBorder="1" applyFont="1"/>
    <xf borderId="0" fillId="0" fontId="5" numFmtId="0" xfId="0" applyFont="1"/>
    <xf borderId="0" fillId="0" fontId="5" numFmtId="0" xfId="0" applyAlignment="1" applyFont="1">
      <alignment readingOrder="0"/>
    </xf>
    <xf borderId="0" fillId="0" fontId="4" numFmtId="0" xfId="0" applyAlignment="1" applyFont="1">
      <alignment vertical="bottom"/>
    </xf>
    <xf borderId="0" fillId="0" fontId="4" numFmtId="0" xfId="0" applyAlignment="1" applyFont="1">
      <alignment horizontal="right" readingOrder="0"/>
    </xf>
    <xf borderId="0" fillId="0" fontId="5" numFmtId="0" xfId="0" applyAlignment="1" applyFont="1">
      <alignment vertical="bottom"/>
    </xf>
    <xf borderId="0" fillId="0" fontId="5" numFmtId="0" xfId="0" applyAlignment="1" applyFont="1">
      <alignment horizontal="right" vertical="bottom"/>
    </xf>
    <xf borderId="0" fillId="4" fontId="5" numFmtId="0" xfId="0" applyFill="1" applyFont="1"/>
    <xf borderId="0" fillId="4" fontId="5" numFmtId="2" xfId="0" applyFont="1" applyNumberFormat="1"/>
    <xf borderId="0" fillId="0" fontId="5" numFmtId="2" xfId="0" applyFont="1" applyNumberFormat="1"/>
    <xf borderId="0" fillId="0" fontId="6" numFmtId="14"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41BEF0"/>
                </a:solidFill>
                <a:latin typeface="+mn-lt"/>
              </a:defRPr>
            </a:pPr>
            <a:r>
              <a:rPr b="0">
                <a:solidFill>
                  <a:srgbClr val="41BEF0"/>
                </a:solidFill>
                <a:latin typeface="+mn-lt"/>
              </a:rPr>
              <a:t>Forest area evolution and trend from 1990 to 2020, by country</a:t>
            </a:r>
          </a:p>
        </c:rich>
      </c:tx>
      <c:overlay val="0"/>
    </c:title>
    <c:plotArea>
      <c:layout/>
      <c:lineChart>
        <c:varyColors val="0"/>
        <c:ser>
          <c:idx val="0"/>
          <c:order val="0"/>
          <c:tx>
            <c:strRef>
              <c:f>'Top 20 data'!$A$26</c:f>
            </c:strRef>
          </c:tx>
          <c:spPr>
            <a:ln cmpd="sng">
              <a:solidFill>
                <a:srgbClr val="41BEF0">
                  <a:alpha val="100000"/>
                </a:srgbClr>
              </a:solidFill>
              <a:prstDash val="solid"/>
            </a:ln>
          </c:spPr>
          <c:marker>
            <c:symbol val="none"/>
          </c:marker>
          <c:dPt>
            <c:idx val="30"/>
            <c:marker>
              <c:symbol val="none"/>
            </c:marker>
          </c:dPt>
          <c:trendline>
            <c:name/>
            <c:spPr>
              <a:ln w="19050">
                <a:solidFill>
                  <a:srgbClr val="41BEF0">
                    <a:alpha val="40000"/>
                  </a:srgbClr>
                </a:solidFill>
              </a:ln>
            </c:spPr>
            <c:trendlineType val="linear"/>
            <c:dispRSqr val="0"/>
            <c:dispEq val="0"/>
          </c:trendline>
          <c:cat>
            <c:strRef>
              <c:f>'Top 20 data'!$B$25:$AF$25</c:f>
            </c:strRef>
          </c:cat>
          <c:val>
            <c:numRef>
              <c:f>'Top 20 data'!$B$26:$AF$26</c:f>
              <c:numCache/>
            </c:numRef>
          </c:val>
          <c:smooth val="0"/>
        </c:ser>
        <c:axId val="1328424797"/>
        <c:axId val="26059713"/>
      </c:lineChart>
      <c:catAx>
        <c:axId val="13284247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6059713"/>
      </c:catAx>
      <c:valAx>
        <c:axId val="260597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Forest area in % of land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842479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41BEF0"/>
                </a:solidFill>
                <a:latin typeface="+mn-lt"/>
              </a:defRPr>
            </a:pPr>
            <a:r>
              <a:rPr b="0">
                <a:solidFill>
                  <a:srgbClr val="41BEF0"/>
                </a:solidFill>
                <a:latin typeface="+mn-lt"/>
              </a:rPr>
              <a:t>Forest area from 1990 to 2020, dynamic view</a:t>
            </a:r>
          </a:p>
        </c:rich>
      </c:tx>
      <c:overlay val="0"/>
    </c:title>
    <c:plotArea>
      <c:layout/>
      <c:lineChart>
        <c:ser>
          <c:idx val="0"/>
          <c:order val="0"/>
          <c:tx>
            <c:strRef>
              <c:f>'Top 20 data'!$AI$2</c:f>
            </c:strRef>
          </c:tx>
          <c:spPr>
            <a:ln cmpd="sng">
              <a:solidFill>
                <a:srgbClr val="4285F4"/>
              </a:solidFill>
            </a:ln>
          </c:spPr>
          <c:marker>
            <c:symbol val="none"/>
          </c:marker>
          <c:cat>
            <c:strRef>
              <c:f>'Top 20 data'!$AJ$1:$BN$1</c:f>
            </c:strRef>
          </c:cat>
          <c:val>
            <c:numRef>
              <c:f>'Top 20 data'!$AJ$2:$BN$2</c:f>
              <c:numCache/>
            </c:numRef>
          </c:val>
          <c:smooth val="0"/>
        </c:ser>
        <c:ser>
          <c:idx val="1"/>
          <c:order val="1"/>
          <c:tx>
            <c:strRef>
              <c:f>'Top 20 data'!$AI$3</c:f>
            </c:strRef>
          </c:tx>
          <c:spPr>
            <a:ln cmpd="sng">
              <a:solidFill>
                <a:srgbClr val="EA4335"/>
              </a:solidFill>
            </a:ln>
          </c:spPr>
          <c:marker>
            <c:symbol val="none"/>
          </c:marker>
          <c:cat>
            <c:strRef>
              <c:f>'Top 20 data'!$AJ$1:$BN$1</c:f>
            </c:strRef>
          </c:cat>
          <c:val>
            <c:numRef>
              <c:f>'Top 20 data'!$AJ$3:$BN$3</c:f>
              <c:numCache/>
            </c:numRef>
          </c:val>
          <c:smooth val="0"/>
        </c:ser>
        <c:ser>
          <c:idx val="2"/>
          <c:order val="2"/>
          <c:tx>
            <c:strRef>
              <c:f>'Top 20 data'!$AI$4</c:f>
            </c:strRef>
          </c:tx>
          <c:spPr>
            <a:ln cmpd="sng">
              <a:solidFill>
                <a:srgbClr val="FBBC04"/>
              </a:solidFill>
            </a:ln>
          </c:spPr>
          <c:marker>
            <c:symbol val="none"/>
          </c:marker>
          <c:cat>
            <c:strRef>
              <c:f>'Top 20 data'!$AJ$1:$BN$1</c:f>
            </c:strRef>
          </c:cat>
          <c:val>
            <c:numRef>
              <c:f>'Top 20 data'!$AJ$4:$BN$4</c:f>
              <c:numCache/>
            </c:numRef>
          </c:val>
          <c:smooth val="0"/>
        </c:ser>
        <c:ser>
          <c:idx val="3"/>
          <c:order val="3"/>
          <c:tx>
            <c:strRef>
              <c:f>'Top 20 data'!$AI$5</c:f>
            </c:strRef>
          </c:tx>
          <c:spPr>
            <a:ln cmpd="sng">
              <a:solidFill>
                <a:srgbClr val="34A853"/>
              </a:solidFill>
            </a:ln>
          </c:spPr>
          <c:marker>
            <c:symbol val="none"/>
          </c:marker>
          <c:cat>
            <c:strRef>
              <c:f>'Top 20 data'!$AJ$1:$BN$1</c:f>
            </c:strRef>
          </c:cat>
          <c:val>
            <c:numRef>
              <c:f>'Top 20 data'!$AJ$5:$BN$5</c:f>
              <c:numCache/>
            </c:numRef>
          </c:val>
          <c:smooth val="0"/>
        </c:ser>
        <c:ser>
          <c:idx val="4"/>
          <c:order val="4"/>
          <c:tx>
            <c:strRef>
              <c:f>'Top 20 data'!$AI$6</c:f>
            </c:strRef>
          </c:tx>
          <c:spPr>
            <a:ln cmpd="sng">
              <a:solidFill>
                <a:srgbClr val="FF6D01"/>
              </a:solidFill>
            </a:ln>
          </c:spPr>
          <c:marker>
            <c:symbol val="none"/>
          </c:marker>
          <c:cat>
            <c:strRef>
              <c:f>'Top 20 data'!$AJ$1:$BN$1</c:f>
            </c:strRef>
          </c:cat>
          <c:val>
            <c:numRef>
              <c:f>'Top 20 data'!$AJ$6:$BN$6</c:f>
              <c:numCache/>
            </c:numRef>
          </c:val>
          <c:smooth val="0"/>
        </c:ser>
        <c:axId val="417578343"/>
        <c:axId val="1359717763"/>
      </c:lineChart>
      <c:catAx>
        <c:axId val="4175783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59717763"/>
      </c:catAx>
      <c:valAx>
        <c:axId val="13597177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7578343"/>
      </c:valAx>
    </c:plotArea>
    <c:legend>
      <c:legendPos val="r"/>
      <c:overlay val="0"/>
      <c:txPr>
        <a:bodyPr/>
        <a:lstStyle/>
        <a:p>
          <a:pPr lvl="0">
            <a:defRPr b="0">
              <a:solidFill>
                <a:srgbClr val="1A1A1A"/>
              </a:solidFill>
              <a:latin typeface="+mn-lt"/>
            </a:defRPr>
          </a:pPr>
        </a:p>
      </c:txPr>
    </c:legend>
    <c:plotVisOnly val="0"/>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153561"/>
                </a:solidFill>
                <a:latin typeface="+mn-lt"/>
              </a:defRPr>
            </a:pPr>
            <a:r>
              <a:rPr b="0">
                <a:solidFill>
                  <a:srgbClr val="153561"/>
                </a:solidFill>
                <a:latin typeface="+mn-lt"/>
              </a:rPr>
              <a:t>Forest area from 1990 to 2020</a:t>
            </a:r>
          </a:p>
        </c:rich>
      </c:tx>
      <c:overlay val="0"/>
    </c:title>
    <c:plotArea>
      <c:layout/>
      <c:lineChart>
        <c:ser>
          <c:idx val="0"/>
          <c:order val="0"/>
          <c:tx>
            <c:strRef>
              <c:f>'Top 20 data'!$A$2</c:f>
            </c:strRef>
          </c:tx>
          <c:spPr>
            <a:ln cmpd="sng">
              <a:solidFill>
                <a:srgbClr val="41BEF0">
                  <a:alpha val="100000"/>
                </a:srgbClr>
              </a:solidFill>
            </a:ln>
          </c:spPr>
          <c:marker>
            <c:symbol val="none"/>
          </c:marker>
          <c:cat>
            <c:strRef>
              <c:f>'Top 20 data'!$B$1:$AF$1</c:f>
            </c:strRef>
          </c:cat>
          <c:val>
            <c:numRef>
              <c:f>'Top 20 data'!$B$2:$AF$2</c:f>
              <c:numCache/>
            </c:numRef>
          </c:val>
          <c:smooth val="0"/>
        </c:ser>
        <c:ser>
          <c:idx val="1"/>
          <c:order val="1"/>
          <c:tx>
            <c:strRef>
              <c:f>'Top 20 data'!$A$3</c:f>
            </c:strRef>
          </c:tx>
          <c:spPr>
            <a:ln cmpd="sng">
              <a:solidFill>
                <a:srgbClr val="EA4335"/>
              </a:solidFill>
            </a:ln>
          </c:spPr>
          <c:marker>
            <c:symbol val="none"/>
          </c:marker>
          <c:cat>
            <c:strRef>
              <c:f>'Top 20 data'!$B$1:$AF$1</c:f>
            </c:strRef>
          </c:cat>
          <c:val>
            <c:numRef>
              <c:f>'Top 20 data'!$B$3:$AF$3</c:f>
              <c:numCache/>
            </c:numRef>
          </c:val>
          <c:smooth val="0"/>
        </c:ser>
        <c:ser>
          <c:idx val="2"/>
          <c:order val="2"/>
          <c:tx>
            <c:strRef>
              <c:f>'Top 20 data'!$A$4</c:f>
            </c:strRef>
          </c:tx>
          <c:spPr>
            <a:ln cmpd="sng">
              <a:solidFill>
                <a:srgbClr val="FBBC04"/>
              </a:solidFill>
            </a:ln>
          </c:spPr>
          <c:marker>
            <c:symbol val="none"/>
          </c:marker>
          <c:cat>
            <c:strRef>
              <c:f>'Top 20 data'!$B$1:$AF$1</c:f>
            </c:strRef>
          </c:cat>
          <c:val>
            <c:numRef>
              <c:f>'Top 20 data'!$B$4:$AF$4</c:f>
              <c:numCache/>
            </c:numRef>
          </c:val>
          <c:smooth val="0"/>
        </c:ser>
        <c:ser>
          <c:idx val="3"/>
          <c:order val="3"/>
          <c:tx>
            <c:strRef>
              <c:f>'Top 20 data'!$A$5</c:f>
            </c:strRef>
          </c:tx>
          <c:spPr>
            <a:ln cmpd="sng">
              <a:solidFill>
                <a:srgbClr val="34A853"/>
              </a:solidFill>
            </a:ln>
          </c:spPr>
          <c:marker>
            <c:symbol val="none"/>
          </c:marker>
          <c:cat>
            <c:strRef>
              <c:f>'Top 20 data'!$B$1:$AF$1</c:f>
            </c:strRef>
          </c:cat>
          <c:val>
            <c:numRef>
              <c:f>'Top 20 data'!$B$5:$AF$5</c:f>
              <c:numCache/>
            </c:numRef>
          </c:val>
          <c:smooth val="0"/>
        </c:ser>
        <c:ser>
          <c:idx val="4"/>
          <c:order val="4"/>
          <c:tx>
            <c:strRef>
              <c:f>'Top 20 data'!$A$6</c:f>
            </c:strRef>
          </c:tx>
          <c:spPr>
            <a:ln cmpd="sng">
              <a:solidFill>
                <a:srgbClr val="FF6D01"/>
              </a:solidFill>
            </a:ln>
          </c:spPr>
          <c:marker>
            <c:symbol val="none"/>
          </c:marker>
          <c:cat>
            <c:strRef>
              <c:f>'Top 20 data'!$B$1:$AF$1</c:f>
            </c:strRef>
          </c:cat>
          <c:val>
            <c:numRef>
              <c:f>'Top 20 data'!$B$6:$AF$6</c:f>
              <c:numCache/>
            </c:numRef>
          </c:val>
          <c:smooth val="0"/>
        </c:ser>
        <c:ser>
          <c:idx val="5"/>
          <c:order val="5"/>
          <c:tx>
            <c:strRef>
              <c:f>'Top 20 data'!$A$7</c:f>
            </c:strRef>
          </c:tx>
          <c:spPr>
            <a:ln cmpd="sng">
              <a:solidFill>
                <a:srgbClr val="46BDC6"/>
              </a:solidFill>
            </a:ln>
          </c:spPr>
          <c:marker>
            <c:symbol val="none"/>
          </c:marker>
          <c:cat>
            <c:strRef>
              <c:f>'Top 20 data'!$B$1:$AF$1</c:f>
            </c:strRef>
          </c:cat>
          <c:val>
            <c:numRef>
              <c:f>'Top 20 data'!$B$7:$AF$7</c:f>
              <c:numCache/>
            </c:numRef>
          </c:val>
          <c:smooth val="0"/>
        </c:ser>
        <c:ser>
          <c:idx val="6"/>
          <c:order val="6"/>
          <c:tx>
            <c:strRef>
              <c:f>'Top 20 data'!$A$8</c:f>
            </c:strRef>
          </c:tx>
          <c:spPr>
            <a:ln cmpd="sng">
              <a:solidFill>
                <a:srgbClr val="7BAAF7"/>
              </a:solidFill>
            </a:ln>
          </c:spPr>
          <c:marker>
            <c:symbol val="none"/>
          </c:marker>
          <c:cat>
            <c:strRef>
              <c:f>'Top 20 data'!$B$1:$AF$1</c:f>
            </c:strRef>
          </c:cat>
          <c:val>
            <c:numRef>
              <c:f>'Top 20 data'!$B$8:$AF$8</c:f>
              <c:numCache/>
            </c:numRef>
          </c:val>
          <c:smooth val="0"/>
        </c:ser>
        <c:ser>
          <c:idx val="7"/>
          <c:order val="7"/>
          <c:tx>
            <c:strRef>
              <c:f>'Top 20 data'!$A$9</c:f>
            </c:strRef>
          </c:tx>
          <c:spPr>
            <a:ln cmpd="sng">
              <a:solidFill>
                <a:srgbClr val="F07B72"/>
              </a:solidFill>
            </a:ln>
          </c:spPr>
          <c:marker>
            <c:symbol val="none"/>
          </c:marker>
          <c:cat>
            <c:strRef>
              <c:f>'Top 20 data'!$B$1:$AF$1</c:f>
            </c:strRef>
          </c:cat>
          <c:val>
            <c:numRef>
              <c:f>'Top 20 data'!$B$9:$AF$9</c:f>
              <c:numCache/>
            </c:numRef>
          </c:val>
          <c:smooth val="0"/>
        </c:ser>
        <c:ser>
          <c:idx val="8"/>
          <c:order val="8"/>
          <c:tx>
            <c:strRef>
              <c:f>'Top 20 data'!$A$10</c:f>
            </c:strRef>
          </c:tx>
          <c:spPr>
            <a:ln cmpd="sng">
              <a:solidFill>
                <a:srgbClr val="FCD04F"/>
              </a:solidFill>
            </a:ln>
          </c:spPr>
          <c:marker>
            <c:symbol val="none"/>
          </c:marker>
          <c:cat>
            <c:strRef>
              <c:f>'Top 20 data'!$B$1:$AF$1</c:f>
            </c:strRef>
          </c:cat>
          <c:val>
            <c:numRef>
              <c:f>'Top 20 data'!$B$10:$AF$10</c:f>
              <c:numCache/>
            </c:numRef>
          </c:val>
          <c:smooth val="0"/>
        </c:ser>
        <c:ser>
          <c:idx val="9"/>
          <c:order val="9"/>
          <c:tx>
            <c:strRef>
              <c:f>'Top 20 data'!$A$11</c:f>
            </c:strRef>
          </c:tx>
          <c:spPr>
            <a:ln cmpd="sng">
              <a:solidFill>
                <a:srgbClr val="71C287"/>
              </a:solidFill>
            </a:ln>
          </c:spPr>
          <c:marker>
            <c:symbol val="none"/>
          </c:marker>
          <c:cat>
            <c:strRef>
              <c:f>'Top 20 data'!$B$1:$AF$1</c:f>
            </c:strRef>
          </c:cat>
          <c:val>
            <c:numRef>
              <c:f>'Top 20 data'!$B$11:$AF$11</c:f>
              <c:numCache/>
            </c:numRef>
          </c:val>
          <c:smooth val="0"/>
        </c:ser>
        <c:ser>
          <c:idx val="10"/>
          <c:order val="10"/>
          <c:tx>
            <c:strRef>
              <c:f>'Top 20 data'!$A$12</c:f>
            </c:strRef>
          </c:tx>
          <c:spPr>
            <a:ln cmpd="sng">
              <a:solidFill>
                <a:srgbClr val="FF994D"/>
              </a:solidFill>
            </a:ln>
          </c:spPr>
          <c:marker>
            <c:symbol val="none"/>
          </c:marker>
          <c:cat>
            <c:strRef>
              <c:f>'Top 20 data'!$B$1:$AF$1</c:f>
            </c:strRef>
          </c:cat>
          <c:val>
            <c:numRef>
              <c:f>'Top 20 data'!$B$12:$AF$12</c:f>
              <c:numCache/>
            </c:numRef>
          </c:val>
          <c:smooth val="0"/>
        </c:ser>
        <c:ser>
          <c:idx val="11"/>
          <c:order val="11"/>
          <c:tx>
            <c:strRef>
              <c:f>'Top 20 data'!$A$13</c:f>
            </c:strRef>
          </c:tx>
          <c:spPr>
            <a:ln cmpd="sng">
              <a:solidFill>
                <a:srgbClr val="7ED1D7"/>
              </a:solidFill>
            </a:ln>
          </c:spPr>
          <c:marker>
            <c:symbol val="none"/>
          </c:marker>
          <c:cat>
            <c:strRef>
              <c:f>'Top 20 data'!$B$1:$AF$1</c:f>
            </c:strRef>
          </c:cat>
          <c:val>
            <c:numRef>
              <c:f>'Top 20 data'!$B$13:$AF$13</c:f>
              <c:numCache/>
            </c:numRef>
          </c:val>
          <c:smooth val="0"/>
        </c:ser>
        <c:ser>
          <c:idx val="12"/>
          <c:order val="12"/>
          <c:tx>
            <c:strRef>
              <c:f>'Top 20 data'!$A$14</c:f>
            </c:strRef>
          </c:tx>
          <c:spPr>
            <a:ln cmpd="sng">
              <a:solidFill>
                <a:srgbClr val="B3CEFB"/>
              </a:solidFill>
            </a:ln>
          </c:spPr>
          <c:marker>
            <c:symbol val="none"/>
          </c:marker>
          <c:cat>
            <c:strRef>
              <c:f>'Top 20 data'!$B$1:$AF$1</c:f>
            </c:strRef>
          </c:cat>
          <c:val>
            <c:numRef>
              <c:f>'Top 20 data'!$B$14:$AF$14</c:f>
              <c:numCache/>
            </c:numRef>
          </c:val>
          <c:smooth val="0"/>
        </c:ser>
        <c:ser>
          <c:idx val="13"/>
          <c:order val="13"/>
          <c:tx>
            <c:strRef>
              <c:f>'Top 20 data'!$A$15</c:f>
            </c:strRef>
          </c:tx>
          <c:spPr>
            <a:ln cmpd="sng">
              <a:solidFill>
                <a:srgbClr val="F7B4AE"/>
              </a:solidFill>
            </a:ln>
          </c:spPr>
          <c:marker>
            <c:symbol val="none"/>
          </c:marker>
          <c:cat>
            <c:strRef>
              <c:f>'Top 20 data'!$B$1:$AF$1</c:f>
            </c:strRef>
          </c:cat>
          <c:val>
            <c:numRef>
              <c:f>'Top 20 data'!$B$15:$AF$15</c:f>
              <c:numCache/>
            </c:numRef>
          </c:val>
          <c:smooth val="0"/>
        </c:ser>
        <c:ser>
          <c:idx val="14"/>
          <c:order val="14"/>
          <c:tx>
            <c:strRef>
              <c:f>'Top 20 data'!$A$16</c:f>
            </c:strRef>
          </c:tx>
          <c:spPr>
            <a:ln cmpd="sng">
              <a:solidFill>
                <a:srgbClr val="FDE49B"/>
              </a:solidFill>
            </a:ln>
          </c:spPr>
          <c:marker>
            <c:symbol val="none"/>
          </c:marker>
          <c:cat>
            <c:strRef>
              <c:f>'Top 20 data'!$B$1:$AF$1</c:f>
            </c:strRef>
          </c:cat>
          <c:val>
            <c:numRef>
              <c:f>'Top 20 data'!$B$16:$AF$16</c:f>
              <c:numCache/>
            </c:numRef>
          </c:val>
          <c:smooth val="0"/>
        </c:ser>
        <c:ser>
          <c:idx val="15"/>
          <c:order val="15"/>
          <c:tx>
            <c:strRef>
              <c:f>'Top 20 data'!$A$17</c:f>
            </c:strRef>
          </c:tx>
          <c:spPr>
            <a:ln cmpd="sng">
              <a:solidFill>
                <a:srgbClr val="AEDCBA"/>
              </a:solidFill>
            </a:ln>
          </c:spPr>
          <c:marker>
            <c:symbol val="none"/>
          </c:marker>
          <c:cat>
            <c:strRef>
              <c:f>'Top 20 data'!$B$1:$AF$1</c:f>
            </c:strRef>
          </c:cat>
          <c:val>
            <c:numRef>
              <c:f>'Top 20 data'!$B$17:$AF$17</c:f>
              <c:numCache/>
            </c:numRef>
          </c:val>
          <c:smooth val="0"/>
        </c:ser>
        <c:ser>
          <c:idx val="16"/>
          <c:order val="16"/>
          <c:tx>
            <c:strRef>
              <c:f>'Top 20 data'!$A$18</c:f>
            </c:strRef>
          </c:tx>
          <c:spPr>
            <a:ln cmpd="sng">
              <a:solidFill>
                <a:srgbClr val="FFC599"/>
              </a:solidFill>
            </a:ln>
          </c:spPr>
          <c:marker>
            <c:symbol val="none"/>
          </c:marker>
          <c:cat>
            <c:strRef>
              <c:f>'Top 20 data'!$B$1:$AF$1</c:f>
            </c:strRef>
          </c:cat>
          <c:val>
            <c:numRef>
              <c:f>'Top 20 data'!$B$18:$AF$18</c:f>
              <c:numCache/>
            </c:numRef>
          </c:val>
          <c:smooth val="0"/>
        </c:ser>
        <c:ser>
          <c:idx val="17"/>
          <c:order val="17"/>
          <c:tx>
            <c:strRef>
              <c:f>'Top 20 data'!$A$19</c:f>
            </c:strRef>
          </c:tx>
          <c:spPr>
            <a:ln cmpd="sng">
              <a:solidFill>
                <a:srgbClr val="B5E5E8"/>
              </a:solidFill>
            </a:ln>
          </c:spPr>
          <c:marker>
            <c:symbol val="none"/>
          </c:marker>
          <c:cat>
            <c:strRef>
              <c:f>'Top 20 data'!$B$1:$AF$1</c:f>
            </c:strRef>
          </c:cat>
          <c:val>
            <c:numRef>
              <c:f>'Top 20 data'!$B$19:$AF$19</c:f>
              <c:numCache/>
            </c:numRef>
          </c:val>
          <c:smooth val="0"/>
        </c:ser>
        <c:ser>
          <c:idx val="18"/>
          <c:order val="18"/>
          <c:tx>
            <c:strRef>
              <c:f>'Top 20 data'!$A$20</c:f>
            </c:strRef>
          </c:tx>
          <c:spPr>
            <a:ln cmpd="sng">
              <a:solidFill>
                <a:srgbClr val="ECF3FE"/>
              </a:solidFill>
            </a:ln>
          </c:spPr>
          <c:marker>
            <c:symbol val="none"/>
          </c:marker>
          <c:cat>
            <c:strRef>
              <c:f>'Top 20 data'!$B$1:$AF$1</c:f>
            </c:strRef>
          </c:cat>
          <c:val>
            <c:numRef>
              <c:f>'Top 20 data'!$B$20:$AF$20</c:f>
              <c:numCache/>
            </c:numRef>
          </c:val>
          <c:smooth val="0"/>
        </c:ser>
        <c:ser>
          <c:idx val="19"/>
          <c:order val="19"/>
          <c:tx>
            <c:strRef>
              <c:f>'Top 20 data'!$A$21</c:f>
            </c:strRef>
          </c:tx>
          <c:spPr>
            <a:ln cmpd="sng">
              <a:solidFill>
                <a:srgbClr val="FDECEB"/>
              </a:solidFill>
            </a:ln>
          </c:spPr>
          <c:marker>
            <c:symbol val="none"/>
          </c:marker>
          <c:cat>
            <c:strRef>
              <c:f>'Top 20 data'!$B$1:$AF$1</c:f>
            </c:strRef>
          </c:cat>
          <c:val>
            <c:numRef>
              <c:f>'Top 20 data'!$B$21:$AF$21</c:f>
              <c:numCache/>
            </c:numRef>
          </c:val>
          <c:smooth val="0"/>
        </c:ser>
        <c:axId val="858598384"/>
        <c:axId val="252541222"/>
      </c:lineChart>
      <c:catAx>
        <c:axId val="8585983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52541222"/>
      </c:catAx>
      <c:valAx>
        <c:axId val="2525412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8598384"/>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361950</xdr:colOff>
      <xdr:row>9</xdr:row>
      <xdr:rowOff>171450</xdr:rowOff>
    </xdr:from>
    <xdr:ext cx="6048375" cy="42672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361950</xdr:colOff>
      <xdr:row>32</xdr:row>
      <xdr:rowOff>180975</xdr:rowOff>
    </xdr:from>
    <xdr:ext cx="6048375" cy="42672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0</xdr:row>
      <xdr:rowOff>0</xdr:rowOff>
    </xdr:from>
    <xdr:ext cx="2571750" cy="51435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447675</xdr:colOff>
      <xdr:row>3</xdr:row>
      <xdr:rowOff>104775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447675</xdr:colOff>
      <xdr:row>0</xdr:row>
      <xdr:rowOff>123825</xdr:rowOff>
    </xdr:from>
    <xdr:ext cx="2857500" cy="2857500"/>
    <mc:AlternateContent>
      <mc:Choice Requires="sle15">
        <xdr:graphicFrame>
          <xdr:nvGraphicFramePr>
            <xdr:cNvPr id="1" name="Country Name_1"/>
            <xdr:cNvGraphicFramePr/>
          </xdr:nvGraphicFramePr>
          <xdr:xfrm>
            <a:off x="0" y="0"/>
            <a:ext cx="0" cy="0"/>
          </xdr:xfrm>
          <a:graphic>
            <a:graphicData uri="http://schemas.microsoft.com/office/drawing/2010/slicer">
              <x3Unk:slicer name="Country Nam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untry Name">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untry Name_1" cache="SlicerCache_Table_1_Col_1" caption="Country Name" rowHeight="247650"/>
</x14:slicers>
</file>

<file path=xl/tables/table1.xml><?xml version="1.0" encoding="utf-8"?>
<table xmlns="http://schemas.openxmlformats.org/spreadsheetml/2006/main" ref="A1:AG21" displayName="Table_1" id="1">
  <autoFilter ref="$A$1:$AG$21"/>
  <tableColumns count="33">
    <tableColumn name="Country Name" id="1"/>
    <tableColumn name="1990" id="2"/>
    <tableColumn name="1991" id="3"/>
    <tableColumn name="1992" id="4"/>
    <tableColumn name="1993" id="5"/>
    <tableColumn name="1994" id="6"/>
    <tableColumn name="1995" id="7"/>
    <tableColumn name="1996" id="8"/>
    <tableColumn name="1997" id="9"/>
    <tableColumn name="1998" id="10"/>
    <tableColumn name="1999" id="11"/>
    <tableColumn name="2000" id="12"/>
    <tableColumn name="2001" id="13"/>
    <tableColumn name="2002" id="14"/>
    <tableColumn name="2003" id="15"/>
    <tableColumn name="2004" id="16"/>
    <tableColumn name="2005" id="17"/>
    <tableColumn name="2006" id="18"/>
    <tableColumn name="2007" id="19"/>
    <tableColumn name="2008" id="20"/>
    <tableColumn name="2009" id="21"/>
    <tableColumn name="2010" id="22"/>
    <tableColumn name="2011" id="23"/>
    <tableColumn name="2012" id="24"/>
    <tableColumn name="2013" id="25"/>
    <tableColumn name="2014" id="26"/>
    <tableColumn name="2015" id="27"/>
    <tableColumn name="2016" id="28"/>
    <tableColumn name="2017" id="29"/>
    <tableColumn name="2018" id="30"/>
    <tableColumn name="2019" id="31"/>
    <tableColumn name="2020" id="32"/>
    <tableColumn name="To feature on chart" id="3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0.57"/>
    <col customWidth="1" min="2" max="2" width="18.29"/>
    <col customWidth="1" min="3" max="3" width="5.57"/>
    <col customWidth="1" min="9" max="9" width="18.29"/>
  </cols>
  <sheetData>
    <row r="5">
      <c r="A5" s="1" t="s">
        <v>0</v>
      </c>
    </row>
    <row r="6">
      <c r="A6" s="2"/>
    </row>
    <row r="11">
      <c r="A11" s="3" t="s">
        <v>1</v>
      </c>
      <c r="B11" s="4" t="s">
        <v>2</v>
      </c>
    </row>
    <row r="12">
      <c r="A12" s="3" t="s">
        <v>3</v>
      </c>
      <c r="B12" s="5">
        <f>VLOOKUP(B11,'Top 20 data'!A:AF,32,false)</f>
        <v>71.44939696</v>
      </c>
    </row>
    <row r="34">
      <c r="A34" s="3" t="s">
        <v>4</v>
      </c>
      <c r="B34" s="4" t="s">
        <v>5</v>
      </c>
    </row>
    <row r="35">
      <c r="A35" s="6" t="str">
        <f>IFERROR(__xludf.DUMMYFUNCTION("unique('Top 20 data'!A2:A21)"),"Puerto Rico")</f>
        <v>Puerto Rico</v>
      </c>
      <c r="B35" s="7" t="b">
        <v>0</v>
      </c>
    </row>
    <row r="36">
      <c r="A36" s="6" t="str">
        <f>IFERROR(__xludf.DUMMYFUNCTION("""COMPUTED_VALUE"""),"Vietnam")</f>
        <v>Vietnam</v>
      </c>
      <c r="B36" s="7" t="b">
        <v>0</v>
      </c>
    </row>
    <row r="37">
      <c r="A37" s="6" t="str">
        <f>IFERROR(__xludf.DUMMYFUNCTION("""COMPUTED_VALUE"""),"Bhutan")</f>
        <v>Bhutan</v>
      </c>
      <c r="B37" s="6" t="b">
        <v>0</v>
      </c>
    </row>
    <row r="38">
      <c r="A38" s="6" t="str">
        <f>IFERROR(__xludf.DUMMYFUNCTION("""COMPUTED_VALUE"""),"Montenegro")</f>
        <v>Montenegro</v>
      </c>
      <c r="B38" s="7" t="b">
        <v>1</v>
      </c>
    </row>
    <row r="39">
      <c r="A39" s="6" t="str">
        <f>IFERROR(__xludf.DUMMYFUNCTION("""COMPUTED_VALUE"""),"Cuba")</f>
        <v>Cuba</v>
      </c>
      <c r="B39" s="6" t="b">
        <v>0</v>
      </c>
    </row>
    <row r="40">
      <c r="A40" s="6" t="str">
        <f>IFERROR(__xludf.DUMMYFUNCTION("""COMPUTED_VALUE"""),"Dominican Republic")</f>
        <v>Dominican Republic</v>
      </c>
      <c r="B40" s="7" t="b">
        <v>1</v>
      </c>
    </row>
    <row r="41">
      <c r="A41" s="6" t="str">
        <f>IFERROR(__xludf.DUMMYFUNCTION("""COMPUTED_VALUE"""),"Fiji")</f>
        <v>Fiji</v>
      </c>
      <c r="B41" s="6" t="b">
        <v>0</v>
      </c>
    </row>
    <row r="42">
      <c r="A42" s="6" t="str">
        <f>IFERROR(__xludf.DUMMYFUNCTION("""COMPUTED_VALUE"""),"Spain")</f>
        <v>Spain</v>
      </c>
      <c r="B42" s="7" t="b">
        <v>1</v>
      </c>
    </row>
    <row r="43">
      <c r="A43" s="6" t="str">
        <f>IFERROR(__xludf.DUMMYFUNCTION("""COMPUTED_VALUE"""),"Cabo Verde")</f>
        <v>Cabo Verde</v>
      </c>
      <c r="B43" s="7" t="b">
        <v>0</v>
      </c>
    </row>
    <row r="44">
      <c r="A44" s="6" t="str">
        <f>IFERROR(__xludf.DUMMYFUNCTION("""COMPUTED_VALUE"""),"Guam")</f>
        <v>Guam</v>
      </c>
      <c r="B44" s="6" t="b">
        <v>0</v>
      </c>
    </row>
    <row r="45">
      <c r="A45" s="6" t="str">
        <f>IFERROR(__xludf.DUMMYFUNCTION("""COMPUTED_VALUE"""),"Uruguay")</f>
        <v>Uruguay</v>
      </c>
      <c r="B45" s="6" t="b">
        <v>0</v>
      </c>
    </row>
    <row r="46">
      <c r="A46" s="6" t="str">
        <f>IFERROR(__xludf.DUMMYFUNCTION("""COMPUTED_VALUE"""),"Jamaica")</f>
        <v>Jamaica</v>
      </c>
      <c r="B46" s="7" t="b">
        <v>1</v>
      </c>
    </row>
    <row r="47">
      <c r="A47" s="6" t="str">
        <f>IFERROR(__xludf.DUMMYFUNCTION("""COMPUTED_VALUE"""),"China")</f>
        <v>China</v>
      </c>
      <c r="B47" s="7" t="b">
        <v>0</v>
      </c>
    </row>
    <row r="48">
      <c r="A48" s="6" t="str">
        <f>IFERROR(__xludf.DUMMYFUNCTION("""COMPUTED_VALUE"""),"St. Martin (French part)")</f>
        <v>St. Martin (French part)</v>
      </c>
      <c r="B48" s="7" t="b">
        <v>1</v>
      </c>
    </row>
    <row r="49">
      <c r="A49" s="6" t="str">
        <f>IFERROR(__xludf.DUMMYFUNCTION("""COMPUTED_VALUE"""),"Italy")</f>
        <v>Italy</v>
      </c>
      <c r="B49" s="6" t="b">
        <v>0</v>
      </c>
    </row>
    <row r="50">
      <c r="A50" s="6" t="str">
        <f>IFERROR(__xludf.DUMMYFUNCTION("""COMPUTED_VALUE"""),"Bulgaria")</f>
        <v>Bulgaria</v>
      </c>
      <c r="B50" s="6" t="b">
        <v>0</v>
      </c>
    </row>
    <row r="51">
      <c r="A51" s="6" t="str">
        <f>IFERROR(__xludf.DUMMYFUNCTION("""COMPUTED_VALUE"""),"France")</f>
        <v>France</v>
      </c>
      <c r="B51" s="6" t="b">
        <v>0</v>
      </c>
    </row>
    <row r="52">
      <c r="A52" s="6" t="str">
        <f>IFERROR(__xludf.DUMMYFUNCTION("""COMPUTED_VALUE"""),"Belarus")</f>
        <v>Belarus</v>
      </c>
      <c r="B52" s="6" t="b">
        <v>0</v>
      </c>
    </row>
    <row r="53">
      <c r="A53" s="6" t="str">
        <f>IFERROR(__xludf.DUMMYFUNCTION("""COMPUTED_VALUE"""),"Greece")</f>
        <v>Greece</v>
      </c>
      <c r="B53" s="6" t="b">
        <v>0</v>
      </c>
    </row>
    <row r="54">
      <c r="A54" s="6" t="str">
        <f>IFERROR(__xludf.DUMMYFUNCTION("""COMPUTED_VALUE"""),"Ireland")</f>
        <v>Ireland</v>
      </c>
      <c r="B54" s="6" t="b">
        <v>0</v>
      </c>
    </row>
  </sheetData>
  <mergeCells count="1">
    <mergeCell ref="A5:I5"/>
  </mergeCells>
  <dataValidations>
    <dataValidation type="list" allowBlank="1" sqref="B11">
      <formula1>'Top 20 data'!$A$2:$A$21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57"/>
    <col customWidth="1" min="2" max="32" width="14.86"/>
    <col customWidth="1" min="33" max="33" width="18.29"/>
    <col customWidth="1" min="34" max="34" width="5.43"/>
    <col customWidth="1" min="35" max="77" width="18.29"/>
  </cols>
  <sheetData>
    <row r="1">
      <c r="A1" s="8" t="s">
        <v>6</v>
      </c>
      <c r="B1" s="8" t="s">
        <v>7</v>
      </c>
      <c r="C1" s="8" t="s">
        <v>8</v>
      </c>
      <c r="D1" s="8" t="s">
        <v>9</v>
      </c>
      <c r="E1" s="8" t="s">
        <v>10</v>
      </c>
      <c r="F1" s="8" t="s">
        <v>11</v>
      </c>
      <c r="G1" s="8" t="s">
        <v>12</v>
      </c>
      <c r="H1" s="8" t="s">
        <v>13</v>
      </c>
      <c r="I1" s="8" t="s">
        <v>14</v>
      </c>
      <c r="J1" s="8" t="s">
        <v>15</v>
      </c>
      <c r="K1" s="8" t="s">
        <v>16</v>
      </c>
      <c r="L1" s="8" t="s">
        <v>17</v>
      </c>
      <c r="M1" s="8" t="s">
        <v>18</v>
      </c>
      <c r="N1" s="8" t="s">
        <v>19</v>
      </c>
      <c r="O1" s="8" t="s">
        <v>20</v>
      </c>
      <c r="P1" s="8" t="s">
        <v>21</v>
      </c>
      <c r="Q1" s="8" t="s">
        <v>22</v>
      </c>
      <c r="R1" s="8" t="s">
        <v>23</v>
      </c>
      <c r="S1" s="8" t="s">
        <v>24</v>
      </c>
      <c r="T1" s="8" t="s">
        <v>25</v>
      </c>
      <c r="U1" s="8" t="s">
        <v>26</v>
      </c>
      <c r="V1" s="8" t="s">
        <v>27</v>
      </c>
      <c r="W1" s="8" t="s">
        <v>28</v>
      </c>
      <c r="X1" s="8" t="s">
        <v>29</v>
      </c>
      <c r="Y1" s="8" t="s">
        <v>30</v>
      </c>
      <c r="Z1" s="8" t="s">
        <v>31</v>
      </c>
      <c r="AA1" s="8" t="s">
        <v>32</v>
      </c>
      <c r="AB1" s="8" t="s">
        <v>33</v>
      </c>
      <c r="AC1" s="8" t="s">
        <v>34</v>
      </c>
      <c r="AD1" s="8" t="s">
        <v>35</v>
      </c>
      <c r="AE1" s="8" t="s">
        <v>36</v>
      </c>
      <c r="AF1" s="8" t="s">
        <v>37</v>
      </c>
      <c r="AG1" s="4" t="s">
        <v>5</v>
      </c>
      <c r="AI1" s="6" t="str">
        <f>IFERROR(__xludf.DUMMYFUNCTION("query(A1:AG21, ""where AG = True"", 1)"),"Country Name")</f>
        <v>Country Name</v>
      </c>
      <c r="AJ1" s="9" t="str">
        <f>IFERROR(__xludf.DUMMYFUNCTION("""COMPUTED_VALUE"""),"1990")</f>
        <v>1990</v>
      </c>
      <c r="AK1" s="9" t="str">
        <f>IFERROR(__xludf.DUMMYFUNCTION("""COMPUTED_VALUE"""),"1991")</f>
        <v>1991</v>
      </c>
      <c r="AL1" s="9" t="str">
        <f>IFERROR(__xludf.DUMMYFUNCTION("""COMPUTED_VALUE"""),"1992")</f>
        <v>1992</v>
      </c>
      <c r="AM1" s="9" t="str">
        <f>IFERROR(__xludf.DUMMYFUNCTION("""COMPUTED_VALUE"""),"1993")</f>
        <v>1993</v>
      </c>
      <c r="AN1" s="9" t="str">
        <f>IFERROR(__xludf.DUMMYFUNCTION("""COMPUTED_VALUE"""),"1994")</f>
        <v>1994</v>
      </c>
      <c r="AO1" s="9" t="str">
        <f>IFERROR(__xludf.DUMMYFUNCTION("""COMPUTED_VALUE"""),"1995")</f>
        <v>1995</v>
      </c>
      <c r="AP1" s="9" t="str">
        <f>IFERROR(__xludf.DUMMYFUNCTION("""COMPUTED_VALUE"""),"1996")</f>
        <v>1996</v>
      </c>
      <c r="AQ1" s="9" t="str">
        <f>IFERROR(__xludf.DUMMYFUNCTION("""COMPUTED_VALUE"""),"1997")</f>
        <v>1997</v>
      </c>
      <c r="AR1" s="9" t="str">
        <f>IFERROR(__xludf.DUMMYFUNCTION("""COMPUTED_VALUE"""),"1998")</f>
        <v>1998</v>
      </c>
      <c r="AS1" s="9" t="str">
        <f>IFERROR(__xludf.DUMMYFUNCTION("""COMPUTED_VALUE"""),"1999")</f>
        <v>1999</v>
      </c>
      <c r="AT1" s="9" t="str">
        <f>IFERROR(__xludf.DUMMYFUNCTION("""COMPUTED_VALUE"""),"2000")</f>
        <v>2000</v>
      </c>
      <c r="AU1" s="9" t="str">
        <f>IFERROR(__xludf.DUMMYFUNCTION("""COMPUTED_VALUE"""),"2001")</f>
        <v>2001</v>
      </c>
      <c r="AV1" s="9" t="str">
        <f>IFERROR(__xludf.DUMMYFUNCTION("""COMPUTED_VALUE"""),"2002")</f>
        <v>2002</v>
      </c>
      <c r="AW1" s="9" t="str">
        <f>IFERROR(__xludf.DUMMYFUNCTION("""COMPUTED_VALUE"""),"2003")</f>
        <v>2003</v>
      </c>
      <c r="AX1" s="9" t="str">
        <f>IFERROR(__xludf.DUMMYFUNCTION("""COMPUTED_VALUE"""),"2004")</f>
        <v>2004</v>
      </c>
      <c r="AY1" s="9" t="str">
        <f>IFERROR(__xludf.DUMMYFUNCTION("""COMPUTED_VALUE"""),"2005")</f>
        <v>2005</v>
      </c>
      <c r="AZ1" s="9" t="str">
        <f>IFERROR(__xludf.DUMMYFUNCTION("""COMPUTED_VALUE"""),"2006")</f>
        <v>2006</v>
      </c>
      <c r="BA1" s="9" t="str">
        <f>IFERROR(__xludf.DUMMYFUNCTION("""COMPUTED_VALUE"""),"2007")</f>
        <v>2007</v>
      </c>
      <c r="BB1" s="9" t="str">
        <f>IFERROR(__xludf.DUMMYFUNCTION("""COMPUTED_VALUE"""),"2008")</f>
        <v>2008</v>
      </c>
      <c r="BC1" s="9" t="str">
        <f>IFERROR(__xludf.DUMMYFUNCTION("""COMPUTED_VALUE"""),"2009")</f>
        <v>2009</v>
      </c>
      <c r="BD1" s="9" t="str">
        <f>IFERROR(__xludf.DUMMYFUNCTION("""COMPUTED_VALUE"""),"2010")</f>
        <v>2010</v>
      </c>
      <c r="BE1" s="9" t="str">
        <f>IFERROR(__xludf.DUMMYFUNCTION("""COMPUTED_VALUE"""),"2011")</f>
        <v>2011</v>
      </c>
      <c r="BF1" s="9" t="str">
        <f>IFERROR(__xludf.DUMMYFUNCTION("""COMPUTED_VALUE"""),"2012")</f>
        <v>2012</v>
      </c>
      <c r="BG1" s="9" t="str">
        <f>IFERROR(__xludf.DUMMYFUNCTION("""COMPUTED_VALUE"""),"2013")</f>
        <v>2013</v>
      </c>
      <c r="BH1" s="9" t="str">
        <f>IFERROR(__xludf.DUMMYFUNCTION("""COMPUTED_VALUE"""),"2014")</f>
        <v>2014</v>
      </c>
      <c r="BI1" s="9" t="str">
        <f>IFERROR(__xludf.DUMMYFUNCTION("""COMPUTED_VALUE"""),"2015")</f>
        <v>2015</v>
      </c>
      <c r="BJ1" s="9" t="str">
        <f>IFERROR(__xludf.DUMMYFUNCTION("""COMPUTED_VALUE"""),"2016")</f>
        <v>2016</v>
      </c>
      <c r="BK1" s="9" t="str">
        <f>IFERROR(__xludf.DUMMYFUNCTION("""COMPUTED_VALUE"""),"2017")</f>
        <v>2017</v>
      </c>
      <c r="BL1" s="9" t="str">
        <f>IFERROR(__xludf.DUMMYFUNCTION("""COMPUTED_VALUE"""),"2018")</f>
        <v>2018</v>
      </c>
      <c r="BM1" s="9" t="str">
        <f>IFERROR(__xludf.DUMMYFUNCTION("""COMPUTED_VALUE"""),"2019")</f>
        <v>2019</v>
      </c>
      <c r="BN1" s="9" t="str">
        <f>IFERROR(__xludf.DUMMYFUNCTION("""COMPUTED_VALUE"""),"2020")</f>
        <v>2020</v>
      </c>
      <c r="BO1" s="9" t="str">
        <f>IFERROR(__xludf.DUMMYFUNCTION("""COMPUTED_VALUE"""),"To feature on chart")</f>
        <v>To feature on chart</v>
      </c>
      <c r="BP1" s="9"/>
      <c r="BQ1" s="9"/>
      <c r="BR1" s="9"/>
      <c r="BS1" s="9"/>
      <c r="BT1" s="9"/>
      <c r="BU1" s="9"/>
      <c r="BV1" s="9"/>
      <c r="BW1" s="9"/>
      <c r="BX1" s="9"/>
      <c r="BY1" s="9"/>
    </row>
    <row r="2">
      <c r="A2" s="10" t="s">
        <v>38</v>
      </c>
      <c r="B2" s="11">
        <v>36.113866967305526</v>
      </c>
      <c r="C2" s="11">
        <v>37.340698985343856</v>
      </c>
      <c r="D2" s="11">
        <v>38.567531003382186</v>
      </c>
      <c r="E2" s="11">
        <v>39.79436302142052</v>
      </c>
      <c r="F2" s="11">
        <v>41.021195039458846</v>
      </c>
      <c r="G2" s="11">
        <v>42.24802705749718</v>
      </c>
      <c r="H2" s="11">
        <v>43.47485907553551</v>
      </c>
      <c r="I2" s="11">
        <v>44.70169109357384</v>
      </c>
      <c r="J2" s="11">
        <v>45.92852311161218</v>
      </c>
      <c r="K2" s="11">
        <v>47.15535512965051</v>
      </c>
      <c r="L2" s="11">
        <v>48.38218714768884</v>
      </c>
      <c r="M2" s="11">
        <v>49.08455467869222</v>
      </c>
      <c r="N2" s="11">
        <v>49.786922209695604</v>
      </c>
      <c r="O2" s="11">
        <v>50.489289740698986</v>
      </c>
      <c r="P2" s="11">
        <v>51.19165727170236</v>
      </c>
      <c r="Q2" s="11">
        <v>51.89402480270575</v>
      </c>
      <c r="R2" s="11">
        <v>52.59639233370913</v>
      </c>
      <c r="S2" s="11">
        <v>53.29875986471252</v>
      </c>
      <c r="T2" s="11">
        <v>54.0011273957159</v>
      </c>
      <c r="U2" s="11">
        <v>54.70349492671927</v>
      </c>
      <c r="V2" s="11">
        <v>55.40586245772266</v>
      </c>
      <c r="W2" s="11">
        <v>55.46065388951522</v>
      </c>
      <c r="X2" s="11">
        <v>55.51544532130778</v>
      </c>
      <c r="Y2" s="11">
        <v>55.57023675310033</v>
      </c>
      <c r="Z2" s="11">
        <v>55.62502818489289</v>
      </c>
      <c r="AA2" s="11">
        <v>55.67981961668546</v>
      </c>
      <c r="AB2" s="11">
        <v>55.735062006764366</v>
      </c>
      <c r="AC2" s="11">
        <v>55.7903043968433</v>
      </c>
      <c r="AD2" s="11">
        <v>55.845546786922206</v>
      </c>
      <c r="AE2" s="11">
        <v>55.90078917700112</v>
      </c>
      <c r="AF2" s="11">
        <v>55.956031567080046</v>
      </c>
      <c r="AG2" s="7" t="b">
        <f>Dashboard!B35</f>
        <v>0</v>
      </c>
      <c r="AI2" s="6" t="str">
        <f>IFERROR(__xludf.DUMMYFUNCTION("""COMPUTED_VALUE"""),"Montenegro")</f>
        <v>Montenegro</v>
      </c>
      <c r="AJ2" s="6">
        <f>IFERROR(__xludf.DUMMYFUNCTION("""COMPUTED_VALUE"""),46.54275092936803)</f>
        <v>46.54275093</v>
      </c>
      <c r="AK2" s="6">
        <f>IFERROR(__xludf.DUMMYFUNCTION("""COMPUTED_VALUE"""),46.54275092936803)</f>
        <v>46.54275093</v>
      </c>
      <c r="AL2" s="6">
        <f>IFERROR(__xludf.DUMMYFUNCTION("""COMPUTED_VALUE"""),46.54275092936803)</f>
        <v>46.54275093</v>
      </c>
      <c r="AM2" s="6">
        <f>IFERROR(__xludf.DUMMYFUNCTION("""COMPUTED_VALUE"""),46.54275092936803)</f>
        <v>46.54275093</v>
      </c>
      <c r="AN2" s="6">
        <f>IFERROR(__xludf.DUMMYFUNCTION("""COMPUTED_VALUE"""),46.54275092936803)</f>
        <v>46.54275093</v>
      </c>
      <c r="AO2" s="6">
        <f>IFERROR(__xludf.DUMMYFUNCTION("""COMPUTED_VALUE"""),46.54275092936803)</f>
        <v>46.54275093</v>
      </c>
      <c r="AP2" s="6">
        <f>IFERROR(__xludf.DUMMYFUNCTION("""COMPUTED_VALUE"""),46.54275092936803)</f>
        <v>46.54275093</v>
      </c>
      <c r="AQ2" s="6">
        <f>IFERROR(__xludf.DUMMYFUNCTION("""COMPUTED_VALUE"""),46.54275092936803)</f>
        <v>46.54275093</v>
      </c>
      <c r="AR2" s="6">
        <f>IFERROR(__xludf.DUMMYFUNCTION("""COMPUTED_VALUE"""),46.54275092936803)</f>
        <v>46.54275093</v>
      </c>
      <c r="AS2" s="6">
        <f>IFERROR(__xludf.DUMMYFUNCTION("""COMPUTED_VALUE"""),46.54275092936803)</f>
        <v>46.54275093</v>
      </c>
      <c r="AT2" s="6">
        <f>IFERROR(__xludf.DUMMYFUNCTION("""COMPUTED_VALUE"""),46.54275092936803)</f>
        <v>46.54275093</v>
      </c>
      <c r="AU2" s="6">
        <f>IFERROR(__xludf.DUMMYFUNCTION("""COMPUTED_VALUE"""),46.54275092936803)</f>
        <v>46.54275093</v>
      </c>
      <c r="AV2" s="6">
        <f>IFERROR(__xludf.DUMMYFUNCTION("""COMPUTED_VALUE"""),46.54275092936803)</f>
        <v>46.54275093</v>
      </c>
      <c r="AW2" s="6">
        <f>IFERROR(__xludf.DUMMYFUNCTION("""COMPUTED_VALUE"""),46.54275092936803)</f>
        <v>46.54275093</v>
      </c>
      <c r="AX2" s="6">
        <f>IFERROR(__xludf.DUMMYFUNCTION("""COMPUTED_VALUE"""),46.54275092936803)</f>
        <v>46.54275093</v>
      </c>
      <c r="AY2" s="6">
        <f>IFERROR(__xludf.DUMMYFUNCTION("""COMPUTED_VALUE"""),46.54275092936803)</f>
        <v>46.54275093</v>
      </c>
      <c r="AZ2" s="6">
        <f>IFERROR(__xludf.DUMMYFUNCTION("""COMPUTED_VALUE"""),55.509293680297404)</f>
        <v>55.50929368</v>
      </c>
      <c r="BA2" s="6">
        <f>IFERROR(__xludf.DUMMYFUNCTION("""COMPUTED_VALUE"""),57.003717472118964)</f>
        <v>57.00371747</v>
      </c>
      <c r="BB2" s="6">
        <f>IFERROR(__xludf.DUMMYFUNCTION("""COMPUTED_VALUE"""),58.49814126394052)</f>
        <v>58.49814126</v>
      </c>
      <c r="BC2" s="6">
        <f>IFERROR(__xludf.DUMMYFUNCTION("""COMPUTED_VALUE"""),59.99256505576208)</f>
        <v>59.99256506</v>
      </c>
      <c r="BD2" s="6">
        <f>IFERROR(__xludf.DUMMYFUNCTION("""COMPUTED_VALUE"""),61.486988847583646)</f>
        <v>61.48698885</v>
      </c>
      <c r="BE2" s="6">
        <f>IFERROR(__xludf.DUMMYFUNCTION("""COMPUTED_VALUE"""),61.486988847583646)</f>
        <v>61.48698885</v>
      </c>
      <c r="BF2" s="6">
        <f>IFERROR(__xludf.DUMMYFUNCTION("""COMPUTED_VALUE"""),61.486988847583646)</f>
        <v>61.48698885</v>
      </c>
      <c r="BG2" s="6">
        <f>IFERROR(__xludf.DUMMYFUNCTION("""COMPUTED_VALUE"""),61.486988847583646)</f>
        <v>61.48698885</v>
      </c>
      <c r="BH2" s="6">
        <f>IFERROR(__xludf.DUMMYFUNCTION("""COMPUTED_VALUE"""),61.486988847583646)</f>
        <v>61.48698885</v>
      </c>
      <c r="BI2" s="6">
        <f>IFERROR(__xludf.DUMMYFUNCTION("""COMPUTED_VALUE"""),61.486988847583646)</f>
        <v>61.48698885</v>
      </c>
      <c r="BJ2" s="6">
        <f>IFERROR(__xludf.DUMMYFUNCTION("""COMPUTED_VALUE"""),61.486988847583646)</f>
        <v>61.48698885</v>
      </c>
      <c r="BK2" s="6">
        <f>IFERROR(__xludf.DUMMYFUNCTION("""COMPUTED_VALUE"""),61.486988847583646)</f>
        <v>61.48698885</v>
      </c>
      <c r="BL2" s="6">
        <f>IFERROR(__xludf.DUMMYFUNCTION("""COMPUTED_VALUE"""),61.486988847583646)</f>
        <v>61.48698885</v>
      </c>
      <c r="BM2" s="6">
        <f>IFERROR(__xludf.DUMMYFUNCTION("""COMPUTED_VALUE"""),61.486988847583646)</f>
        <v>61.48698885</v>
      </c>
      <c r="BN2" s="6">
        <f>IFERROR(__xludf.DUMMYFUNCTION("""COMPUTED_VALUE"""),61.486988847583646)</f>
        <v>61.48698885</v>
      </c>
      <c r="BO2" s="6" t="b">
        <f>IFERROR(__xludf.DUMMYFUNCTION("""COMPUTED_VALUE"""),TRUE)</f>
        <v>1</v>
      </c>
    </row>
    <row r="3">
      <c r="A3" s="10" t="s">
        <v>39</v>
      </c>
      <c r="B3" s="11">
        <v>28.805677593781688</v>
      </c>
      <c r="C3" s="11">
        <v>29.545528280438727</v>
      </c>
      <c r="D3" s="11">
        <v>30.285378967095767</v>
      </c>
      <c r="E3" s="11">
        <v>31.025229653752806</v>
      </c>
      <c r="F3" s="11">
        <v>31.765080340409845</v>
      </c>
      <c r="G3" s="11">
        <v>32.50493102706689</v>
      </c>
      <c r="H3" s="11">
        <v>33.244781713723924</v>
      </c>
      <c r="I3" s="11">
        <v>33.98463240038097</v>
      </c>
      <c r="J3" s="11">
        <v>34.724483087038</v>
      </c>
      <c r="K3" s="11">
        <v>35.464333773695046</v>
      </c>
      <c r="L3" s="11">
        <v>37.88368803446281</v>
      </c>
      <c r="M3" s="11">
        <v>38.39562827477579</v>
      </c>
      <c r="N3" s="11">
        <v>38.9788826275962</v>
      </c>
      <c r="O3" s="11">
        <v>39.556513045441356</v>
      </c>
      <c r="P3" s="11">
        <v>40.07380268971523</v>
      </c>
      <c r="Q3" s="11">
        <v>40.591092333989096</v>
      </c>
      <c r="R3" s="11">
        <v>41.10838197826297</v>
      </c>
      <c r="S3" s="11">
        <v>41.62567162253685</v>
      </c>
      <c r="T3" s="11">
        <v>42.142961266810715</v>
      </c>
      <c r="U3" s="11">
        <v>42.660250911084596</v>
      </c>
      <c r="V3" s="11">
        <v>43.17754055535847</v>
      </c>
      <c r="W3" s="11">
        <v>43.6121520946883</v>
      </c>
      <c r="X3" s="11">
        <v>44.04676363401812</v>
      </c>
      <c r="Y3" s="11">
        <v>44.481375173347956</v>
      </c>
      <c r="Z3" s="11">
        <v>44.91598671267778</v>
      </c>
      <c r="AA3" s="11">
        <v>45.350598252007615</v>
      </c>
      <c r="AB3" s="11">
        <v>46.36914245170445</v>
      </c>
      <c r="AC3" s="11">
        <v>46.49076015093366</v>
      </c>
      <c r="AD3" s="11">
        <v>46.73554358693198</v>
      </c>
      <c r="AE3" s="11">
        <v>46.980327022930304</v>
      </c>
      <c r="AF3" s="11">
        <v>47.225110458928626</v>
      </c>
      <c r="AG3" s="7" t="b">
        <f>Dashboard!B36</f>
        <v>0</v>
      </c>
      <c r="AI3" s="6" t="str">
        <f>IFERROR(__xludf.DUMMYFUNCTION("""COMPUTED_VALUE"""),"Dominican Republic")</f>
        <v>Dominican Republic</v>
      </c>
      <c r="AJ3" s="6">
        <f>IFERROR(__xludf.DUMMYFUNCTION("""COMPUTED_VALUE"""),33.013661767749944)</f>
        <v>33.01366177</v>
      </c>
      <c r="AK3" s="6">
        <f>IFERROR(__xludf.DUMMYFUNCTION("""COMPUTED_VALUE"""),33.79523908093562)</f>
        <v>33.79523908</v>
      </c>
      <c r="AL3" s="6">
        <f>IFERROR(__xludf.DUMMYFUNCTION("""COMPUTED_VALUE"""),34.5768163941213)</f>
        <v>34.57681639</v>
      </c>
      <c r="AM3" s="6">
        <f>IFERROR(__xludf.DUMMYFUNCTION("""COMPUTED_VALUE"""),35.35839370730697)</f>
        <v>35.35839371</v>
      </c>
      <c r="AN3" s="6">
        <f>IFERROR(__xludf.DUMMYFUNCTION("""COMPUTED_VALUE"""),36.13997102049266)</f>
        <v>36.13997102</v>
      </c>
      <c r="AO3" s="6">
        <f>IFERROR(__xludf.DUMMYFUNCTION("""COMPUTED_VALUE"""),36.92154833367833)</f>
        <v>36.92154833</v>
      </c>
      <c r="AP3" s="6">
        <f>IFERROR(__xludf.DUMMYFUNCTION("""COMPUTED_VALUE"""),37.703125646864)</f>
        <v>37.70312565</v>
      </c>
      <c r="AQ3" s="6">
        <f>IFERROR(__xludf.DUMMYFUNCTION("""COMPUTED_VALUE"""),38.484702960049674)</f>
        <v>38.48470296</v>
      </c>
      <c r="AR3" s="6">
        <f>IFERROR(__xludf.DUMMYFUNCTION("""COMPUTED_VALUE"""),39.26628027323535)</f>
        <v>39.26628027</v>
      </c>
      <c r="AS3" s="6">
        <f>IFERROR(__xludf.DUMMYFUNCTION("""COMPUTED_VALUE"""),40.047857586421024)</f>
        <v>40.04785759</v>
      </c>
      <c r="AT3" s="6">
        <f>IFERROR(__xludf.DUMMYFUNCTION("""COMPUTED_VALUE"""),40.82943489960671)</f>
        <v>40.8294349</v>
      </c>
      <c r="AU3" s="6">
        <f>IFERROR(__xludf.DUMMYFUNCTION("""COMPUTED_VALUE"""),41.03777685779341)</f>
        <v>41.03777686</v>
      </c>
      <c r="AV3" s="6">
        <f>IFERROR(__xludf.DUMMYFUNCTION("""COMPUTED_VALUE"""),41.246118815980125)</f>
        <v>41.24611882</v>
      </c>
      <c r="AW3" s="6">
        <f>IFERROR(__xludf.DUMMYFUNCTION("""COMPUTED_VALUE"""),41.45446077416684)</f>
        <v>41.45446077</v>
      </c>
      <c r="AX3" s="6">
        <f>IFERROR(__xludf.DUMMYFUNCTION("""COMPUTED_VALUE"""),41.66280273235355)</f>
        <v>41.66280273</v>
      </c>
      <c r="AY3" s="6">
        <f>IFERROR(__xludf.DUMMYFUNCTION("""COMPUTED_VALUE"""),41.87114469054026)</f>
        <v>41.87114469</v>
      </c>
      <c r="AZ3" s="6">
        <f>IFERROR(__xludf.DUMMYFUNCTION("""COMPUTED_VALUE"""),42.07948664872696)</f>
        <v>42.07948665</v>
      </c>
      <c r="BA3" s="6">
        <f>IFERROR(__xludf.DUMMYFUNCTION("""COMPUTED_VALUE"""),42.28782860691368)</f>
        <v>42.28782861</v>
      </c>
      <c r="BB3" s="6">
        <f>IFERROR(__xludf.DUMMYFUNCTION("""COMPUTED_VALUE"""),42.49617056510039)</f>
        <v>42.49617057</v>
      </c>
      <c r="BC3" s="6">
        <f>IFERROR(__xludf.DUMMYFUNCTION("""COMPUTED_VALUE"""),42.7045125232871)</f>
        <v>42.70451252</v>
      </c>
      <c r="BD3" s="6">
        <f>IFERROR(__xludf.DUMMYFUNCTION("""COMPUTED_VALUE"""),42.912854481473815)</f>
        <v>42.91285448</v>
      </c>
      <c r="BE3" s="6">
        <f>IFERROR(__xludf.DUMMYFUNCTION("""COMPUTED_VALUE"""),43.03924653280894)</f>
        <v>43.03924653</v>
      </c>
      <c r="BF3" s="6">
        <f>IFERROR(__xludf.DUMMYFUNCTION("""COMPUTED_VALUE"""),43.16563858414407)</f>
        <v>43.16563858</v>
      </c>
      <c r="BG3" s="6">
        <f>IFERROR(__xludf.DUMMYFUNCTION("""COMPUTED_VALUE"""),43.2920306354792)</f>
        <v>43.29203064</v>
      </c>
      <c r="BH3" s="6">
        <f>IFERROR(__xludf.DUMMYFUNCTION("""COMPUTED_VALUE"""),43.418422686814324)</f>
        <v>43.41842269</v>
      </c>
      <c r="BI3" s="6">
        <f>IFERROR(__xludf.DUMMYFUNCTION("""COMPUTED_VALUE"""),43.54481473814945)</f>
        <v>43.54481474</v>
      </c>
      <c r="BJ3" s="6">
        <f>IFERROR(__xludf.DUMMYFUNCTION("""COMPUTED_VALUE"""),43.71227489132685)</f>
        <v>43.71227489</v>
      </c>
      <c r="BK3" s="6">
        <f>IFERROR(__xludf.DUMMYFUNCTION("""COMPUTED_VALUE"""),43.879735044504244)</f>
        <v>43.87973504</v>
      </c>
      <c r="BL3" s="6">
        <f>IFERROR(__xludf.DUMMYFUNCTION("""COMPUTED_VALUE"""),44.047195197681646)</f>
        <v>44.0471952</v>
      </c>
      <c r="BM3" s="6">
        <f>IFERROR(__xludf.DUMMYFUNCTION("""COMPUTED_VALUE"""),44.21465535085903)</f>
        <v>44.21465535</v>
      </c>
      <c r="BN3" s="6">
        <f>IFERROR(__xludf.DUMMYFUNCTION("""COMPUTED_VALUE"""),44.38211550403643)</f>
        <v>44.3821155</v>
      </c>
      <c r="BO3" s="6" t="b">
        <f>IFERROR(__xludf.DUMMYFUNCTION("""COMPUTED_VALUE"""),TRUE)</f>
        <v>1</v>
      </c>
    </row>
    <row r="4">
      <c r="A4" s="10" t="s">
        <v>2</v>
      </c>
      <c r="B4" s="11">
        <v>53.65066455493012</v>
      </c>
      <c r="C4" s="11">
        <v>53.863150910686386</v>
      </c>
      <c r="D4" s="11">
        <v>54.07563726644264</v>
      </c>
      <c r="E4" s="11">
        <v>54.28812362219892</v>
      </c>
      <c r="F4" s="11">
        <v>63.98070351758793</v>
      </c>
      <c r="G4" s="11">
        <v>64.23015075376884</v>
      </c>
      <c r="H4" s="11">
        <v>64.47959798994975</v>
      </c>
      <c r="I4" s="11">
        <v>64.72904522613065</v>
      </c>
      <c r="J4" s="11">
        <v>64.97849246231155</v>
      </c>
      <c r="K4" s="11">
        <v>65.22793969849246</v>
      </c>
      <c r="L4" s="11">
        <v>65.47738693467336</v>
      </c>
      <c r="M4" s="11">
        <v>65.72685929648242</v>
      </c>
      <c r="N4" s="11">
        <v>65.97633165829147</v>
      </c>
      <c r="O4" s="11">
        <v>66.2258040201005</v>
      </c>
      <c r="P4" s="11">
        <v>69.41039431224912</v>
      </c>
      <c r="Q4" s="11">
        <v>69.67088175879529</v>
      </c>
      <c r="R4" s="11">
        <v>69.93136920534145</v>
      </c>
      <c r="S4" s="11">
        <v>70.1918566518876</v>
      </c>
      <c r="T4" s="11">
        <v>70.45234409843377</v>
      </c>
      <c r="U4" s="11">
        <v>70.71283154497993</v>
      </c>
      <c r="V4" s="11">
        <v>70.97331899152609</v>
      </c>
      <c r="W4" s="11">
        <v>71.02521184773198</v>
      </c>
      <c r="X4" s="11">
        <v>71.07710470393788</v>
      </c>
      <c r="Y4" s="11">
        <v>71.12899756014377</v>
      </c>
      <c r="Z4" s="11">
        <v>71.18089041634967</v>
      </c>
      <c r="AA4" s="11">
        <v>71.23278327255555</v>
      </c>
      <c r="AB4" s="11">
        <v>71.23427013422818</v>
      </c>
      <c r="AC4" s="11">
        <v>71.28617869127517</v>
      </c>
      <c r="AD4" s="11">
        <v>71.34556895647614</v>
      </c>
      <c r="AE4" s="11">
        <v>71.3974829575249</v>
      </c>
      <c r="AF4" s="11">
        <v>71.44939695857367</v>
      </c>
      <c r="AG4" s="7" t="b">
        <f>Dashboard!B37</f>
        <v>0</v>
      </c>
      <c r="AI4" s="6" t="str">
        <f>IFERROR(__xludf.DUMMYFUNCTION("""COMPUTED_VALUE"""),"Spain")</f>
        <v>Spain</v>
      </c>
      <c r="AJ4" s="6">
        <f>IFERROR(__xludf.DUMMYFUNCTION("""COMPUTED_VALUE"""),27.84050136152491)</f>
        <v>27.84050136</v>
      </c>
      <c r="AK4" s="6">
        <f>IFERROR(__xludf.DUMMYFUNCTION("""COMPUTED_VALUE"""),28.47907055902611)</f>
        <v>28.47907056</v>
      </c>
      <c r="AL4" s="6">
        <f>IFERROR(__xludf.DUMMYFUNCTION("""COMPUTED_VALUE"""),29.117639756527314)</f>
        <v>29.11763976</v>
      </c>
      <c r="AM4" s="6">
        <f>IFERROR(__xludf.DUMMYFUNCTION("""COMPUTED_VALUE"""),29.756208954028512)</f>
        <v>29.75620895</v>
      </c>
      <c r="AN4" s="6">
        <f>IFERROR(__xludf.DUMMYFUNCTION("""COMPUTED_VALUE"""),30.39477815152971)</f>
        <v>30.39477815</v>
      </c>
      <c r="AO4" s="6">
        <f>IFERROR(__xludf.DUMMYFUNCTION("""COMPUTED_VALUE"""),31.033347349030915)</f>
        <v>31.03334735</v>
      </c>
      <c r="AP4" s="6">
        <f>IFERROR(__xludf.DUMMYFUNCTION("""COMPUTED_VALUE"""),31.671916546532113)</f>
        <v>31.67191655</v>
      </c>
      <c r="AQ4" s="6">
        <f>IFERROR(__xludf.DUMMYFUNCTION("""COMPUTED_VALUE"""),32.310485744033315)</f>
        <v>32.31048574</v>
      </c>
      <c r="AR4" s="6">
        <f>IFERROR(__xludf.DUMMYFUNCTION("""COMPUTED_VALUE"""),32.94905494153452)</f>
        <v>32.94905494</v>
      </c>
      <c r="AS4" s="6">
        <f>IFERROR(__xludf.DUMMYFUNCTION("""COMPUTED_VALUE"""),33.58762413903572)</f>
        <v>33.58762414</v>
      </c>
      <c r="AT4" s="6">
        <f>IFERROR(__xludf.DUMMYFUNCTION("""COMPUTED_VALUE"""),34.25637274549098)</f>
        <v>34.25637275</v>
      </c>
      <c r="AU4" s="6">
        <f>IFERROR(__xludf.DUMMYFUNCTION("""COMPUTED_VALUE"""),34.58050028083126)</f>
        <v>34.58050028</v>
      </c>
      <c r="AV4" s="6">
        <f>IFERROR(__xludf.DUMMYFUNCTION("""COMPUTED_VALUE"""),34.835307790958645)</f>
        <v>34.83530779</v>
      </c>
      <c r="AW4" s="6">
        <f>IFERROR(__xludf.DUMMYFUNCTION("""COMPUTED_VALUE"""),35.11418641453496)</f>
        <v>35.11418641</v>
      </c>
      <c r="AX4" s="6">
        <f>IFERROR(__xludf.DUMMYFUNCTION("""COMPUTED_VALUE"""),35.40705557113667)</f>
        <v>35.40705557</v>
      </c>
      <c r="AY4" s="6">
        <f>IFERROR(__xludf.DUMMYFUNCTION("""COMPUTED_VALUE"""),35.70425173816346)</f>
        <v>35.70425174</v>
      </c>
      <c r="AZ4" s="6">
        <f>IFERROR(__xludf.DUMMYFUNCTION("""COMPUTED_VALUE"""),36.00299811615697)</f>
        <v>36.00299812</v>
      </c>
      <c r="BA4" s="6">
        <f>IFERROR(__xludf.DUMMYFUNCTION("""COMPUTED_VALUE"""),36.28442026807718)</f>
        <v>36.28442027</v>
      </c>
      <c r="BB4" s="6">
        <f>IFERROR(__xludf.DUMMYFUNCTION("""COMPUTED_VALUE"""),36.597951082598236)</f>
        <v>36.59795108</v>
      </c>
      <c r="BC4" s="6">
        <f>IFERROR(__xludf.DUMMYFUNCTION("""COMPUTED_VALUE"""),36.89928809208679)</f>
        <v>36.89928809</v>
      </c>
      <c r="BD4" s="6">
        <f>IFERROR(__xludf.DUMMYFUNCTION("""COMPUTED_VALUE"""),37.089938201235974)</f>
        <v>37.0899382</v>
      </c>
      <c r="BE4" s="6">
        <f>IFERROR(__xludf.DUMMYFUNCTION("""COMPUTED_VALUE"""),37.10192046091061)</f>
        <v>37.10192046</v>
      </c>
      <c r="BF4" s="6">
        <f>IFERROR(__xludf.DUMMYFUNCTION("""COMPUTED_VALUE"""),37.079778493032926)</f>
        <v>37.07977849</v>
      </c>
      <c r="BG4" s="6">
        <f>IFERROR(__xludf.DUMMYFUNCTION("""COMPUTED_VALUE"""),37.082113512324824)</f>
        <v>37.08211351</v>
      </c>
      <c r="BH4" s="6">
        <f>IFERROR(__xludf.DUMMYFUNCTION("""COMPUTED_VALUE"""),37.08444853161672)</f>
        <v>37.08444853</v>
      </c>
      <c r="BI4" s="6">
        <f>IFERROR(__xludf.DUMMYFUNCTION("""COMPUTED_VALUE"""),37.12753246701263)</f>
        <v>37.12753247</v>
      </c>
      <c r="BJ4" s="6">
        <f>IFERROR(__xludf.DUMMYFUNCTION("""COMPUTED_VALUE"""),37.14286858140298)</f>
        <v>37.14286858</v>
      </c>
      <c r="BK4" s="6">
        <f>IFERROR(__xludf.DUMMYFUNCTION("""COMPUTED_VALUE"""),37.15223391736539)</f>
        <v>37.15223392</v>
      </c>
      <c r="BL4" s="6">
        <f>IFERROR(__xludf.DUMMYFUNCTION("""COMPUTED_VALUE"""),37.15664678147688)</f>
        <v>37.15664678</v>
      </c>
      <c r="BM4" s="6">
        <f>IFERROR(__xludf.DUMMYFUNCTION("""COMPUTED_VALUE"""),37.16523359117762)</f>
        <v>37.16523359</v>
      </c>
      <c r="BN4" s="6">
        <f>IFERROR(__xludf.DUMMYFUNCTION("""COMPUTED_VALUE"""),37.173820400878355)</f>
        <v>37.1738204</v>
      </c>
      <c r="BO4" s="6" t="b">
        <f>IFERROR(__xludf.DUMMYFUNCTION("""COMPUTED_VALUE"""),TRUE)</f>
        <v>1</v>
      </c>
    </row>
    <row r="5">
      <c r="A5" s="10" t="s">
        <v>40</v>
      </c>
      <c r="B5" s="11">
        <v>46.54275092936803</v>
      </c>
      <c r="C5" s="11">
        <v>46.54275092936803</v>
      </c>
      <c r="D5" s="11">
        <v>46.54275092936803</v>
      </c>
      <c r="E5" s="11">
        <v>46.54275092936803</v>
      </c>
      <c r="F5" s="11">
        <v>46.54275092936803</v>
      </c>
      <c r="G5" s="11">
        <v>46.54275092936803</v>
      </c>
      <c r="H5" s="11">
        <v>46.54275092936803</v>
      </c>
      <c r="I5" s="11">
        <v>46.54275092936803</v>
      </c>
      <c r="J5" s="11">
        <v>46.54275092936803</v>
      </c>
      <c r="K5" s="11">
        <v>46.54275092936803</v>
      </c>
      <c r="L5" s="11">
        <v>46.54275092936803</v>
      </c>
      <c r="M5" s="11">
        <v>46.54275092936803</v>
      </c>
      <c r="N5" s="11">
        <v>46.54275092936803</v>
      </c>
      <c r="O5" s="11">
        <v>46.54275092936803</v>
      </c>
      <c r="P5" s="11">
        <v>46.54275092936803</v>
      </c>
      <c r="Q5" s="11">
        <v>46.54275092936803</v>
      </c>
      <c r="R5" s="11">
        <v>55.509293680297404</v>
      </c>
      <c r="S5" s="11">
        <v>57.003717472118964</v>
      </c>
      <c r="T5" s="11">
        <v>58.49814126394052</v>
      </c>
      <c r="U5" s="11">
        <v>59.99256505576208</v>
      </c>
      <c r="V5" s="11">
        <v>61.486988847583646</v>
      </c>
      <c r="W5" s="11">
        <v>61.486988847583646</v>
      </c>
      <c r="X5" s="11">
        <v>61.486988847583646</v>
      </c>
      <c r="Y5" s="11">
        <v>61.486988847583646</v>
      </c>
      <c r="Z5" s="11">
        <v>61.486988847583646</v>
      </c>
      <c r="AA5" s="11">
        <v>61.486988847583646</v>
      </c>
      <c r="AB5" s="11">
        <v>61.486988847583646</v>
      </c>
      <c r="AC5" s="11">
        <v>61.486988847583646</v>
      </c>
      <c r="AD5" s="11">
        <v>61.486988847583646</v>
      </c>
      <c r="AE5" s="11">
        <v>61.486988847583646</v>
      </c>
      <c r="AF5" s="11">
        <v>61.486988847583646</v>
      </c>
      <c r="AG5" s="7" t="b">
        <f>Dashboard!B38</f>
        <v>1</v>
      </c>
      <c r="AI5" s="6" t="str">
        <f>IFERROR(__xludf.DUMMYFUNCTION("""COMPUTED_VALUE"""),"Jamaica")</f>
        <v>Jamaica</v>
      </c>
      <c r="AJ5" s="6">
        <f>IFERROR(__xludf.DUMMYFUNCTION("""COMPUTED_VALUE"""),48.13296398891967)</f>
        <v>48.13296399</v>
      </c>
      <c r="AK5" s="6">
        <f>IFERROR(__xludf.DUMMYFUNCTION("""COMPUTED_VALUE"""),48.130378578024015)</f>
        <v>48.13037858</v>
      </c>
      <c r="AL5" s="6">
        <f>IFERROR(__xludf.DUMMYFUNCTION("""COMPUTED_VALUE"""),48.127793167128345)</f>
        <v>48.12779317</v>
      </c>
      <c r="AM5" s="6">
        <f>IFERROR(__xludf.DUMMYFUNCTION("""COMPUTED_VALUE"""),48.12520775623268)</f>
        <v>48.12520776</v>
      </c>
      <c r="AN5" s="6">
        <f>IFERROR(__xludf.DUMMYFUNCTION("""COMPUTED_VALUE"""),48.12262234533703)</f>
        <v>48.12262235</v>
      </c>
      <c r="AO5" s="6">
        <f>IFERROR(__xludf.DUMMYFUNCTION("""COMPUTED_VALUE"""),48.120036934441366)</f>
        <v>48.12003693</v>
      </c>
      <c r="AP5" s="6">
        <f>IFERROR(__xludf.DUMMYFUNCTION("""COMPUTED_VALUE"""),48.117451523545704)</f>
        <v>48.11745152</v>
      </c>
      <c r="AQ5" s="6">
        <f>IFERROR(__xludf.DUMMYFUNCTION("""COMPUTED_VALUE"""),48.11486611265005)</f>
        <v>48.11486611</v>
      </c>
      <c r="AR5" s="6">
        <f>IFERROR(__xludf.DUMMYFUNCTION("""COMPUTED_VALUE"""),48.112280701754386)</f>
        <v>48.1122807</v>
      </c>
      <c r="AS5" s="6">
        <f>IFERROR(__xludf.DUMMYFUNCTION("""COMPUTED_VALUE"""),48.109695290858724)</f>
        <v>48.10969529</v>
      </c>
      <c r="AT5" s="6">
        <f>IFERROR(__xludf.DUMMYFUNCTION("""COMPUTED_VALUE"""),48.10710987996307)</f>
        <v>48.10710988</v>
      </c>
      <c r="AU5" s="6">
        <f>IFERROR(__xludf.DUMMYFUNCTION("""COMPUTED_VALUE"""),48.45290858725762)</f>
        <v>48.45290859</v>
      </c>
      <c r="AV5" s="6">
        <f>IFERROR(__xludf.DUMMYFUNCTION("""COMPUTED_VALUE"""),48.798707294552166)</f>
        <v>48.79870729</v>
      </c>
      <c r="AW5" s="6">
        <f>IFERROR(__xludf.DUMMYFUNCTION("""COMPUTED_VALUE"""),49.14450600184673)</f>
        <v>49.144506</v>
      </c>
      <c r="AX5" s="6">
        <f>IFERROR(__xludf.DUMMYFUNCTION("""COMPUTED_VALUE"""),49.49030470914128)</f>
        <v>49.49030471</v>
      </c>
      <c r="AY5" s="6">
        <f>IFERROR(__xludf.DUMMYFUNCTION("""COMPUTED_VALUE"""),49.836103416435826)</f>
        <v>49.83610342</v>
      </c>
      <c r="AZ5" s="6">
        <f>IFERROR(__xludf.DUMMYFUNCTION("""COMPUTED_VALUE"""),50.18190212373038)</f>
        <v>50.18190212</v>
      </c>
      <c r="BA5" s="6">
        <f>IFERROR(__xludf.DUMMYFUNCTION("""COMPUTED_VALUE"""),50.52770083102492)</f>
        <v>50.52770083</v>
      </c>
      <c r="BB5" s="6">
        <f>IFERROR(__xludf.DUMMYFUNCTION("""COMPUTED_VALUE"""),50.873499538319486)</f>
        <v>50.87349954</v>
      </c>
      <c r="BC5" s="6">
        <f>IFERROR(__xludf.DUMMYFUNCTION("""COMPUTED_VALUE"""),51.21929824561404)</f>
        <v>51.21929825</v>
      </c>
      <c r="BD5" s="6">
        <f>IFERROR(__xludf.DUMMYFUNCTION("""COMPUTED_VALUE"""),51.56509695290858)</f>
        <v>51.56509695</v>
      </c>
      <c r="BE5" s="6">
        <f>IFERROR(__xludf.DUMMYFUNCTION("""COMPUTED_VALUE"""),51.91615881809788)</f>
        <v>51.91615882</v>
      </c>
      <c r="BF5" s="6">
        <f>IFERROR(__xludf.DUMMYFUNCTION("""COMPUTED_VALUE"""),52.267220683287164)</f>
        <v>52.26722068</v>
      </c>
      <c r="BG5" s="6">
        <f>IFERROR(__xludf.DUMMYFUNCTION("""COMPUTED_VALUE"""),52.61828254847646)</f>
        <v>52.61828255</v>
      </c>
      <c r="BH5" s="6">
        <f>IFERROR(__xludf.DUMMYFUNCTION("""COMPUTED_VALUE"""),52.969344413665745)</f>
        <v>52.96934441</v>
      </c>
      <c r="BI5" s="6">
        <f>IFERROR(__xludf.DUMMYFUNCTION("""COMPUTED_VALUE"""),53.32040627885504)</f>
        <v>53.32040628</v>
      </c>
      <c r="BJ5" s="6">
        <f>IFERROR(__xludf.DUMMYFUNCTION("""COMPUTED_VALUE"""),53.6786703601108)</f>
        <v>53.67867036</v>
      </c>
      <c r="BK5" s="6">
        <f>IFERROR(__xludf.DUMMYFUNCTION("""COMPUTED_VALUE"""),54.03785780240074)</f>
        <v>54.0378578</v>
      </c>
      <c r="BL5" s="6">
        <f>IFERROR(__xludf.DUMMYFUNCTION("""COMPUTED_VALUE"""),54.397045244690666)</f>
        <v>54.39704524</v>
      </c>
      <c r="BM5" s="6">
        <f>IFERROR(__xludf.DUMMYFUNCTION("""COMPUTED_VALUE"""),54.75530932594644)</f>
        <v>54.75530933</v>
      </c>
      <c r="BN5" s="6">
        <f>IFERROR(__xludf.DUMMYFUNCTION("""COMPUTED_VALUE"""),55.11449676823638)</f>
        <v>55.11449677</v>
      </c>
      <c r="BO5" s="6" t="b">
        <f>IFERROR(__xludf.DUMMYFUNCTION("""COMPUTED_VALUE"""),TRUE)</f>
        <v>1</v>
      </c>
    </row>
    <row r="6">
      <c r="A6" s="10" t="s">
        <v>41</v>
      </c>
      <c r="B6" s="11">
        <v>19.162011173184357</v>
      </c>
      <c r="C6" s="11">
        <v>19.513035381750466</v>
      </c>
      <c r="D6" s="11">
        <v>19.864059590316575</v>
      </c>
      <c r="E6" s="11">
        <v>20.21508379888268</v>
      </c>
      <c r="F6" s="11">
        <v>20.56610800744879</v>
      </c>
      <c r="G6" s="11">
        <v>20.917132216014895</v>
      </c>
      <c r="H6" s="11">
        <v>21.268156424581004</v>
      </c>
      <c r="I6" s="11">
        <v>21.619180633147113</v>
      </c>
      <c r="J6" s="11">
        <v>21.970204841713223</v>
      </c>
      <c r="K6" s="11">
        <v>22.321229050279328</v>
      </c>
      <c r="L6" s="11">
        <v>22.672253258845437</v>
      </c>
      <c r="M6" s="11">
        <v>23.135009310986966</v>
      </c>
      <c r="N6" s="11">
        <v>23.821787762007705</v>
      </c>
      <c r="O6" s="11">
        <v>24.286654135338345</v>
      </c>
      <c r="P6" s="11">
        <v>24.75143313598346</v>
      </c>
      <c r="Q6" s="11">
        <v>25.211386696730553</v>
      </c>
      <c r="R6" s="11">
        <v>25.68072911772996</v>
      </c>
      <c r="S6" s="11">
        <v>26.145246148064636</v>
      </c>
      <c r="T6" s="11">
        <v>26.61217587373168</v>
      </c>
      <c r="U6" s="11">
        <v>27.079105599398723</v>
      </c>
      <c r="V6" s="11">
        <v>27.546035325065766</v>
      </c>
      <c r="W6" s="11">
        <v>27.908630676660774</v>
      </c>
      <c r="X6" s="11">
        <v>28.437209912891824</v>
      </c>
      <c r="Y6" s="11">
        <v>29.583573210516217</v>
      </c>
      <c r="Z6" s="11">
        <v>30.124975966160356</v>
      </c>
      <c r="AA6" s="11">
        <v>30.585975024015372</v>
      </c>
      <c r="AB6" s="11">
        <v>31.151480199923103</v>
      </c>
      <c r="AC6" s="11">
        <v>31.233140655105974</v>
      </c>
      <c r="AD6" s="11">
        <v>31.233140655105974</v>
      </c>
      <c r="AE6" s="11">
        <v>31.233140655105974</v>
      </c>
      <c r="AF6" s="11">
        <v>31.233140655105974</v>
      </c>
      <c r="AG6" s="7" t="b">
        <f>Dashboard!B39</f>
        <v>0</v>
      </c>
      <c r="AI6" s="6" t="str">
        <f>IFERROR(__xludf.DUMMYFUNCTION("""COMPUTED_VALUE"""),"St. Martin (French part)")</f>
        <v>St. Martin (French part)</v>
      </c>
      <c r="AJ6" s="6">
        <f>IFERROR(__xludf.DUMMYFUNCTION("""COMPUTED_VALUE"""),18.38235294117647)</f>
        <v>18.38235294</v>
      </c>
      <c r="AK6" s="6">
        <f>IFERROR(__xludf.DUMMYFUNCTION("""COMPUTED_VALUE"""),18.38235294117647)</f>
        <v>18.38235294</v>
      </c>
      <c r="AL6" s="6">
        <f>IFERROR(__xludf.DUMMYFUNCTION("""COMPUTED_VALUE"""),18.38235294117647)</f>
        <v>18.38235294</v>
      </c>
      <c r="AM6" s="6">
        <f>IFERROR(__xludf.DUMMYFUNCTION("""COMPUTED_VALUE"""),18.38235294117647)</f>
        <v>18.38235294</v>
      </c>
      <c r="AN6" s="6">
        <f>IFERROR(__xludf.DUMMYFUNCTION("""COMPUTED_VALUE"""),18.38235294117647)</f>
        <v>18.38235294</v>
      </c>
      <c r="AO6" s="6">
        <f>IFERROR(__xludf.DUMMYFUNCTION("""COMPUTED_VALUE"""),18.38235294117647)</f>
        <v>18.38235294</v>
      </c>
      <c r="AP6" s="6">
        <f>IFERROR(__xludf.DUMMYFUNCTION("""COMPUTED_VALUE"""),18.38235294117647)</f>
        <v>18.38235294</v>
      </c>
      <c r="AQ6" s="6">
        <f>IFERROR(__xludf.DUMMYFUNCTION("""COMPUTED_VALUE"""),18.38235294117647)</f>
        <v>18.38235294</v>
      </c>
      <c r="AR6" s="6">
        <f>IFERROR(__xludf.DUMMYFUNCTION("""COMPUTED_VALUE"""),18.38235294117647)</f>
        <v>18.38235294</v>
      </c>
      <c r="AS6" s="6">
        <f>IFERROR(__xludf.DUMMYFUNCTION("""COMPUTED_VALUE"""),18.38235294117647)</f>
        <v>18.38235294</v>
      </c>
      <c r="AT6" s="6">
        <f>IFERROR(__xludf.DUMMYFUNCTION("""COMPUTED_VALUE"""),22.794117647058826)</f>
        <v>22.79411765</v>
      </c>
      <c r="AU6" s="6">
        <f>IFERROR(__xludf.DUMMYFUNCTION("""COMPUTED_VALUE"""),18.38235294117647)</f>
        <v>18.38235294</v>
      </c>
      <c r="AV6" s="6">
        <f>IFERROR(__xludf.DUMMYFUNCTION("""COMPUTED_VALUE"""),18.38235294117647)</f>
        <v>18.38235294</v>
      </c>
      <c r="AW6" s="6">
        <f>IFERROR(__xludf.DUMMYFUNCTION("""COMPUTED_VALUE"""),18.38235294117647)</f>
        <v>18.38235294</v>
      </c>
      <c r="AX6" s="6">
        <f>IFERROR(__xludf.DUMMYFUNCTION("""COMPUTED_VALUE"""),18.38235294117647)</f>
        <v>18.38235294</v>
      </c>
      <c r="AY6" s="6">
        <f>IFERROR(__xludf.DUMMYFUNCTION("""COMPUTED_VALUE"""),18.38235294117647)</f>
        <v>18.38235294</v>
      </c>
      <c r="AZ6" s="6">
        <f>IFERROR(__xludf.DUMMYFUNCTION("""COMPUTED_VALUE"""),18.38235294117647)</f>
        <v>18.38235294</v>
      </c>
      <c r="BA6" s="6">
        <f>IFERROR(__xludf.DUMMYFUNCTION("""COMPUTED_VALUE"""),18.38235294117647)</f>
        <v>18.38235294</v>
      </c>
      <c r="BB6" s="6">
        <f>IFERROR(__xludf.DUMMYFUNCTION("""COMPUTED_VALUE"""),18.38235294117647)</f>
        <v>18.38235294</v>
      </c>
      <c r="BC6" s="6">
        <f>IFERROR(__xludf.DUMMYFUNCTION("""COMPUTED_VALUE"""),18.38235294117647)</f>
        <v>18.38235294</v>
      </c>
      <c r="BD6" s="6">
        <f>IFERROR(__xludf.DUMMYFUNCTION("""COMPUTED_VALUE"""),22.794117647058826)</f>
        <v>22.79411765</v>
      </c>
      <c r="BE6" s="6">
        <f>IFERROR(__xludf.DUMMYFUNCTION("""COMPUTED_VALUE"""),24.8)</f>
        <v>24.8</v>
      </c>
      <c r="BF6" s="6">
        <f>IFERROR(__xludf.DUMMYFUNCTION("""COMPUTED_VALUE"""),24.8)</f>
        <v>24.8</v>
      </c>
      <c r="BG6" s="6">
        <f>IFERROR(__xludf.DUMMYFUNCTION("""COMPUTED_VALUE"""),24.8)</f>
        <v>24.8</v>
      </c>
      <c r="BH6" s="6">
        <f>IFERROR(__xludf.DUMMYFUNCTION("""COMPUTED_VALUE"""),24.8)</f>
        <v>24.8</v>
      </c>
      <c r="BI6" s="6">
        <f>IFERROR(__xludf.DUMMYFUNCTION("""COMPUTED_VALUE"""),24.8)</f>
        <v>24.8</v>
      </c>
      <c r="BJ6" s="6">
        <f>IFERROR(__xludf.DUMMYFUNCTION("""COMPUTED_VALUE"""),24.8)</f>
        <v>24.8</v>
      </c>
      <c r="BK6" s="6">
        <f>IFERROR(__xludf.DUMMYFUNCTION("""COMPUTED_VALUE"""),24.8)</f>
        <v>24.8</v>
      </c>
      <c r="BL6" s="6">
        <f>IFERROR(__xludf.DUMMYFUNCTION("""COMPUTED_VALUE"""),24.8)</f>
        <v>24.8</v>
      </c>
      <c r="BM6" s="6">
        <f>IFERROR(__xludf.DUMMYFUNCTION("""COMPUTED_VALUE"""),24.8)</f>
        <v>24.8</v>
      </c>
      <c r="BN6" s="6">
        <f>IFERROR(__xludf.DUMMYFUNCTION("""COMPUTED_VALUE"""),24.8)</f>
        <v>24.8</v>
      </c>
      <c r="BO6" s="6" t="b">
        <f>IFERROR(__xludf.DUMMYFUNCTION("""COMPUTED_VALUE"""),TRUE)</f>
        <v>1</v>
      </c>
    </row>
    <row r="7">
      <c r="A7" s="10" t="s">
        <v>42</v>
      </c>
      <c r="B7" s="11">
        <v>33.013661767749944</v>
      </c>
      <c r="C7" s="11">
        <v>33.79523908093562</v>
      </c>
      <c r="D7" s="11">
        <v>34.5768163941213</v>
      </c>
      <c r="E7" s="11">
        <v>35.35839370730697</v>
      </c>
      <c r="F7" s="11">
        <v>36.13997102049266</v>
      </c>
      <c r="G7" s="11">
        <v>36.92154833367833</v>
      </c>
      <c r="H7" s="11">
        <v>37.703125646864</v>
      </c>
      <c r="I7" s="11">
        <v>38.484702960049674</v>
      </c>
      <c r="J7" s="11">
        <v>39.26628027323535</v>
      </c>
      <c r="K7" s="11">
        <v>40.047857586421024</v>
      </c>
      <c r="L7" s="11">
        <v>40.82943489960671</v>
      </c>
      <c r="M7" s="11">
        <v>41.03777685779341</v>
      </c>
      <c r="N7" s="11">
        <v>41.246118815980125</v>
      </c>
      <c r="O7" s="11">
        <v>41.45446077416684</v>
      </c>
      <c r="P7" s="11">
        <v>41.66280273235355</v>
      </c>
      <c r="Q7" s="11">
        <v>41.87114469054026</v>
      </c>
      <c r="R7" s="11">
        <v>42.07948664872696</v>
      </c>
      <c r="S7" s="11">
        <v>42.28782860691368</v>
      </c>
      <c r="T7" s="11">
        <v>42.49617056510039</v>
      </c>
      <c r="U7" s="11">
        <v>42.7045125232871</v>
      </c>
      <c r="V7" s="11">
        <v>42.912854481473815</v>
      </c>
      <c r="W7" s="11">
        <v>43.03924653280894</v>
      </c>
      <c r="X7" s="11">
        <v>43.16563858414407</v>
      </c>
      <c r="Y7" s="11">
        <v>43.2920306354792</v>
      </c>
      <c r="Z7" s="11">
        <v>43.418422686814324</v>
      </c>
      <c r="AA7" s="11">
        <v>43.54481473814945</v>
      </c>
      <c r="AB7" s="11">
        <v>43.71227489132685</v>
      </c>
      <c r="AC7" s="11">
        <v>43.879735044504244</v>
      </c>
      <c r="AD7" s="11">
        <v>44.047195197681646</v>
      </c>
      <c r="AE7" s="11">
        <v>44.21465535085903</v>
      </c>
      <c r="AF7" s="11">
        <v>44.38211550403643</v>
      </c>
      <c r="AG7" s="7" t="b">
        <f>Dashboard!B40</f>
        <v>1</v>
      </c>
    </row>
    <row r="8">
      <c r="A8" s="10" t="s">
        <v>43</v>
      </c>
      <c r="B8" s="11">
        <v>51.433497536945815</v>
      </c>
      <c r="C8" s="11">
        <v>51.79901477832512</v>
      </c>
      <c r="D8" s="11">
        <v>52.164532019704424</v>
      </c>
      <c r="E8" s="11">
        <v>52.53004926108375</v>
      </c>
      <c r="F8" s="11">
        <v>52.895566502463055</v>
      </c>
      <c r="G8" s="11">
        <v>53.26108374384236</v>
      </c>
      <c r="H8" s="11">
        <v>53.62660098522167</v>
      </c>
      <c r="I8" s="11">
        <v>53.992118226600994</v>
      </c>
      <c r="J8" s="11">
        <v>54.357635467980295</v>
      </c>
      <c r="K8" s="11">
        <v>54.7231527093596</v>
      </c>
      <c r="L8" s="11">
        <v>55.088669950738925</v>
      </c>
      <c r="M8" s="11">
        <v>55.45413245758073</v>
      </c>
      <c r="N8" s="11">
        <v>55.81959496442255</v>
      </c>
      <c r="O8" s="11">
        <v>56.185057471264365</v>
      </c>
      <c r="P8" s="11">
        <v>56.55051997810618</v>
      </c>
      <c r="Q8" s="11">
        <v>56.915982484948</v>
      </c>
      <c r="R8" s="11">
        <v>57.28144499178982</v>
      </c>
      <c r="S8" s="11">
        <v>57.64690749863164</v>
      </c>
      <c r="T8" s="11">
        <v>58.01237000547346</v>
      </c>
      <c r="U8" s="11">
        <v>58.377832512315265</v>
      </c>
      <c r="V8" s="11">
        <v>58.74329501915708</v>
      </c>
      <c r="W8" s="11">
        <v>59.10870279146141</v>
      </c>
      <c r="X8" s="11">
        <v>59.474110563765734</v>
      </c>
      <c r="Y8" s="11">
        <v>59.839518336070064</v>
      </c>
      <c r="Z8" s="11">
        <v>60.20492610837439</v>
      </c>
      <c r="AA8" s="11">
        <v>60.57033388067872</v>
      </c>
      <c r="AB8" s="11">
        <v>60.93596059113301</v>
      </c>
      <c r="AC8" s="11">
        <v>61.301587301587304</v>
      </c>
      <c r="AD8" s="11">
        <v>61.667214012041605</v>
      </c>
      <c r="AE8" s="11">
        <v>62.0328407224959</v>
      </c>
      <c r="AF8" s="11">
        <v>62.3984674329502</v>
      </c>
      <c r="AG8" s="7" t="b">
        <f>Dashboard!B41</f>
        <v>0</v>
      </c>
    </row>
    <row r="9">
      <c r="A9" s="10" t="s">
        <v>44</v>
      </c>
      <c r="B9" s="11">
        <v>27.84050136152491</v>
      </c>
      <c r="C9" s="11">
        <v>28.47907055902611</v>
      </c>
      <c r="D9" s="11">
        <v>29.117639756527314</v>
      </c>
      <c r="E9" s="11">
        <v>29.756208954028512</v>
      </c>
      <c r="F9" s="11">
        <v>30.39477815152971</v>
      </c>
      <c r="G9" s="11">
        <v>31.033347349030915</v>
      </c>
      <c r="H9" s="11">
        <v>31.671916546532113</v>
      </c>
      <c r="I9" s="11">
        <v>32.310485744033315</v>
      </c>
      <c r="J9" s="11">
        <v>32.94905494153452</v>
      </c>
      <c r="K9" s="11">
        <v>33.58762413903572</v>
      </c>
      <c r="L9" s="11">
        <v>34.25637274549098</v>
      </c>
      <c r="M9" s="11">
        <v>34.58050028083126</v>
      </c>
      <c r="N9" s="11">
        <v>34.835307790958645</v>
      </c>
      <c r="O9" s="11">
        <v>35.11418641453496</v>
      </c>
      <c r="P9" s="11">
        <v>35.40705557113667</v>
      </c>
      <c r="Q9" s="11">
        <v>35.70425173816346</v>
      </c>
      <c r="R9" s="11">
        <v>36.00299811615697</v>
      </c>
      <c r="S9" s="11">
        <v>36.28442026807718</v>
      </c>
      <c r="T9" s="11">
        <v>36.597951082598236</v>
      </c>
      <c r="U9" s="11">
        <v>36.89928809208679</v>
      </c>
      <c r="V9" s="11">
        <v>37.089938201235974</v>
      </c>
      <c r="W9" s="11">
        <v>37.10192046091061</v>
      </c>
      <c r="X9" s="11">
        <v>37.079778493032926</v>
      </c>
      <c r="Y9" s="11">
        <v>37.082113512324824</v>
      </c>
      <c r="Z9" s="11">
        <v>37.08444853161672</v>
      </c>
      <c r="AA9" s="11">
        <v>37.12753246701263</v>
      </c>
      <c r="AB9" s="11">
        <v>37.14286858140298</v>
      </c>
      <c r="AC9" s="11">
        <v>37.15223391736539</v>
      </c>
      <c r="AD9" s="11">
        <v>37.15664678147688</v>
      </c>
      <c r="AE9" s="11">
        <v>37.16523359117762</v>
      </c>
      <c r="AF9" s="11">
        <v>37.173820400878355</v>
      </c>
      <c r="AG9" s="7" t="b">
        <f>Dashboard!B42</f>
        <v>1</v>
      </c>
    </row>
    <row r="10">
      <c r="A10" s="10" t="s">
        <v>45</v>
      </c>
      <c r="B10" s="11">
        <v>3.816377171215881</v>
      </c>
      <c r="C10" s="11">
        <v>4.420347394540943</v>
      </c>
      <c r="D10" s="11">
        <v>5.0243176178660045</v>
      </c>
      <c r="E10" s="11">
        <v>5.628287841191066</v>
      </c>
      <c r="F10" s="11">
        <v>6.232258064516129</v>
      </c>
      <c r="G10" s="11">
        <v>6.836228287841191</v>
      </c>
      <c r="H10" s="11">
        <v>7.440198511166253</v>
      </c>
      <c r="I10" s="11">
        <v>8.044168734491315</v>
      </c>
      <c r="J10" s="11">
        <v>8.648138957816377</v>
      </c>
      <c r="K10" s="11">
        <v>9.252109181141439</v>
      </c>
      <c r="L10" s="11">
        <v>9.856079404466502</v>
      </c>
      <c r="M10" s="11">
        <v>9.930521091811414</v>
      </c>
      <c r="N10" s="11">
        <v>10.004962779156328</v>
      </c>
      <c r="O10" s="11">
        <v>10.079404466501241</v>
      </c>
      <c r="P10" s="11">
        <v>10.153846153846153</v>
      </c>
      <c r="Q10" s="11">
        <v>10.228287841191067</v>
      </c>
      <c r="R10" s="11">
        <v>10.302729528535979</v>
      </c>
      <c r="S10" s="11">
        <v>10.377171215880892</v>
      </c>
      <c r="T10" s="11">
        <v>10.451612903225806</v>
      </c>
      <c r="U10" s="11">
        <v>10.526054590570718</v>
      </c>
      <c r="V10" s="11">
        <v>10.600496277915633</v>
      </c>
      <c r="W10" s="11">
        <v>10.674937965260547</v>
      </c>
      <c r="X10" s="11">
        <v>10.749379652605459</v>
      </c>
      <c r="Y10" s="11">
        <v>10.823821339950372</v>
      </c>
      <c r="Z10" s="11">
        <v>10.898263027295286</v>
      </c>
      <c r="AA10" s="11">
        <v>10.972704714640198</v>
      </c>
      <c r="AB10" s="11">
        <v>11.047146401985112</v>
      </c>
      <c r="AC10" s="11">
        <v>11.121588089330023</v>
      </c>
      <c r="AD10" s="11">
        <v>11.196029776674937</v>
      </c>
      <c r="AE10" s="11">
        <v>11.27047146401985</v>
      </c>
      <c r="AF10" s="11">
        <v>11.344913151364763</v>
      </c>
      <c r="AG10" s="7" t="b">
        <f>Dashboard!B43</f>
        <v>0</v>
      </c>
    </row>
    <row r="11">
      <c r="A11" s="10" t="s">
        <v>46</v>
      </c>
      <c r="B11" s="11">
        <v>44.44444444444444</v>
      </c>
      <c r="C11" s="11">
        <v>44.44444444444444</v>
      </c>
      <c r="D11" s="11">
        <v>44.44444444444444</v>
      </c>
      <c r="E11" s="11">
        <v>44.44444444444444</v>
      </c>
      <c r="F11" s="11">
        <v>44.44444444444444</v>
      </c>
      <c r="G11" s="11">
        <v>44.44444444444444</v>
      </c>
      <c r="H11" s="11">
        <v>44.44444444444444</v>
      </c>
      <c r="I11" s="11">
        <v>44.44444444444444</v>
      </c>
      <c r="J11" s="11">
        <v>44.44444444444444</v>
      </c>
      <c r="K11" s="11">
        <v>44.44444444444444</v>
      </c>
      <c r="L11" s="11">
        <v>44.44444444444444</v>
      </c>
      <c r="M11" s="11">
        <v>44.44444444444444</v>
      </c>
      <c r="N11" s="11">
        <v>44.44444444444444</v>
      </c>
      <c r="O11" s="11">
        <v>44.44444444444444</v>
      </c>
      <c r="P11" s="11">
        <v>44.44444444444444</v>
      </c>
      <c r="Q11" s="11">
        <v>44.44444444444444</v>
      </c>
      <c r="R11" s="11">
        <v>44.44444444444444</v>
      </c>
      <c r="S11" s="11">
        <v>44.44444444444444</v>
      </c>
      <c r="T11" s="11">
        <v>44.44444444444444</v>
      </c>
      <c r="U11" s="11">
        <v>44.44444444444444</v>
      </c>
      <c r="V11" s="11">
        <v>44.44444444444444</v>
      </c>
      <c r="W11" s="11">
        <v>44.81481481481481</v>
      </c>
      <c r="X11" s="11">
        <v>45.18518518518518</v>
      </c>
      <c r="Y11" s="11">
        <v>45.55555555555556</v>
      </c>
      <c r="Z11" s="11">
        <v>45.925925925925924</v>
      </c>
      <c r="AA11" s="11">
        <v>46.2962962962963</v>
      </c>
      <c r="AB11" s="11">
        <v>51.85185185185185</v>
      </c>
      <c r="AC11" s="11">
        <v>51.85185185185185</v>
      </c>
      <c r="AD11" s="11">
        <v>51.85185185185185</v>
      </c>
      <c r="AE11" s="11">
        <v>51.85185185185185</v>
      </c>
      <c r="AF11" s="11">
        <v>51.85185185185185</v>
      </c>
      <c r="AG11" s="7" t="b">
        <f>Dashboard!B44</f>
        <v>0</v>
      </c>
    </row>
    <row r="12">
      <c r="A12" s="10" t="s">
        <v>47</v>
      </c>
      <c r="B12" s="11">
        <v>4.559478916695235</v>
      </c>
      <c r="C12" s="11">
        <v>4.885727345446235</v>
      </c>
      <c r="D12" s="11">
        <v>5.211975774197235</v>
      </c>
      <c r="E12" s="11">
        <v>5.538224202948235</v>
      </c>
      <c r="F12" s="11">
        <v>5.864472631699234</v>
      </c>
      <c r="G12" s="11">
        <v>6.190721060450234</v>
      </c>
      <c r="H12" s="11">
        <v>6.516969489201234</v>
      </c>
      <c r="I12" s="11">
        <v>6.843217917952233</v>
      </c>
      <c r="J12" s="11">
        <v>7.169466346703233</v>
      </c>
      <c r="K12" s="11">
        <v>7.495714775454234</v>
      </c>
      <c r="L12" s="11">
        <v>7.821963204205233</v>
      </c>
      <c r="M12" s="11">
        <v>8.028968117929379</v>
      </c>
      <c r="N12" s="11">
        <v>8.235973031653526</v>
      </c>
      <c r="O12" s="11">
        <v>8.44297794537767</v>
      </c>
      <c r="P12" s="11">
        <v>8.649982859101819</v>
      </c>
      <c r="Q12" s="11">
        <v>8.856987772825962</v>
      </c>
      <c r="R12" s="11">
        <v>9.063992686550108</v>
      </c>
      <c r="S12" s="11">
        <v>9.270997600274255</v>
      </c>
      <c r="T12" s="11">
        <v>9.478002513998401</v>
      </c>
      <c r="U12" s="11">
        <v>9.685007427722546</v>
      </c>
      <c r="V12" s="11">
        <v>9.892012341446693</v>
      </c>
      <c r="W12" s="11">
        <v>10.107644840589648</v>
      </c>
      <c r="X12" s="11">
        <v>10.323277339732602</v>
      </c>
      <c r="Y12" s="11">
        <v>10.538909838875558</v>
      </c>
      <c r="Z12" s="11">
        <v>10.75454233801851</v>
      </c>
      <c r="AA12" s="11">
        <v>10.970174837161467</v>
      </c>
      <c r="AB12" s="11">
        <v>11.12444292080905</v>
      </c>
      <c r="AC12" s="11">
        <v>11.244429208090503</v>
      </c>
      <c r="AD12" s="11">
        <v>11.364415495371958</v>
      </c>
      <c r="AE12" s="11">
        <v>11.48440178265341</v>
      </c>
      <c r="AF12" s="11">
        <v>11.604388069934865</v>
      </c>
      <c r="AG12" s="7" t="b">
        <f>Dashboard!B45</f>
        <v>0</v>
      </c>
    </row>
    <row r="13">
      <c r="A13" s="10" t="s">
        <v>48</v>
      </c>
      <c r="B13" s="11">
        <v>48.13296398891967</v>
      </c>
      <c r="C13" s="11">
        <v>48.130378578024015</v>
      </c>
      <c r="D13" s="11">
        <v>48.127793167128345</v>
      </c>
      <c r="E13" s="11">
        <v>48.12520775623268</v>
      </c>
      <c r="F13" s="11">
        <v>48.12262234533703</v>
      </c>
      <c r="G13" s="11">
        <v>48.120036934441366</v>
      </c>
      <c r="H13" s="11">
        <v>48.117451523545704</v>
      </c>
      <c r="I13" s="11">
        <v>48.11486611265005</v>
      </c>
      <c r="J13" s="11">
        <v>48.112280701754386</v>
      </c>
      <c r="K13" s="11">
        <v>48.109695290858724</v>
      </c>
      <c r="L13" s="11">
        <v>48.10710987996307</v>
      </c>
      <c r="M13" s="11">
        <v>48.45290858725762</v>
      </c>
      <c r="N13" s="11">
        <v>48.798707294552166</v>
      </c>
      <c r="O13" s="11">
        <v>49.14450600184673</v>
      </c>
      <c r="P13" s="11">
        <v>49.49030470914128</v>
      </c>
      <c r="Q13" s="11">
        <v>49.836103416435826</v>
      </c>
      <c r="R13" s="11">
        <v>50.18190212373038</v>
      </c>
      <c r="S13" s="11">
        <v>50.52770083102492</v>
      </c>
      <c r="T13" s="11">
        <v>50.873499538319486</v>
      </c>
      <c r="U13" s="11">
        <v>51.21929824561404</v>
      </c>
      <c r="V13" s="11">
        <v>51.56509695290858</v>
      </c>
      <c r="W13" s="11">
        <v>51.91615881809788</v>
      </c>
      <c r="X13" s="11">
        <v>52.267220683287164</v>
      </c>
      <c r="Y13" s="11">
        <v>52.61828254847646</v>
      </c>
      <c r="Z13" s="11">
        <v>52.969344413665745</v>
      </c>
      <c r="AA13" s="11">
        <v>53.32040627885504</v>
      </c>
      <c r="AB13" s="11">
        <v>53.6786703601108</v>
      </c>
      <c r="AC13" s="11">
        <v>54.03785780240074</v>
      </c>
      <c r="AD13" s="11">
        <v>54.397045244690666</v>
      </c>
      <c r="AE13" s="11">
        <v>54.75530932594644</v>
      </c>
      <c r="AF13" s="11">
        <v>55.11449676823638</v>
      </c>
      <c r="AG13" s="7" t="b">
        <f>Dashboard!B46</f>
        <v>1</v>
      </c>
    </row>
    <row r="14">
      <c r="A14" s="10" t="s">
        <v>49</v>
      </c>
      <c r="B14" s="11">
        <v>16.673325432084095</v>
      </c>
      <c r="C14" s="11">
        <v>16.884048566156697</v>
      </c>
      <c r="D14" s="11">
        <v>17.09477170022929</v>
      </c>
      <c r="E14" s="11">
        <v>17.30549483430189</v>
      </c>
      <c r="F14" s="11">
        <v>17.51621796837449</v>
      </c>
      <c r="G14" s="11">
        <v>17.726847057525315</v>
      </c>
      <c r="H14" s="11">
        <v>17.937588106159232</v>
      </c>
      <c r="I14" s="11">
        <v>18.14831034588863</v>
      </c>
      <c r="J14" s="11">
        <v>18.35903258561802</v>
      </c>
      <c r="K14" s="11">
        <v>18.569754825347413</v>
      </c>
      <c r="L14" s="11">
        <v>18.780496991946695</v>
      </c>
      <c r="M14" s="11">
        <v>19.031006736957004</v>
      </c>
      <c r="N14" s="11">
        <v>19.281516880505123</v>
      </c>
      <c r="O14" s="11">
        <v>19.532028060268065</v>
      </c>
      <c r="P14" s="11">
        <v>19.782536537898473</v>
      </c>
      <c r="Q14" s="11">
        <v>20.033048161385466</v>
      </c>
      <c r="R14" s="11">
        <v>20.28355788513162</v>
      </c>
      <c r="S14" s="11">
        <v>20.53406803399578</v>
      </c>
      <c r="T14" s="11">
        <v>20.78457818285993</v>
      </c>
      <c r="U14" s="11">
        <v>21.03508721576882</v>
      </c>
      <c r="V14" s="11">
        <v>21.285596899644784</v>
      </c>
      <c r="W14" s="11">
        <v>21.491096232030028</v>
      </c>
      <c r="X14" s="11">
        <v>21.69659601611336</v>
      </c>
      <c r="Y14" s="11">
        <v>21.902094870635317</v>
      </c>
      <c r="Z14" s="11">
        <v>22.107594645996894</v>
      </c>
      <c r="AA14" s="11">
        <v>22.31309418460727</v>
      </c>
      <c r="AB14" s="11">
        <v>22.542877304164733</v>
      </c>
      <c r="AC14" s="11">
        <v>22.742310291696473</v>
      </c>
      <c r="AD14" s="11">
        <v>22.94173538351007</v>
      </c>
      <c r="AE14" s="11">
        <v>23.14116554273557</v>
      </c>
      <c r="AF14" s="11">
        <v>23.340595701961064</v>
      </c>
      <c r="AG14" s="7" t="b">
        <f>Dashboard!B47</f>
        <v>0</v>
      </c>
    </row>
    <row r="15">
      <c r="A15" s="10" t="s">
        <v>50</v>
      </c>
      <c r="B15" s="11">
        <v>18.38235294117647</v>
      </c>
      <c r="C15" s="11">
        <v>18.38235294117647</v>
      </c>
      <c r="D15" s="11">
        <v>18.38235294117647</v>
      </c>
      <c r="E15" s="11">
        <v>18.38235294117647</v>
      </c>
      <c r="F15" s="11">
        <v>18.38235294117647</v>
      </c>
      <c r="G15" s="11">
        <v>18.38235294117647</v>
      </c>
      <c r="H15" s="11">
        <v>18.38235294117647</v>
      </c>
      <c r="I15" s="11">
        <v>18.38235294117647</v>
      </c>
      <c r="J15" s="11">
        <v>18.38235294117647</v>
      </c>
      <c r="K15" s="11">
        <v>18.38235294117647</v>
      </c>
      <c r="L15" s="11">
        <v>22.794117647058826</v>
      </c>
      <c r="M15" s="11">
        <v>18.38235294117647</v>
      </c>
      <c r="N15" s="11">
        <v>18.38235294117647</v>
      </c>
      <c r="O15" s="11">
        <v>18.38235294117647</v>
      </c>
      <c r="P15" s="11">
        <v>18.38235294117647</v>
      </c>
      <c r="Q15" s="11">
        <v>18.38235294117647</v>
      </c>
      <c r="R15" s="11">
        <v>18.38235294117647</v>
      </c>
      <c r="S15" s="11">
        <v>18.38235294117647</v>
      </c>
      <c r="T15" s="11">
        <v>18.38235294117647</v>
      </c>
      <c r="U15" s="11">
        <v>18.38235294117647</v>
      </c>
      <c r="V15" s="11">
        <v>22.794117647058826</v>
      </c>
      <c r="W15" s="11">
        <v>24.8</v>
      </c>
      <c r="X15" s="11">
        <v>24.8</v>
      </c>
      <c r="Y15" s="11">
        <v>24.8</v>
      </c>
      <c r="Z15" s="11">
        <v>24.8</v>
      </c>
      <c r="AA15" s="11">
        <v>24.8</v>
      </c>
      <c r="AB15" s="11">
        <v>24.8</v>
      </c>
      <c r="AC15" s="11">
        <v>24.8</v>
      </c>
      <c r="AD15" s="11">
        <v>24.8</v>
      </c>
      <c r="AE15" s="11">
        <v>24.8</v>
      </c>
      <c r="AF15" s="11">
        <v>24.8</v>
      </c>
      <c r="AG15" s="7" t="b">
        <f>Dashboard!B48</f>
        <v>1</v>
      </c>
    </row>
    <row r="16">
      <c r="A16" s="10" t="s">
        <v>51</v>
      </c>
      <c r="B16" s="11">
        <v>25.80582095134473</v>
      </c>
      <c r="C16" s="11">
        <v>26.0708578423039</v>
      </c>
      <c r="D16" s="11">
        <v>26.335894733263064</v>
      </c>
      <c r="E16" s="11">
        <v>26.60093162422223</v>
      </c>
      <c r="F16" s="11">
        <v>26.865968515181393</v>
      </c>
      <c r="G16" s="11">
        <v>27.131005406140556</v>
      </c>
      <c r="H16" s="11">
        <v>27.396042297099726</v>
      </c>
      <c r="I16" s="11">
        <v>27.661079188058892</v>
      </c>
      <c r="J16" s="11">
        <v>27.926116079018055</v>
      </c>
      <c r="K16" s="11">
        <v>28.191152969977217</v>
      </c>
      <c r="L16" s="11">
        <v>28.45618986093638</v>
      </c>
      <c r="M16" s="11">
        <v>28.680184284791405</v>
      </c>
      <c r="N16" s="11">
        <v>28.904178708646427</v>
      </c>
      <c r="O16" s="11">
        <v>29.12520228462637</v>
      </c>
      <c r="P16" s="11">
        <v>29.349173862786433</v>
      </c>
      <c r="Q16" s="11">
        <v>29.573145440946487</v>
      </c>
      <c r="R16" s="11">
        <v>29.79711701910655</v>
      </c>
      <c r="S16" s="11">
        <v>30.02108859726661</v>
      </c>
      <c r="T16" s="11">
        <v>30.24506017542667</v>
      </c>
      <c r="U16" s="11">
        <v>30.469031753586727</v>
      </c>
      <c r="V16" s="11">
        <v>30.693003331746787</v>
      </c>
      <c r="W16" s="11">
        <v>30.87593662881621</v>
      </c>
      <c r="X16" s="11">
        <v>31.05886992588563</v>
      </c>
      <c r="Y16" s="11">
        <v>31.241803222955056</v>
      </c>
      <c r="Z16" s="11">
        <v>31.424736520024478</v>
      </c>
      <c r="AA16" s="11">
        <v>31.607669817093903</v>
      </c>
      <c r="AB16" s="11">
        <v>31.790609913646563</v>
      </c>
      <c r="AC16" s="11">
        <v>31.973550010199226</v>
      </c>
      <c r="AD16" s="11">
        <v>31.76875020992174</v>
      </c>
      <c r="AE16" s="11">
        <v>31.949484432203672</v>
      </c>
      <c r="AF16" s="11">
        <v>32.13021865448561</v>
      </c>
      <c r="AG16" s="7" t="b">
        <f>Dashboard!B49</f>
        <v>0</v>
      </c>
    </row>
    <row r="17">
      <c r="A17" s="10" t="s">
        <v>52</v>
      </c>
      <c r="B17" s="11">
        <v>30.073217029738768</v>
      </c>
      <c r="C17" s="11">
        <v>30.116604899213595</v>
      </c>
      <c r="D17" s="11">
        <v>30.159992768688422</v>
      </c>
      <c r="E17" s="11">
        <v>30.203380638163246</v>
      </c>
      <c r="F17" s="11">
        <v>30.246768507638073</v>
      </c>
      <c r="G17" s="11">
        <v>30.290156377112897</v>
      </c>
      <c r="H17" s="11">
        <v>30.333544246587724</v>
      </c>
      <c r="I17" s="11">
        <v>30.376932116062548</v>
      </c>
      <c r="J17" s="11">
        <v>30.420319985537375</v>
      </c>
      <c r="K17" s="11">
        <v>30.463707855012203</v>
      </c>
      <c r="L17" s="11">
        <v>30.507095724487026</v>
      </c>
      <c r="M17" s="11">
        <v>30.834312573443007</v>
      </c>
      <c r="N17" s="11">
        <v>31.68566176470588</v>
      </c>
      <c r="O17" s="11">
        <v>32.02721338604395</v>
      </c>
      <c r="P17" s="11">
        <v>32.36300110334682</v>
      </c>
      <c r="Q17" s="11">
        <v>32.7319587628866</v>
      </c>
      <c r="R17" s="11">
        <v>33.068213200773265</v>
      </c>
      <c r="S17" s="11">
        <v>33.407605192892</v>
      </c>
      <c r="T17" s="11">
        <v>33.74090783537427</v>
      </c>
      <c r="U17" s="11">
        <v>34.08990420044215</v>
      </c>
      <c r="V17" s="11">
        <v>34.42336035372144</v>
      </c>
      <c r="W17" s="11">
        <v>34.600221075902724</v>
      </c>
      <c r="X17" s="11">
        <v>34.77708179808401</v>
      </c>
      <c r="Y17" s="11">
        <v>34.953942520265294</v>
      </c>
      <c r="Z17" s="11">
        <v>35.130803242446575</v>
      </c>
      <c r="AA17" s="11">
        <v>35.30766396462786</v>
      </c>
      <c r="AB17" s="11">
        <v>35.38135593220339</v>
      </c>
      <c r="AC17" s="11">
        <v>35.50110537951363</v>
      </c>
      <c r="AD17" s="11">
        <v>35.62085482682388</v>
      </c>
      <c r="AE17" s="11">
        <v>35.74060427413412</v>
      </c>
      <c r="AF17" s="11">
        <v>35.86035372144436</v>
      </c>
      <c r="AG17" s="7" t="b">
        <f>Dashboard!B50</f>
        <v>0</v>
      </c>
    </row>
    <row r="18">
      <c r="A18" s="10" t="s">
        <v>53</v>
      </c>
      <c r="B18" s="11">
        <v>26.36394516825369</v>
      </c>
      <c r="C18" s="11">
        <v>26.519542849629087</v>
      </c>
      <c r="D18" s="11">
        <v>26.67514053100448</v>
      </c>
      <c r="E18" s="11">
        <v>26.830738212379877</v>
      </c>
      <c r="F18" s="11">
        <v>26.986335893755275</v>
      </c>
      <c r="G18" s="11">
        <v>27.14193357513067</v>
      </c>
      <c r="H18" s="11">
        <v>27.297531256506062</v>
      </c>
      <c r="I18" s="11">
        <v>27.45312893788146</v>
      </c>
      <c r="J18" s="11">
        <v>27.608726619256856</v>
      </c>
      <c r="K18" s="11">
        <v>27.764324300632254</v>
      </c>
      <c r="L18" s="11">
        <v>27.919870992956113</v>
      </c>
      <c r="M18" s="11">
        <v>28.12642105897543</v>
      </c>
      <c r="N18" s="11">
        <v>28.33297112499475</v>
      </c>
      <c r="O18" s="11">
        <v>28.52389357271016</v>
      </c>
      <c r="P18" s="11">
        <v>28.746071257033385</v>
      </c>
      <c r="Q18" s="11">
        <v>28.95315008300506</v>
      </c>
      <c r="R18" s="11">
        <v>29.159703921235597</v>
      </c>
      <c r="S18" s="11">
        <v>29.366257759466137</v>
      </c>
      <c r="T18" s="11">
        <v>29.57281159769668</v>
      </c>
      <c r="U18" s="11">
        <v>29.779365435927218</v>
      </c>
      <c r="V18" s="11">
        <v>29.98591927415776</v>
      </c>
      <c r="W18" s="11">
        <v>30.138232184046593</v>
      </c>
      <c r="X18" s="11">
        <v>30.290545093935428</v>
      </c>
      <c r="Y18" s="11">
        <v>30.44285800382426</v>
      </c>
      <c r="Z18" s="11">
        <v>30.595170913713094</v>
      </c>
      <c r="AA18" s="11">
        <v>30.74748382360193</v>
      </c>
      <c r="AB18" s="11">
        <v>30.89979673349076</v>
      </c>
      <c r="AC18" s="11">
        <v>31.052109643379595</v>
      </c>
      <c r="AD18" s="11">
        <v>31.20442255326843</v>
      </c>
      <c r="AE18" s="11">
        <v>31.35673546315726</v>
      </c>
      <c r="AF18" s="11">
        <v>31.509048373046095</v>
      </c>
      <c r="AG18" s="7" t="b">
        <f>Dashboard!B51</f>
        <v>0</v>
      </c>
    </row>
    <row r="19">
      <c r="A19" s="10" t="s">
        <v>54</v>
      </c>
      <c r="B19" s="11">
        <v>38.35535397357523</v>
      </c>
      <c r="C19" s="11">
        <v>38.84145139025833</v>
      </c>
      <c r="D19" s="11">
        <v>38.84145139025833</v>
      </c>
      <c r="E19" s="11">
        <v>39.08450009859988</v>
      </c>
      <c r="F19" s="11">
        <v>39.32754880694143</v>
      </c>
      <c r="G19" s="11">
        <v>39.57059751528298</v>
      </c>
      <c r="H19" s="11">
        <v>39.81364622362453</v>
      </c>
      <c r="I19" s="11">
        <v>40.05669493196608</v>
      </c>
      <c r="J19" s="11">
        <v>40.29974364030763</v>
      </c>
      <c r="K19" s="11">
        <v>40.54279234864918</v>
      </c>
      <c r="L19" s="11">
        <v>40.785841056990726</v>
      </c>
      <c r="M19" s="11">
        <v>40.961841845789785</v>
      </c>
      <c r="N19" s="11">
        <v>41.139870827786815</v>
      </c>
      <c r="O19" s="11">
        <v>41.315880293842135</v>
      </c>
      <c r="P19" s="11">
        <v>41.49598146048025</v>
      </c>
      <c r="Q19" s="11">
        <v>41.66789922595277</v>
      </c>
      <c r="R19" s="11">
        <v>41.829472646623955</v>
      </c>
      <c r="S19" s="11">
        <v>42.005421389847214</v>
      </c>
      <c r="T19" s="11">
        <v>42.18137013307048</v>
      </c>
      <c r="U19" s="11">
        <v>42.37402623015482</v>
      </c>
      <c r="V19" s="11">
        <v>42.533267619517</v>
      </c>
      <c r="W19" s="11">
        <v>42.53462126065743</v>
      </c>
      <c r="X19" s="11">
        <v>42.53807106598985</v>
      </c>
      <c r="Y19" s="11">
        <v>42.541940189642595</v>
      </c>
      <c r="Z19" s="11">
        <v>42.531765308686374</v>
      </c>
      <c r="AA19" s="11">
        <v>42.53416626432421</v>
      </c>
      <c r="AB19" s="11">
        <v>42.9069698701401</v>
      </c>
      <c r="AC19" s="11">
        <v>42.97797921079856</v>
      </c>
      <c r="AD19" s="11">
        <v>43.05153217065721</v>
      </c>
      <c r="AE19" s="11">
        <v>43.122967780076856</v>
      </c>
      <c r="AF19" s="11">
        <v>43.1944033894965</v>
      </c>
      <c r="AG19" s="7" t="b">
        <f>Dashboard!B52</f>
        <v>0</v>
      </c>
    </row>
    <row r="20">
      <c r="A20" s="10" t="s">
        <v>55</v>
      </c>
      <c r="B20" s="11">
        <v>25.59</v>
      </c>
      <c r="C20" s="11">
        <v>25.824041117145075</v>
      </c>
      <c r="D20" s="11">
        <v>26.058081458494957</v>
      </c>
      <c r="E20" s="11">
        <v>26.292122575640033</v>
      </c>
      <c r="F20" s="11">
        <v>26.526162916989914</v>
      </c>
      <c r="G20" s="11">
        <v>26.760204034134986</v>
      </c>
      <c r="H20" s="11">
        <v>26.994245151280065</v>
      </c>
      <c r="I20" s="11">
        <v>27.22828549262995</v>
      </c>
      <c r="J20" s="11">
        <v>27.46232660977502</v>
      </c>
      <c r="K20" s="11">
        <v>27.6963669511249</v>
      </c>
      <c r="L20" s="11">
        <v>27.93040806826998</v>
      </c>
      <c r="M20" s="11">
        <v>28.164366951124904</v>
      </c>
      <c r="N20" s="11">
        <v>28.398326609775022</v>
      </c>
      <c r="O20" s="11">
        <v>28.63228549262995</v>
      </c>
      <c r="P20" s="11">
        <v>28.866245151280058</v>
      </c>
      <c r="Q20" s="11">
        <v>29.10020403413499</v>
      </c>
      <c r="R20" s="11">
        <v>29.33416291698992</v>
      </c>
      <c r="S20" s="11">
        <v>29.568122575640025</v>
      </c>
      <c r="T20" s="11">
        <v>29.80208145849496</v>
      </c>
      <c r="U20" s="11">
        <v>30.036041117145075</v>
      </c>
      <c r="V20" s="11">
        <v>30.27</v>
      </c>
      <c r="W20" s="11">
        <v>30.27</v>
      </c>
      <c r="X20" s="11">
        <v>30.27</v>
      </c>
      <c r="Y20" s="11">
        <v>30.27</v>
      </c>
      <c r="Z20" s="11">
        <v>30.27</v>
      </c>
      <c r="AA20" s="11">
        <v>30.27</v>
      </c>
      <c r="AB20" s="11">
        <v>30.2699767261443</v>
      </c>
      <c r="AC20" s="11">
        <v>30.2699767261443</v>
      </c>
      <c r="AD20" s="11">
        <v>30.2699767261443</v>
      </c>
      <c r="AE20" s="11">
        <v>30.2699767261443</v>
      </c>
      <c r="AF20" s="11">
        <v>30.2699767261443</v>
      </c>
      <c r="AG20" s="7" t="b">
        <f>Dashboard!B53</f>
        <v>0</v>
      </c>
    </row>
    <row r="21">
      <c r="A21" s="10" t="s">
        <v>56</v>
      </c>
      <c r="B21" s="11">
        <v>6.701117723907678</v>
      </c>
      <c r="C21" s="11">
        <v>6.946029902743504</v>
      </c>
      <c r="D21" s="11">
        <v>7.19094208157933</v>
      </c>
      <c r="E21" s="11">
        <v>7.435854260415155</v>
      </c>
      <c r="F21" s="11">
        <v>7.68076643925098</v>
      </c>
      <c r="G21" s="11">
        <v>7.925678618086805</v>
      </c>
      <c r="H21" s="11">
        <v>8.17059079692263</v>
      </c>
      <c r="I21" s="11">
        <v>8.415502975758454</v>
      </c>
      <c r="J21" s="11">
        <v>8.660415154594281</v>
      </c>
      <c r="K21" s="11">
        <v>8.905327333430106</v>
      </c>
      <c r="L21" s="11">
        <v>9.150239512265932</v>
      </c>
      <c r="M21" s="11">
        <v>9.280911598200028</v>
      </c>
      <c r="N21" s="11">
        <v>9.411583684134127</v>
      </c>
      <c r="O21" s="11">
        <v>9.542255770068223</v>
      </c>
      <c r="P21" s="11">
        <v>9.672927856002323</v>
      </c>
      <c r="Q21" s="11">
        <v>9.803599941936419</v>
      </c>
      <c r="R21" s="11">
        <v>9.934272027870518</v>
      </c>
      <c r="S21" s="11">
        <v>10.064944113804616</v>
      </c>
      <c r="T21" s="11">
        <v>10.195616199738716</v>
      </c>
      <c r="U21" s="11">
        <v>10.326288285672812</v>
      </c>
      <c r="V21" s="11">
        <v>10.456960371606911</v>
      </c>
      <c r="W21" s="11">
        <v>10.556510378864857</v>
      </c>
      <c r="X21" s="11">
        <v>10.656060386122805</v>
      </c>
      <c r="Y21" s="11">
        <v>10.755610393380751</v>
      </c>
      <c r="Z21" s="11">
        <v>10.8551604006387</v>
      </c>
      <c r="AA21" s="11">
        <v>10.954710407896647</v>
      </c>
      <c r="AB21" s="11">
        <v>11.06619248076644</v>
      </c>
      <c r="AC21" s="11">
        <v>11.177529394687182</v>
      </c>
      <c r="AD21" s="11">
        <v>11.235592974306865</v>
      </c>
      <c r="AE21" s="11">
        <v>11.29365655392655</v>
      </c>
      <c r="AF21" s="11">
        <v>11.351720133546232</v>
      </c>
      <c r="AG21" s="7" t="b">
        <f>Dashboard!B54</f>
        <v>0</v>
      </c>
    </row>
    <row r="24">
      <c r="A24" s="7" t="s">
        <v>57</v>
      </c>
    </row>
    <row r="25">
      <c r="A25" s="8" t="s">
        <v>6</v>
      </c>
      <c r="B25" s="8" t="s">
        <v>7</v>
      </c>
      <c r="C25" s="8" t="s">
        <v>8</v>
      </c>
      <c r="D25" s="8" t="s">
        <v>9</v>
      </c>
      <c r="E25" s="8" t="s">
        <v>10</v>
      </c>
      <c r="F25" s="8" t="s">
        <v>11</v>
      </c>
      <c r="G25" s="8" t="s">
        <v>12</v>
      </c>
      <c r="H25" s="8" t="s">
        <v>13</v>
      </c>
      <c r="I25" s="8" t="s">
        <v>14</v>
      </c>
      <c r="J25" s="8" t="s">
        <v>15</v>
      </c>
      <c r="K25" s="8" t="s">
        <v>16</v>
      </c>
      <c r="L25" s="8" t="s">
        <v>17</v>
      </c>
      <c r="M25" s="8" t="s">
        <v>18</v>
      </c>
      <c r="N25" s="8" t="s">
        <v>19</v>
      </c>
      <c r="O25" s="8" t="s">
        <v>20</v>
      </c>
      <c r="P25" s="8" t="s">
        <v>21</v>
      </c>
      <c r="Q25" s="8" t="s">
        <v>22</v>
      </c>
      <c r="R25" s="8" t="s">
        <v>23</v>
      </c>
      <c r="S25" s="8" t="s">
        <v>24</v>
      </c>
      <c r="T25" s="8" t="s">
        <v>25</v>
      </c>
      <c r="U25" s="8" t="s">
        <v>26</v>
      </c>
      <c r="V25" s="8" t="s">
        <v>27</v>
      </c>
      <c r="W25" s="8" t="s">
        <v>28</v>
      </c>
      <c r="X25" s="8" t="s">
        <v>29</v>
      </c>
      <c r="Y25" s="8" t="s">
        <v>30</v>
      </c>
      <c r="Z25" s="8" t="s">
        <v>31</v>
      </c>
      <c r="AA25" s="8" t="s">
        <v>32</v>
      </c>
      <c r="AB25" s="8" t="s">
        <v>33</v>
      </c>
      <c r="AC25" s="8" t="s">
        <v>34</v>
      </c>
      <c r="AD25" s="8" t="s">
        <v>35</v>
      </c>
      <c r="AE25" s="8" t="s">
        <v>36</v>
      </c>
      <c r="AF25" s="8" t="s">
        <v>37</v>
      </c>
    </row>
    <row r="26">
      <c r="A26" s="10" t="str">
        <f>Dashboard!B11</f>
        <v>Bhutan</v>
      </c>
      <c r="B26" s="11">
        <f>VLOOKUP($A$26,'Top 20 data'!$A$1:$AF$21,2,False)</f>
        <v>53.65066455</v>
      </c>
      <c r="C26" s="11">
        <f>VLOOKUP($A$26,'Top 20 data'!$A$1:$AF$21,3,False)</f>
        <v>53.86315091</v>
      </c>
      <c r="D26" s="11">
        <f>VLOOKUP($A$26,'Top 20 data'!$A$1:$AF$21,4,False)</f>
        <v>54.07563727</v>
      </c>
      <c r="E26" s="11">
        <f>VLOOKUP($A$26,'Top 20 data'!$A$1:$AF$21,5,False)</f>
        <v>54.28812362</v>
      </c>
      <c r="F26" s="11">
        <f>VLOOKUP($A$26,'Top 20 data'!$A$1:$AF$21,6,False)</f>
        <v>63.98070352</v>
      </c>
      <c r="G26" s="11">
        <f>VLOOKUP($A$26,'Top 20 data'!$A$1:$AF$21,7,False)</f>
        <v>64.23015075</v>
      </c>
      <c r="H26" s="11">
        <f>VLOOKUP($A$26,'Top 20 data'!$A$1:$AF$21,8,False)</f>
        <v>64.47959799</v>
      </c>
      <c r="I26" s="11">
        <f>VLOOKUP($A$26,'Top 20 data'!$A$1:$AF$21,9,False)</f>
        <v>64.72904523</v>
      </c>
      <c r="J26" s="11">
        <f>VLOOKUP($A$26,'Top 20 data'!$A$1:$AF$21,10,False)</f>
        <v>64.97849246</v>
      </c>
      <c r="K26" s="11">
        <f>VLOOKUP($A$26,'Top 20 data'!$A$1:$AF$21,11,False)</f>
        <v>65.2279397</v>
      </c>
      <c r="L26" s="11">
        <f>VLOOKUP($A$26,'Top 20 data'!$A$1:$AF$21,12,False)</f>
        <v>65.47738693</v>
      </c>
      <c r="M26" s="11">
        <f>VLOOKUP($A$26,'Top 20 data'!$A$1:$AF$21,13,False)</f>
        <v>65.7268593</v>
      </c>
      <c r="N26" s="11">
        <f>VLOOKUP($A$26,'Top 20 data'!$A$1:$AF$21,14,False)</f>
        <v>65.97633166</v>
      </c>
      <c r="O26" s="11">
        <f>VLOOKUP($A$26,'Top 20 data'!$A$1:$AF$21,15,False)</f>
        <v>66.22580402</v>
      </c>
      <c r="P26" s="11">
        <f>VLOOKUP($A$26,'Top 20 data'!$A$1:$AF$21,16,False)</f>
        <v>69.41039431</v>
      </c>
      <c r="Q26" s="11">
        <f>VLOOKUP($A$26,'Top 20 data'!$A$1:$AF$21,17,False)</f>
        <v>69.67088176</v>
      </c>
      <c r="R26" s="11">
        <f>VLOOKUP($A$26,'Top 20 data'!$A$1:$AF$21,18,False)</f>
        <v>69.93136921</v>
      </c>
      <c r="S26" s="11">
        <f>VLOOKUP($A$26,'Top 20 data'!$A$1:$AF$21,19,False)</f>
        <v>70.19185665</v>
      </c>
      <c r="T26" s="11">
        <f>VLOOKUP($A$26,'Top 20 data'!$A$1:$AF$21,20,False)</f>
        <v>70.4523441</v>
      </c>
      <c r="U26" s="11">
        <f>VLOOKUP($A$26,'Top 20 data'!$A$1:$AF$21,21,False)</f>
        <v>70.71283154</v>
      </c>
      <c r="V26" s="11">
        <f>VLOOKUP($A$26,'Top 20 data'!$A$1:$AF$21,22,False)</f>
        <v>70.97331899</v>
      </c>
      <c r="W26" s="11">
        <f>VLOOKUP($A$26,'Top 20 data'!$A$1:$AF$21,23,False)</f>
        <v>71.02521185</v>
      </c>
      <c r="X26" s="11">
        <f>VLOOKUP($A$26,'Top 20 data'!$A$1:$AF$21,24,False)</f>
        <v>71.0771047</v>
      </c>
      <c r="Y26" s="11">
        <f>VLOOKUP($A$26,'Top 20 data'!$A$1:$AF$21,25,False)</f>
        <v>71.12899756</v>
      </c>
      <c r="Z26" s="11">
        <f>VLOOKUP($A$26,'Top 20 data'!$A$1:$AF$21,26,False)</f>
        <v>71.18089042</v>
      </c>
      <c r="AA26" s="11">
        <f>VLOOKUP($A$26,'Top 20 data'!$A$1:$AF$21,27,False)</f>
        <v>71.23278327</v>
      </c>
      <c r="AB26" s="11">
        <f>VLOOKUP($A$26,'Top 20 data'!$A$1:$AF$21,28,False)</f>
        <v>71.23427013</v>
      </c>
      <c r="AC26" s="11">
        <f>VLOOKUP($A$26,'Top 20 data'!$A$1:$AF$21,29,False)</f>
        <v>71.28617869</v>
      </c>
      <c r="AD26" s="11">
        <f>VLOOKUP($A$26,'Top 20 data'!$A$1:$AF$21,30,False)</f>
        <v>71.34556896</v>
      </c>
      <c r="AE26" s="11">
        <f>VLOOKUP($A$26,'Top 20 data'!$A$1:$AF$21,31,False)</f>
        <v>71.39748296</v>
      </c>
      <c r="AF26" s="11">
        <f>VLOOKUP($A$26,'Top 20 data'!$A$1:$AF$21,32,False)</f>
        <v>71.44939696</v>
      </c>
    </row>
  </sheetData>
  <customSheetViews>
    <customSheetView guid="{38C7304B-EA9A-4291-A4DA-67C6B01197CB}" filter="1" showAutoFilter="1">
      <autoFilter ref="$A$1:$AG$21"/>
    </customSheetView>
  </customSheetView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5.57"/>
    <col customWidth="1" min="2" max="2" width="15.0"/>
    <col customWidth="1" hidden="1" min="3" max="3" width="25.0"/>
    <col customWidth="1" hidden="1" min="4" max="4" width="16.43"/>
    <col customWidth="1" min="5" max="36" width="16.43"/>
  </cols>
  <sheetData>
    <row r="1" ht="12.75" customHeight="1">
      <c r="A1" s="6" t="s">
        <v>6</v>
      </c>
      <c r="B1" s="6" t="s">
        <v>58</v>
      </c>
      <c r="C1" s="6" t="s">
        <v>59</v>
      </c>
      <c r="D1" s="6" t="s">
        <v>60</v>
      </c>
      <c r="E1" s="6" t="s">
        <v>7</v>
      </c>
      <c r="F1" s="6" t="s">
        <v>8</v>
      </c>
      <c r="G1" s="6" t="s">
        <v>9</v>
      </c>
      <c r="H1" s="6" t="s">
        <v>10</v>
      </c>
      <c r="I1" s="6" t="s">
        <v>11</v>
      </c>
      <c r="J1" s="6" t="s">
        <v>12</v>
      </c>
      <c r="K1" s="6" t="s">
        <v>13</v>
      </c>
      <c r="L1" s="6" t="s">
        <v>14</v>
      </c>
      <c r="M1" s="6" t="s">
        <v>15</v>
      </c>
      <c r="N1" s="6" t="s">
        <v>16</v>
      </c>
      <c r="O1" s="6" t="s">
        <v>17</v>
      </c>
      <c r="P1" s="6" t="s">
        <v>18</v>
      </c>
      <c r="Q1" s="6" t="s">
        <v>19</v>
      </c>
      <c r="R1" s="6" t="s">
        <v>20</v>
      </c>
      <c r="S1" s="6" t="s">
        <v>21</v>
      </c>
      <c r="T1" s="6" t="s">
        <v>22</v>
      </c>
      <c r="U1" s="6" t="s">
        <v>23</v>
      </c>
      <c r="V1" s="6" t="s">
        <v>24</v>
      </c>
      <c r="W1" s="6" t="s">
        <v>25</v>
      </c>
      <c r="X1" s="6" t="s">
        <v>26</v>
      </c>
      <c r="Y1" s="6" t="s">
        <v>27</v>
      </c>
      <c r="Z1" s="6" t="s">
        <v>28</v>
      </c>
      <c r="AA1" s="6" t="s">
        <v>29</v>
      </c>
      <c r="AB1" s="6" t="s">
        <v>30</v>
      </c>
      <c r="AC1" s="6" t="s">
        <v>31</v>
      </c>
      <c r="AD1" s="6" t="s">
        <v>32</v>
      </c>
      <c r="AE1" s="6" t="s">
        <v>33</v>
      </c>
      <c r="AF1" s="6" t="s">
        <v>34</v>
      </c>
      <c r="AG1" s="6" t="s">
        <v>35</v>
      </c>
      <c r="AH1" s="6" t="s">
        <v>36</v>
      </c>
      <c r="AI1" s="6" t="s">
        <v>37</v>
      </c>
      <c r="AJ1" s="7" t="s">
        <v>61</v>
      </c>
    </row>
    <row r="2" ht="12.75" customHeight="1">
      <c r="A2" s="12" t="s">
        <v>62</v>
      </c>
      <c r="B2" s="12" t="s">
        <v>63</v>
      </c>
      <c r="C2" s="12" t="s">
        <v>64</v>
      </c>
      <c r="D2" s="12" t="s">
        <v>65</v>
      </c>
      <c r="E2" s="12"/>
      <c r="F2" s="12">
        <v>90.86857142857143</v>
      </c>
      <c r="G2" s="12">
        <v>90.90857142857143</v>
      </c>
      <c r="H2" s="12">
        <v>90.94857142857143</v>
      </c>
      <c r="I2" s="12">
        <v>90.98857142857142</v>
      </c>
      <c r="J2" s="12">
        <v>91.02857142857144</v>
      </c>
      <c r="K2" s="12">
        <v>91.06857142857143</v>
      </c>
      <c r="L2" s="12">
        <v>91.10857142857142</v>
      </c>
      <c r="M2" s="12">
        <v>91.14857142857143</v>
      </c>
      <c r="N2" s="12">
        <v>91.18857142857144</v>
      </c>
      <c r="O2" s="12">
        <v>91.22857142857144</v>
      </c>
      <c r="P2" s="12">
        <v>91.26714285714286</v>
      </c>
      <c r="Q2" s="12">
        <v>91.30571428571427</v>
      </c>
      <c r="R2" s="12">
        <v>91.34428571428572</v>
      </c>
      <c r="S2" s="12">
        <v>91.38285714285713</v>
      </c>
      <c r="T2" s="12">
        <v>91.42142857142858</v>
      </c>
      <c r="U2" s="12">
        <v>91.46</v>
      </c>
      <c r="V2" s="12">
        <v>91.49857142857142</v>
      </c>
      <c r="W2" s="12">
        <v>91.53714285714287</v>
      </c>
      <c r="X2" s="12">
        <v>91.57571428571428</v>
      </c>
      <c r="Y2" s="12">
        <v>91.6142857142857</v>
      </c>
      <c r="Z2" s="12">
        <v>91.65428571428572</v>
      </c>
      <c r="AA2" s="12">
        <v>91.69428571428571</v>
      </c>
      <c r="AB2" s="12">
        <v>91.73428571428572</v>
      </c>
      <c r="AC2" s="12">
        <v>91.77428571428571</v>
      </c>
      <c r="AD2" s="12">
        <v>91.81428571428573</v>
      </c>
      <c r="AE2" s="12">
        <v>91.85714285714286</v>
      </c>
      <c r="AF2" s="12">
        <v>91.9</v>
      </c>
      <c r="AG2" s="12">
        <v>91.94285714285715</v>
      </c>
      <c r="AH2" s="12">
        <v>91.98571428571428</v>
      </c>
      <c r="AI2" s="12">
        <v>92.02857142857144</v>
      </c>
      <c r="AJ2" s="13">
        <f t="shared" ref="AJ2:AJ267" si="1">AI2-E2</f>
        <v>92.02857143</v>
      </c>
    </row>
    <row r="3" ht="12.75" customHeight="1">
      <c r="A3" s="12" t="s">
        <v>66</v>
      </c>
      <c r="B3" s="12" t="s">
        <v>67</v>
      </c>
      <c r="C3" s="12" t="s">
        <v>64</v>
      </c>
      <c r="D3" s="12" t="s">
        <v>65</v>
      </c>
      <c r="E3" s="12"/>
      <c r="F3" s="12">
        <v>83.24565217391304</v>
      </c>
      <c r="G3" s="12">
        <v>83.55652173913045</v>
      </c>
      <c r="H3" s="12">
        <v>83.86739130434783</v>
      </c>
      <c r="I3" s="12">
        <v>84.17826086956522</v>
      </c>
      <c r="J3" s="12">
        <v>84.4891304347826</v>
      </c>
      <c r="K3" s="12">
        <v>84.8</v>
      </c>
      <c r="L3" s="12">
        <v>85.11086956521739</v>
      </c>
      <c r="M3" s="12">
        <v>85.42173913043479</v>
      </c>
      <c r="N3" s="12">
        <v>85.73260869565217</v>
      </c>
      <c r="O3" s="12">
        <v>86.04347826086956</v>
      </c>
      <c r="P3" s="12">
        <v>86.25652173913043</v>
      </c>
      <c r="Q3" s="12">
        <v>86.46956521739129</v>
      </c>
      <c r="R3" s="12">
        <v>86.68260869565218</v>
      </c>
      <c r="S3" s="12">
        <v>86.89565217391305</v>
      </c>
      <c r="T3" s="12">
        <v>87.1086956521739</v>
      </c>
      <c r="U3" s="12">
        <v>87.32173913043478</v>
      </c>
      <c r="V3" s="12">
        <v>87.53478260869566</v>
      </c>
      <c r="W3" s="12">
        <v>87.74782608695652</v>
      </c>
      <c r="X3" s="12">
        <v>87.9608695652174</v>
      </c>
      <c r="Y3" s="12">
        <v>88.17391304347827</v>
      </c>
      <c r="Z3" s="12">
        <v>88.36086956521739</v>
      </c>
      <c r="AA3" s="12">
        <v>88.54782608695652</v>
      </c>
      <c r="AB3" s="12">
        <v>88.73478260869565</v>
      </c>
      <c r="AC3" s="12">
        <v>88.92173913043479</v>
      </c>
      <c r="AD3" s="12">
        <v>89.1086956521739</v>
      </c>
      <c r="AE3" s="12">
        <v>89.30434782608697</v>
      </c>
      <c r="AF3" s="12">
        <v>89.47826086956522</v>
      </c>
      <c r="AG3" s="12">
        <v>89.67391304347827</v>
      </c>
      <c r="AH3" s="12">
        <v>89.84782608695653</v>
      </c>
      <c r="AI3" s="12">
        <v>90.02173913043478</v>
      </c>
      <c r="AJ3" s="13">
        <f t="shared" si="1"/>
        <v>90.02173913</v>
      </c>
    </row>
    <row r="4" ht="12.75" customHeight="1">
      <c r="A4" s="12" t="s">
        <v>68</v>
      </c>
      <c r="B4" s="12" t="s">
        <v>69</v>
      </c>
      <c r="C4" s="12" t="s">
        <v>64</v>
      </c>
      <c r="D4" s="12" t="s">
        <v>65</v>
      </c>
      <c r="E4" s="12"/>
      <c r="F4" s="12">
        <v>72.70652173913044</v>
      </c>
      <c r="G4" s="12">
        <v>72.34782608695653</v>
      </c>
      <c r="H4" s="12">
        <v>71.9891304347826</v>
      </c>
      <c r="I4" s="12">
        <v>71.6304347826087</v>
      </c>
      <c r="J4" s="12">
        <v>71.27173913043478</v>
      </c>
      <c r="K4" s="12">
        <v>70.91304347826086</v>
      </c>
      <c r="L4" s="12">
        <v>70.55434782608697</v>
      </c>
      <c r="M4" s="12">
        <v>70.19565217391303</v>
      </c>
      <c r="N4" s="12">
        <v>69.83695652173914</v>
      </c>
      <c r="O4" s="12">
        <v>69.47826086956522</v>
      </c>
      <c r="P4" s="12">
        <v>69.12173913043478</v>
      </c>
      <c r="Q4" s="12">
        <v>68.76521739130435</v>
      </c>
      <c r="R4" s="12">
        <v>68.40869565217392</v>
      </c>
      <c r="S4" s="12">
        <v>68.05217391304348</v>
      </c>
      <c r="T4" s="12">
        <v>67.69565217391303</v>
      </c>
      <c r="U4" s="12">
        <v>67.3391304347826</v>
      </c>
      <c r="V4" s="12">
        <v>66.98260869565217</v>
      </c>
      <c r="W4" s="12">
        <v>66.62608695652175</v>
      </c>
      <c r="X4" s="12">
        <v>66.2695652173913</v>
      </c>
      <c r="Y4" s="12">
        <v>65.91304347826087</v>
      </c>
      <c r="Z4" s="12">
        <v>65.55217391304349</v>
      </c>
      <c r="AA4" s="12">
        <v>65.19130434782609</v>
      </c>
      <c r="AB4" s="12">
        <v>64.8304347826087</v>
      </c>
      <c r="AC4" s="12">
        <v>64.4695652173913</v>
      </c>
      <c r="AD4" s="12">
        <v>64.1086956521739</v>
      </c>
      <c r="AE4" s="12">
        <v>52.95652173913044</v>
      </c>
      <c r="AF4" s="12">
        <v>52.95652173913044</v>
      </c>
      <c r="AG4" s="12">
        <v>52.95652173913044</v>
      </c>
      <c r="AH4" s="12">
        <v>52.95652173913044</v>
      </c>
      <c r="AI4" s="12">
        <v>52.95652173913044</v>
      </c>
      <c r="AJ4" s="13">
        <f t="shared" si="1"/>
        <v>52.95652174</v>
      </c>
    </row>
    <row r="5" ht="12.75" customHeight="1">
      <c r="A5" s="12" t="s">
        <v>70</v>
      </c>
      <c r="B5" s="12" t="s">
        <v>71</v>
      </c>
      <c r="C5" s="12" t="s">
        <v>64</v>
      </c>
      <c r="D5" s="12" t="s">
        <v>65</v>
      </c>
      <c r="E5" s="12"/>
      <c r="F5" s="12">
        <v>52.22222222222223</v>
      </c>
      <c r="G5" s="12">
        <v>52.22222222222223</v>
      </c>
      <c r="H5" s="12">
        <v>52.22222222222223</v>
      </c>
      <c r="I5" s="12">
        <v>52.22222222222223</v>
      </c>
      <c r="J5" s="12">
        <v>52.22222222222223</v>
      </c>
      <c r="K5" s="12">
        <v>52.22222222222223</v>
      </c>
      <c r="L5" s="12">
        <v>52.22222222222223</v>
      </c>
      <c r="M5" s="12">
        <v>52.22222222222223</v>
      </c>
      <c r="N5" s="12">
        <v>52.22222222222223</v>
      </c>
      <c r="O5" s="12">
        <v>52.22222222222223</v>
      </c>
      <c r="P5" s="12">
        <v>52.22222222222223</v>
      </c>
      <c r="Q5" s="12">
        <v>52.22222222222223</v>
      </c>
      <c r="R5" s="12">
        <v>52.22222222222223</v>
      </c>
      <c r="S5" s="12">
        <v>52.22222222222223</v>
      </c>
      <c r="T5" s="12">
        <v>52.22222222222223</v>
      </c>
      <c r="U5" s="12">
        <v>52.22222222222223</v>
      </c>
      <c r="V5" s="12">
        <v>52.22222222222223</v>
      </c>
      <c r="W5" s="12">
        <v>52.22222222222223</v>
      </c>
      <c r="X5" s="12">
        <v>52.22222222222223</v>
      </c>
      <c r="Y5" s="12">
        <v>52.22222222222223</v>
      </c>
      <c r="Z5" s="12">
        <v>52.22222222222223</v>
      </c>
      <c r="AA5" s="12">
        <v>52.22222222222223</v>
      </c>
      <c r="AB5" s="12">
        <v>52.22222222222223</v>
      </c>
      <c r="AC5" s="12">
        <v>52.22222222222223</v>
      </c>
      <c r="AD5" s="12">
        <v>52.22222222222223</v>
      </c>
      <c r="AE5" s="12">
        <v>52.22222222222223</v>
      </c>
      <c r="AF5" s="12">
        <v>52.22222222222223</v>
      </c>
      <c r="AG5" s="12">
        <v>52.22222222222223</v>
      </c>
      <c r="AH5" s="12">
        <v>52.22222222222223</v>
      </c>
      <c r="AI5" s="12">
        <v>52.22222222222223</v>
      </c>
      <c r="AJ5" s="13">
        <f t="shared" si="1"/>
        <v>52.22222222</v>
      </c>
    </row>
    <row r="6" ht="12.75" customHeight="1">
      <c r="A6" s="12" t="s">
        <v>72</v>
      </c>
      <c r="B6" s="12" t="s">
        <v>73</v>
      </c>
      <c r="C6" s="12" t="s">
        <v>64</v>
      </c>
      <c r="D6" s="12" t="s">
        <v>65</v>
      </c>
      <c r="E6" s="12"/>
      <c r="F6" s="12"/>
      <c r="G6" s="12"/>
      <c r="H6" s="12"/>
      <c r="I6" s="12"/>
      <c r="J6" s="12"/>
      <c r="K6" s="12"/>
      <c r="L6" s="12"/>
      <c r="M6" s="12"/>
      <c r="N6" s="12"/>
      <c r="O6" s="12">
        <v>35.67901234567901</v>
      </c>
      <c r="P6" s="12">
        <v>35.76131687242798</v>
      </c>
      <c r="Q6" s="12">
        <v>35.84362139917695</v>
      </c>
      <c r="R6" s="12">
        <v>35.92592592592593</v>
      </c>
      <c r="S6" s="12">
        <v>36.0082304526749</v>
      </c>
      <c r="T6" s="12">
        <v>36.090534979423865</v>
      </c>
      <c r="U6" s="12">
        <v>36.172839506172835</v>
      </c>
      <c r="V6" s="12">
        <v>36.25514403292181</v>
      </c>
      <c r="W6" s="12">
        <v>36.33744855967078</v>
      </c>
      <c r="X6" s="12">
        <v>36.41975308641975</v>
      </c>
      <c r="Y6" s="12">
        <v>36.50205761316872</v>
      </c>
      <c r="Z6" s="12">
        <v>36.50205761316872</v>
      </c>
      <c r="AA6" s="12">
        <v>36.50205761316872</v>
      </c>
      <c r="AB6" s="12">
        <v>36.50205761316872</v>
      </c>
      <c r="AC6" s="12">
        <v>36.50205761316872</v>
      </c>
      <c r="AD6" s="12">
        <v>36.50205761316872</v>
      </c>
      <c r="AE6" s="12">
        <v>36.50205761316872</v>
      </c>
      <c r="AF6" s="12">
        <v>36.50205761316872</v>
      </c>
      <c r="AG6" s="12">
        <v>36.50205761316872</v>
      </c>
      <c r="AH6" s="12">
        <v>36.50205761316872</v>
      </c>
      <c r="AI6" s="12">
        <v>36.50205761316872</v>
      </c>
      <c r="AJ6" s="13">
        <f t="shared" si="1"/>
        <v>36.50205761</v>
      </c>
    </row>
    <row r="7" ht="12.75" customHeight="1">
      <c r="A7" s="6" t="s">
        <v>38</v>
      </c>
      <c r="B7" s="6" t="s">
        <v>74</v>
      </c>
      <c r="C7" s="6" t="s">
        <v>64</v>
      </c>
      <c r="D7" s="6" t="s">
        <v>65</v>
      </c>
      <c r="E7" s="6">
        <v>36.113866967305526</v>
      </c>
      <c r="F7" s="6">
        <v>37.340698985343856</v>
      </c>
      <c r="G7" s="6">
        <v>38.567531003382186</v>
      </c>
      <c r="H7" s="6">
        <v>39.79436302142052</v>
      </c>
      <c r="I7" s="6">
        <v>41.021195039458846</v>
      </c>
      <c r="J7" s="6">
        <v>42.24802705749718</v>
      </c>
      <c r="K7" s="6">
        <v>43.47485907553551</v>
      </c>
      <c r="L7" s="6">
        <v>44.70169109357384</v>
      </c>
      <c r="M7" s="6">
        <v>45.92852311161218</v>
      </c>
      <c r="N7" s="6">
        <v>47.15535512965051</v>
      </c>
      <c r="O7" s="6">
        <v>48.38218714768884</v>
      </c>
      <c r="P7" s="6">
        <v>49.08455467869222</v>
      </c>
      <c r="Q7" s="6">
        <v>49.786922209695604</v>
      </c>
      <c r="R7" s="6">
        <v>50.489289740698986</v>
      </c>
      <c r="S7" s="6">
        <v>51.19165727170236</v>
      </c>
      <c r="T7" s="6">
        <v>51.89402480270575</v>
      </c>
      <c r="U7" s="6">
        <v>52.59639233370913</v>
      </c>
      <c r="V7" s="6">
        <v>53.29875986471252</v>
      </c>
      <c r="W7" s="6">
        <v>54.0011273957159</v>
      </c>
      <c r="X7" s="6">
        <v>54.70349492671927</v>
      </c>
      <c r="Y7" s="6">
        <v>55.40586245772266</v>
      </c>
      <c r="Z7" s="6">
        <v>55.46065388951522</v>
      </c>
      <c r="AA7" s="6">
        <v>55.51544532130778</v>
      </c>
      <c r="AB7" s="6">
        <v>55.57023675310033</v>
      </c>
      <c r="AC7" s="6">
        <v>55.62502818489289</v>
      </c>
      <c r="AD7" s="6">
        <v>55.67981961668546</v>
      </c>
      <c r="AE7" s="6">
        <v>55.735062006764366</v>
      </c>
      <c r="AF7" s="6">
        <v>55.7903043968433</v>
      </c>
      <c r="AG7" s="6">
        <v>55.845546786922206</v>
      </c>
      <c r="AH7" s="6">
        <v>55.90078917700112</v>
      </c>
      <c r="AI7" s="6">
        <v>55.956031567080046</v>
      </c>
      <c r="AJ7" s="14">
        <f t="shared" si="1"/>
        <v>19.8421646</v>
      </c>
    </row>
    <row r="8" ht="12.75" customHeight="1">
      <c r="A8" s="6" t="s">
        <v>39</v>
      </c>
      <c r="B8" s="6" t="s">
        <v>75</v>
      </c>
      <c r="C8" s="6" t="s">
        <v>64</v>
      </c>
      <c r="D8" s="6" t="s">
        <v>65</v>
      </c>
      <c r="E8" s="6">
        <v>28.805677593781688</v>
      </c>
      <c r="F8" s="6">
        <v>29.545528280438727</v>
      </c>
      <c r="G8" s="6">
        <v>30.285378967095767</v>
      </c>
      <c r="H8" s="6">
        <v>31.025229653752806</v>
      </c>
      <c r="I8" s="6">
        <v>31.765080340409845</v>
      </c>
      <c r="J8" s="6">
        <v>32.50493102706689</v>
      </c>
      <c r="K8" s="6">
        <v>33.244781713723924</v>
      </c>
      <c r="L8" s="6">
        <v>33.98463240038097</v>
      </c>
      <c r="M8" s="6">
        <v>34.724483087038</v>
      </c>
      <c r="N8" s="6">
        <v>35.464333773695046</v>
      </c>
      <c r="O8" s="6">
        <v>37.88368803446281</v>
      </c>
      <c r="P8" s="6">
        <v>38.39562827477579</v>
      </c>
      <c r="Q8" s="6">
        <v>38.9788826275962</v>
      </c>
      <c r="R8" s="6">
        <v>39.556513045441356</v>
      </c>
      <c r="S8" s="6">
        <v>40.07380268971523</v>
      </c>
      <c r="T8" s="6">
        <v>40.591092333989096</v>
      </c>
      <c r="U8" s="6">
        <v>41.10838197826297</v>
      </c>
      <c r="V8" s="6">
        <v>41.62567162253685</v>
      </c>
      <c r="W8" s="6">
        <v>42.142961266810715</v>
      </c>
      <c r="X8" s="6">
        <v>42.660250911084596</v>
      </c>
      <c r="Y8" s="6">
        <v>43.17754055535847</v>
      </c>
      <c r="Z8" s="6">
        <v>43.6121520946883</v>
      </c>
      <c r="AA8" s="6">
        <v>44.04676363401812</v>
      </c>
      <c r="AB8" s="6">
        <v>44.481375173347956</v>
      </c>
      <c r="AC8" s="6">
        <v>44.91598671267778</v>
      </c>
      <c r="AD8" s="6">
        <v>45.350598252007615</v>
      </c>
      <c r="AE8" s="6">
        <v>46.36914245170445</v>
      </c>
      <c r="AF8" s="6">
        <v>46.49076015093366</v>
      </c>
      <c r="AG8" s="6">
        <v>46.73554358693198</v>
      </c>
      <c r="AH8" s="6">
        <v>46.980327022930304</v>
      </c>
      <c r="AI8" s="6">
        <v>47.225110458928626</v>
      </c>
      <c r="AJ8" s="14">
        <f t="shared" si="1"/>
        <v>18.41943287</v>
      </c>
    </row>
    <row r="9" ht="12.75" customHeight="1">
      <c r="A9" s="6" t="s">
        <v>2</v>
      </c>
      <c r="B9" s="6" t="s">
        <v>76</v>
      </c>
      <c r="C9" s="6" t="s">
        <v>64</v>
      </c>
      <c r="D9" s="6" t="s">
        <v>65</v>
      </c>
      <c r="E9" s="6">
        <v>53.65066455493012</v>
      </c>
      <c r="F9" s="6">
        <v>53.863150910686386</v>
      </c>
      <c r="G9" s="6">
        <v>54.07563726644264</v>
      </c>
      <c r="H9" s="6">
        <v>54.28812362219892</v>
      </c>
      <c r="I9" s="6">
        <v>63.98070351758793</v>
      </c>
      <c r="J9" s="6">
        <v>64.23015075376884</v>
      </c>
      <c r="K9" s="6">
        <v>64.47959798994975</v>
      </c>
      <c r="L9" s="6">
        <v>64.72904522613065</v>
      </c>
      <c r="M9" s="6">
        <v>64.97849246231155</v>
      </c>
      <c r="N9" s="6">
        <v>65.22793969849246</v>
      </c>
      <c r="O9" s="6">
        <v>65.47738693467336</v>
      </c>
      <c r="P9" s="6">
        <v>65.72685929648242</v>
      </c>
      <c r="Q9" s="6">
        <v>65.97633165829147</v>
      </c>
      <c r="R9" s="6">
        <v>66.2258040201005</v>
      </c>
      <c r="S9" s="6">
        <v>69.41039431224912</v>
      </c>
      <c r="T9" s="6">
        <v>69.67088175879529</v>
      </c>
      <c r="U9" s="6">
        <v>69.93136920534145</v>
      </c>
      <c r="V9" s="6">
        <v>70.1918566518876</v>
      </c>
      <c r="W9" s="6">
        <v>70.45234409843377</v>
      </c>
      <c r="X9" s="6">
        <v>70.71283154497993</v>
      </c>
      <c r="Y9" s="6">
        <v>70.97331899152609</v>
      </c>
      <c r="Z9" s="6">
        <v>71.02521184773198</v>
      </c>
      <c r="AA9" s="6">
        <v>71.07710470393788</v>
      </c>
      <c r="AB9" s="6">
        <v>71.12899756014377</v>
      </c>
      <c r="AC9" s="6">
        <v>71.18089041634967</v>
      </c>
      <c r="AD9" s="6">
        <v>71.23278327255555</v>
      </c>
      <c r="AE9" s="6">
        <v>71.23427013422818</v>
      </c>
      <c r="AF9" s="6">
        <v>71.28617869127517</v>
      </c>
      <c r="AG9" s="6">
        <v>71.34556895647614</v>
      </c>
      <c r="AH9" s="6">
        <v>71.3974829575249</v>
      </c>
      <c r="AI9" s="6">
        <v>71.44939695857367</v>
      </c>
      <c r="AJ9" s="14">
        <f t="shared" si="1"/>
        <v>17.7987324</v>
      </c>
    </row>
    <row r="10" ht="12.75" customHeight="1">
      <c r="A10" s="6" t="s">
        <v>40</v>
      </c>
      <c r="B10" s="6" t="s">
        <v>77</v>
      </c>
      <c r="C10" s="6" t="s">
        <v>64</v>
      </c>
      <c r="D10" s="6" t="s">
        <v>65</v>
      </c>
      <c r="E10" s="6">
        <v>46.54275092936803</v>
      </c>
      <c r="F10" s="6">
        <v>46.54275092936803</v>
      </c>
      <c r="G10" s="6">
        <v>46.54275092936803</v>
      </c>
      <c r="H10" s="6">
        <v>46.54275092936803</v>
      </c>
      <c r="I10" s="6">
        <v>46.54275092936803</v>
      </c>
      <c r="J10" s="6">
        <v>46.54275092936803</v>
      </c>
      <c r="K10" s="6">
        <v>46.54275092936803</v>
      </c>
      <c r="L10" s="6">
        <v>46.54275092936803</v>
      </c>
      <c r="M10" s="6">
        <v>46.54275092936803</v>
      </c>
      <c r="N10" s="6">
        <v>46.54275092936803</v>
      </c>
      <c r="O10" s="6">
        <v>46.54275092936803</v>
      </c>
      <c r="P10" s="6">
        <v>46.54275092936803</v>
      </c>
      <c r="Q10" s="6">
        <v>46.54275092936803</v>
      </c>
      <c r="R10" s="6">
        <v>46.54275092936803</v>
      </c>
      <c r="S10" s="6">
        <v>46.54275092936803</v>
      </c>
      <c r="T10" s="6">
        <v>46.54275092936803</v>
      </c>
      <c r="U10" s="6">
        <v>55.509293680297404</v>
      </c>
      <c r="V10" s="6">
        <v>57.003717472118964</v>
      </c>
      <c r="W10" s="6">
        <v>58.49814126394052</v>
      </c>
      <c r="X10" s="6">
        <v>59.99256505576208</v>
      </c>
      <c r="Y10" s="6">
        <v>61.486988847583646</v>
      </c>
      <c r="Z10" s="6">
        <v>61.486988847583646</v>
      </c>
      <c r="AA10" s="6">
        <v>61.486988847583646</v>
      </c>
      <c r="AB10" s="6">
        <v>61.486988847583646</v>
      </c>
      <c r="AC10" s="6">
        <v>61.486988847583646</v>
      </c>
      <c r="AD10" s="6">
        <v>61.486988847583646</v>
      </c>
      <c r="AE10" s="6">
        <v>61.486988847583646</v>
      </c>
      <c r="AF10" s="6">
        <v>61.486988847583646</v>
      </c>
      <c r="AG10" s="6">
        <v>61.486988847583646</v>
      </c>
      <c r="AH10" s="6">
        <v>61.486988847583646</v>
      </c>
      <c r="AI10" s="6">
        <v>61.486988847583646</v>
      </c>
      <c r="AJ10" s="14">
        <f t="shared" si="1"/>
        <v>14.94423792</v>
      </c>
    </row>
    <row r="11" ht="12.75" customHeight="1">
      <c r="A11" s="6" t="s">
        <v>41</v>
      </c>
      <c r="B11" s="6" t="s">
        <v>78</v>
      </c>
      <c r="C11" s="6" t="s">
        <v>64</v>
      </c>
      <c r="D11" s="6" t="s">
        <v>65</v>
      </c>
      <c r="E11" s="6">
        <v>19.162011173184357</v>
      </c>
      <c r="F11" s="6">
        <v>19.513035381750466</v>
      </c>
      <c r="G11" s="6">
        <v>19.864059590316575</v>
      </c>
      <c r="H11" s="6">
        <v>20.21508379888268</v>
      </c>
      <c r="I11" s="6">
        <v>20.56610800744879</v>
      </c>
      <c r="J11" s="6">
        <v>20.917132216014895</v>
      </c>
      <c r="K11" s="6">
        <v>21.268156424581004</v>
      </c>
      <c r="L11" s="6">
        <v>21.619180633147113</v>
      </c>
      <c r="M11" s="6">
        <v>21.970204841713223</v>
      </c>
      <c r="N11" s="6">
        <v>22.321229050279328</v>
      </c>
      <c r="O11" s="6">
        <v>22.672253258845437</v>
      </c>
      <c r="P11" s="6">
        <v>23.135009310986966</v>
      </c>
      <c r="Q11" s="6">
        <v>23.821787762007705</v>
      </c>
      <c r="R11" s="6">
        <v>24.286654135338345</v>
      </c>
      <c r="S11" s="6">
        <v>24.75143313598346</v>
      </c>
      <c r="T11" s="6">
        <v>25.211386696730553</v>
      </c>
      <c r="U11" s="6">
        <v>25.68072911772996</v>
      </c>
      <c r="V11" s="6">
        <v>26.145246148064636</v>
      </c>
      <c r="W11" s="6">
        <v>26.61217587373168</v>
      </c>
      <c r="X11" s="6">
        <v>27.079105599398723</v>
      </c>
      <c r="Y11" s="6">
        <v>27.546035325065766</v>
      </c>
      <c r="Z11" s="6">
        <v>27.908630676660774</v>
      </c>
      <c r="AA11" s="6">
        <v>28.437209912891824</v>
      </c>
      <c r="AB11" s="6">
        <v>29.583573210516217</v>
      </c>
      <c r="AC11" s="6">
        <v>30.124975966160356</v>
      </c>
      <c r="AD11" s="6">
        <v>30.585975024015372</v>
      </c>
      <c r="AE11" s="6">
        <v>31.151480199923103</v>
      </c>
      <c r="AF11" s="6">
        <v>31.233140655105974</v>
      </c>
      <c r="AG11" s="6">
        <v>31.233140655105974</v>
      </c>
      <c r="AH11" s="6">
        <v>31.233140655105974</v>
      </c>
      <c r="AI11" s="6">
        <v>31.233140655105974</v>
      </c>
      <c r="AJ11" s="14">
        <f t="shared" si="1"/>
        <v>12.07112948</v>
      </c>
    </row>
    <row r="12" ht="12.75" customHeight="1">
      <c r="A12" s="6" t="s">
        <v>42</v>
      </c>
      <c r="B12" s="6" t="s">
        <v>79</v>
      </c>
      <c r="C12" s="6" t="s">
        <v>64</v>
      </c>
      <c r="D12" s="6" t="s">
        <v>65</v>
      </c>
      <c r="E12" s="6">
        <v>33.013661767749944</v>
      </c>
      <c r="F12" s="6">
        <v>33.79523908093562</v>
      </c>
      <c r="G12" s="6">
        <v>34.5768163941213</v>
      </c>
      <c r="H12" s="6">
        <v>35.35839370730697</v>
      </c>
      <c r="I12" s="6">
        <v>36.13997102049266</v>
      </c>
      <c r="J12" s="6">
        <v>36.92154833367833</v>
      </c>
      <c r="K12" s="6">
        <v>37.703125646864</v>
      </c>
      <c r="L12" s="6">
        <v>38.484702960049674</v>
      </c>
      <c r="M12" s="6">
        <v>39.26628027323535</v>
      </c>
      <c r="N12" s="6">
        <v>40.047857586421024</v>
      </c>
      <c r="O12" s="6">
        <v>40.82943489960671</v>
      </c>
      <c r="P12" s="6">
        <v>41.03777685779341</v>
      </c>
      <c r="Q12" s="6">
        <v>41.246118815980125</v>
      </c>
      <c r="R12" s="6">
        <v>41.45446077416684</v>
      </c>
      <c r="S12" s="6">
        <v>41.66280273235355</v>
      </c>
      <c r="T12" s="6">
        <v>41.87114469054026</v>
      </c>
      <c r="U12" s="6">
        <v>42.07948664872696</v>
      </c>
      <c r="V12" s="6">
        <v>42.28782860691368</v>
      </c>
      <c r="W12" s="6">
        <v>42.49617056510039</v>
      </c>
      <c r="X12" s="6">
        <v>42.7045125232871</v>
      </c>
      <c r="Y12" s="6">
        <v>42.912854481473815</v>
      </c>
      <c r="Z12" s="6">
        <v>43.03924653280894</v>
      </c>
      <c r="AA12" s="6">
        <v>43.16563858414407</v>
      </c>
      <c r="AB12" s="6">
        <v>43.2920306354792</v>
      </c>
      <c r="AC12" s="6">
        <v>43.418422686814324</v>
      </c>
      <c r="AD12" s="6">
        <v>43.54481473814945</v>
      </c>
      <c r="AE12" s="6">
        <v>43.71227489132685</v>
      </c>
      <c r="AF12" s="6">
        <v>43.879735044504244</v>
      </c>
      <c r="AG12" s="6">
        <v>44.047195197681646</v>
      </c>
      <c r="AH12" s="6">
        <v>44.21465535085903</v>
      </c>
      <c r="AI12" s="6">
        <v>44.38211550403643</v>
      </c>
      <c r="AJ12" s="14">
        <f t="shared" si="1"/>
        <v>11.36845374</v>
      </c>
    </row>
    <row r="13" ht="12.75" customHeight="1">
      <c r="A13" s="12" t="s">
        <v>80</v>
      </c>
      <c r="B13" s="12" t="s">
        <v>81</v>
      </c>
      <c r="C13" s="12" t="s">
        <v>64</v>
      </c>
      <c r="D13" s="12" t="s">
        <v>65</v>
      </c>
      <c r="E13" s="12"/>
      <c r="F13" s="12"/>
      <c r="G13" s="12"/>
      <c r="H13" s="12"/>
      <c r="I13" s="12"/>
      <c r="J13" s="12"/>
      <c r="K13" s="12"/>
      <c r="L13" s="12"/>
      <c r="M13" s="12"/>
      <c r="N13" s="12"/>
      <c r="O13" s="12"/>
      <c r="P13" s="12"/>
      <c r="Q13" s="12"/>
      <c r="R13" s="12"/>
      <c r="S13" s="12"/>
      <c r="T13" s="12"/>
      <c r="U13" s="12"/>
      <c r="V13" s="12"/>
      <c r="W13" s="12"/>
      <c r="X13" s="12"/>
      <c r="Y13" s="12"/>
      <c r="Z13" s="12">
        <v>11.324753957971444</v>
      </c>
      <c r="AA13" s="12">
        <v>11.3248382878918</v>
      </c>
      <c r="AB13" s="12">
        <v>11.324855293801392</v>
      </c>
      <c r="AC13" s="12">
        <v>11.325133739235389</v>
      </c>
      <c r="AD13" s="12">
        <v>11.32513372131466</v>
      </c>
      <c r="AE13" s="12">
        <v>11.325350853023936</v>
      </c>
      <c r="AF13" s="12">
        <v>11.325369168740373</v>
      </c>
      <c r="AG13" s="12">
        <v>11.325655148916358</v>
      </c>
      <c r="AH13" s="12">
        <v>11.325655148916358</v>
      </c>
      <c r="AI13" s="12">
        <v>11.325655148916358</v>
      </c>
      <c r="AJ13" s="13">
        <f t="shared" si="1"/>
        <v>11.32565515</v>
      </c>
    </row>
    <row r="14" ht="12.75" customHeight="1">
      <c r="A14" s="6" t="s">
        <v>43</v>
      </c>
      <c r="B14" s="6" t="s">
        <v>82</v>
      </c>
      <c r="C14" s="6" t="s">
        <v>64</v>
      </c>
      <c r="D14" s="6" t="s">
        <v>65</v>
      </c>
      <c r="E14" s="6">
        <v>51.433497536945815</v>
      </c>
      <c r="F14" s="6">
        <v>51.79901477832512</v>
      </c>
      <c r="G14" s="6">
        <v>52.164532019704424</v>
      </c>
      <c r="H14" s="6">
        <v>52.53004926108375</v>
      </c>
      <c r="I14" s="6">
        <v>52.895566502463055</v>
      </c>
      <c r="J14" s="6">
        <v>53.26108374384236</v>
      </c>
      <c r="K14" s="6">
        <v>53.62660098522167</v>
      </c>
      <c r="L14" s="6">
        <v>53.992118226600994</v>
      </c>
      <c r="M14" s="6">
        <v>54.357635467980295</v>
      </c>
      <c r="N14" s="6">
        <v>54.7231527093596</v>
      </c>
      <c r="O14" s="6">
        <v>55.088669950738925</v>
      </c>
      <c r="P14" s="6">
        <v>55.45413245758073</v>
      </c>
      <c r="Q14" s="6">
        <v>55.81959496442255</v>
      </c>
      <c r="R14" s="6">
        <v>56.185057471264365</v>
      </c>
      <c r="S14" s="6">
        <v>56.55051997810618</v>
      </c>
      <c r="T14" s="6">
        <v>56.915982484948</v>
      </c>
      <c r="U14" s="6">
        <v>57.28144499178982</v>
      </c>
      <c r="V14" s="6">
        <v>57.64690749863164</v>
      </c>
      <c r="W14" s="6">
        <v>58.01237000547346</v>
      </c>
      <c r="X14" s="6">
        <v>58.377832512315265</v>
      </c>
      <c r="Y14" s="6">
        <v>58.74329501915708</v>
      </c>
      <c r="Z14" s="6">
        <v>59.10870279146141</v>
      </c>
      <c r="AA14" s="6">
        <v>59.474110563765734</v>
      </c>
      <c r="AB14" s="6">
        <v>59.839518336070064</v>
      </c>
      <c r="AC14" s="6">
        <v>60.20492610837439</v>
      </c>
      <c r="AD14" s="6">
        <v>60.57033388067872</v>
      </c>
      <c r="AE14" s="6">
        <v>60.93596059113301</v>
      </c>
      <c r="AF14" s="6">
        <v>61.301587301587304</v>
      </c>
      <c r="AG14" s="6">
        <v>61.667214012041605</v>
      </c>
      <c r="AH14" s="6">
        <v>62.0328407224959</v>
      </c>
      <c r="AI14" s="6">
        <v>62.3984674329502</v>
      </c>
      <c r="AJ14" s="14">
        <f t="shared" si="1"/>
        <v>10.9649699</v>
      </c>
    </row>
    <row r="15" ht="12.75" customHeight="1">
      <c r="A15" s="12" t="s">
        <v>83</v>
      </c>
      <c r="B15" s="12" t="s">
        <v>84</v>
      </c>
      <c r="C15" s="12" t="s">
        <v>64</v>
      </c>
      <c r="D15" s="12" t="s">
        <v>65</v>
      </c>
      <c r="E15" s="12"/>
      <c r="F15" s="12"/>
      <c r="G15" s="12"/>
      <c r="H15" s="12"/>
      <c r="I15" s="12"/>
      <c r="J15" s="12"/>
      <c r="K15" s="12"/>
      <c r="L15" s="12"/>
      <c r="M15" s="12"/>
      <c r="N15" s="12"/>
      <c r="O15" s="12">
        <v>10.882352941176471</v>
      </c>
      <c r="P15" s="12"/>
      <c r="Q15" s="12"/>
      <c r="R15" s="12"/>
      <c r="S15" s="12"/>
      <c r="T15" s="12"/>
      <c r="U15" s="12"/>
      <c r="V15" s="12"/>
      <c r="W15" s="12"/>
      <c r="X15" s="12"/>
      <c r="Y15" s="12">
        <v>10.882352941176471</v>
      </c>
      <c r="Z15" s="12">
        <v>10.882352941176471</v>
      </c>
      <c r="AA15" s="12">
        <v>10.882352941176471</v>
      </c>
      <c r="AB15" s="12">
        <v>10.882352941176471</v>
      </c>
      <c r="AC15" s="12">
        <v>10.882352941176471</v>
      </c>
      <c r="AD15" s="12">
        <v>10.882352941176471</v>
      </c>
      <c r="AE15" s="12">
        <v>10.882352941176471</v>
      </c>
      <c r="AF15" s="12">
        <v>10.882352941176471</v>
      </c>
      <c r="AG15" s="12">
        <v>10.882352941176471</v>
      </c>
      <c r="AH15" s="12">
        <v>10.882352941176471</v>
      </c>
      <c r="AI15" s="12">
        <v>10.882352941176471</v>
      </c>
      <c r="AJ15" s="13">
        <f t="shared" si="1"/>
        <v>10.88235294</v>
      </c>
    </row>
    <row r="16" ht="12.75" customHeight="1">
      <c r="A16" s="12" t="s">
        <v>85</v>
      </c>
      <c r="B16" s="12" t="s">
        <v>86</v>
      </c>
      <c r="C16" s="12" t="s">
        <v>64</v>
      </c>
      <c r="D16" s="12" t="s">
        <v>65</v>
      </c>
      <c r="E16" s="12"/>
      <c r="F16" s="12"/>
      <c r="G16" s="12"/>
      <c r="H16" s="12"/>
      <c r="I16" s="12"/>
      <c r="J16" s="12"/>
      <c r="K16" s="12"/>
      <c r="L16" s="12"/>
      <c r="M16" s="12"/>
      <c r="N16" s="12"/>
      <c r="O16" s="12">
        <v>8.796071182239977</v>
      </c>
      <c r="P16" s="12"/>
      <c r="Q16" s="12"/>
      <c r="R16" s="12"/>
      <c r="S16" s="12"/>
      <c r="T16" s="12"/>
      <c r="U16" s="12"/>
      <c r="V16" s="12"/>
      <c r="W16" s="12"/>
      <c r="X16" s="12"/>
      <c r="Y16" s="12">
        <v>8.092829922563656</v>
      </c>
      <c r="Z16" s="12">
        <v>10.764135719480834</v>
      </c>
      <c r="AA16" s="12">
        <v>10.669886758636702</v>
      </c>
      <c r="AB16" s="12">
        <v>10.57567675001632</v>
      </c>
      <c r="AC16" s="12">
        <v>10.481620094231019</v>
      </c>
      <c r="AD16" s="12">
        <v>10.387388797582453</v>
      </c>
      <c r="AE16" s="12">
        <v>10.300549376819438</v>
      </c>
      <c r="AF16" s="12">
        <v>10.207458570660984</v>
      </c>
      <c r="AG16" s="12">
        <v>10.114389462123775</v>
      </c>
      <c r="AH16" s="12">
        <v>10.021291440708996</v>
      </c>
      <c r="AI16" s="12">
        <v>9.928193419294217</v>
      </c>
      <c r="AJ16" s="13">
        <f t="shared" si="1"/>
        <v>9.928193419</v>
      </c>
    </row>
    <row r="17" ht="12.75" customHeight="1">
      <c r="A17" s="6" t="s">
        <v>44</v>
      </c>
      <c r="B17" s="6" t="s">
        <v>87</v>
      </c>
      <c r="C17" s="6" t="s">
        <v>64</v>
      </c>
      <c r="D17" s="6" t="s">
        <v>65</v>
      </c>
      <c r="E17" s="6">
        <v>27.84050136152491</v>
      </c>
      <c r="F17" s="6">
        <v>28.47907055902611</v>
      </c>
      <c r="G17" s="6">
        <v>29.117639756527314</v>
      </c>
      <c r="H17" s="6">
        <v>29.756208954028512</v>
      </c>
      <c r="I17" s="6">
        <v>30.39477815152971</v>
      </c>
      <c r="J17" s="6">
        <v>31.033347349030915</v>
      </c>
      <c r="K17" s="6">
        <v>31.671916546532113</v>
      </c>
      <c r="L17" s="6">
        <v>32.310485744033315</v>
      </c>
      <c r="M17" s="6">
        <v>32.94905494153452</v>
      </c>
      <c r="N17" s="6">
        <v>33.58762413903572</v>
      </c>
      <c r="O17" s="6">
        <v>34.25637274549098</v>
      </c>
      <c r="P17" s="6">
        <v>34.58050028083126</v>
      </c>
      <c r="Q17" s="6">
        <v>34.835307790958645</v>
      </c>
      <c r="R17" s="6">
        <v>35.11418641453496</v>
      </c>
      <c r="S17" s="6">
        <v>35.40705557113667</v>
      </c>
      <c r="T17" s="6">
        <v>35.70425173816346</v>
      </c>
      <c r="U17" s="6">
        <v>36.00299811615697</v>
      </c>
      <c r="V17" s="6">
        <v>36.28442026807718</v>
      </c>
      <c r="W17" s="6">
        <v>36.597951082598236</v>
      </c>
      <c r="X17" s="6">
        <v>36.89928809208679</v>
      </c>
      <c r="Y17" s="6">
        <v>37.089938201235974</v>
      </c>
      <c r="Z17" s="6">
        <v>37.10192046091061</v>
      </c>
      <c r="AA17" s="6">
        <v>37.079778493032926</v>
      </c>
      <c r="AB17" s="6">
        <v>37.082113512324824</v>
      </c>
      <c r="AC17" s="6">
        <v>37.08444853161672</v>
      </c>
      <c r="AD17" s="6">
        <v>37.12753246701263</v>
      </c>
      <c r="AE17" s="6">
        <v>37.14286858140298</v>
      </c>
      <c r="AF17" s="6">
        <v>37.15223391736539</v>
      </c>
      <c r="AG17" s="6">
        <v>37.15664678147688</v>
      </c>
      <c r="AH17" s="6">
        <v>37.16523359117762</v>
      </c>
      <c r="AI17" s="6">
        <v>37.173820400878355</v>
      </c>
      <c r="AJ17" s="14">
        <f t="shared" si="1"/>
        <v>9.333319039</v>
      </c>
    </row>
    <row r="18" ht="12.75" customHeight="1">
      <c r="A18" s="6" t="s">
        <v>45</v>
      </c>
      <c r="B18" s="6" t="s">
        <v>88</v>
      </c>
      <c r="C18" s="6" t="s">
        <v>64</v>
      </c>
      <c r="D18" s="6" t="s">
        <v>65</v>
      </c>
      <c r="E18" s="6">
        <v>3.816377171215881</v>
      </c>
      <c r="F18" s="6">
        <v>4.420347394540943</v>
      </c>
      <c r="G18" s="6">
        <v>5.0243176178660045</v>
      </c>
      <c r="H18" s="6">
        <v>5.628287841191066</v>
      </c>
      <c r="I18" s="6">
        <v>6.232258064516129</v>
      </c>
      <c r="J18" s="6">
        <v>6.836228287841191</v>
      </c>
      <c r="K18" s="6">
        <v>7.440198511166253</v>
      </c>
      <c r="L18" s="6">
        <v>8.044168734491315</v>
      </c>
      <c r="M18" s="6">
        <v>8.648138957816377</v>
      </c>
      <c r="N18" s="6">
        <v>9.252109181141439</v>
      </c>
      <c r="O18" s="6">
        <v>9.856079404466502</v>
      </c>
      <c r="P18" s="6">
        <v>9.930521091811414</v>
      </c>
      <c r="Q18" s="6">
        <v>10.004962779156328</v>
      </c>
      <c r="R18" s="6">
        <v>10.079404466501241</v>
      </c>
      <c r="S18" s="6">
        <v>10.153846153846153</v>
      </c>
      <c r="T18" s="6">
        <v>10.228287841191067</v>
      </c>
      <c r="U18" s="6">
        <v>10.302729528535979</v>
      </c>
      <c r="V18" s="6">
        <v>10.377171215880892</v>
      </c>
      <c r="W18" s="6">
        <v>10.451612903225806</v>
      </c>
      <c r="X18" s="6">
        <v>10.526054590570718</v>
      </c>
      <c r="Y18" s="6">
        <v>10.600496277915633</v>
      </c>
      <c r="Z18" s="6">
        <v>10.674937965260547</v>
      </c>
      <c r="AA18" s="6">
        <v>10.749379652605459</v>
      </c>
      <c r="AB18" s="6">
        <v>10.823821339950372</v>
      </c>
      <c r="AC18" s="6">
        <v>10.898263027295286</v>
      </c>
      <c r="AD18" s="6">
        <v>10.972704714640198</v>
      </c>
      <c r="AE18" s="6">
        <v>11.047146401985112</v>
      </c>
      <c r="AF18" s="6">
        <v>11.121588089330023</v>
      </c>
      <c r="AG18" s="6">
        <v>11.196029776674937</v>
      </c>
      <c r="AH18" s="6">
        <v>11.27047146401985</v>
      </c>
      <c r="AI18" s="6">
        <v>11.344913151364763</v>
      </c>
      <c r="AJ18" s="14">
        <f t="shared" si="1"/>
        <v>7.52853598</v>
      </c>
    </row>
    <row r="19" ht="12.75" customHeight="1">
      <c r="A19" s="6" t="s">
        <v>46</v>
      </c>
      <c r="B19" s="6" t="s">
        <v>89</v>
      </c>
      <c r="C19" s="6" t="s">
        <v>64</v>
      </c>
      <c r="D19" s="6" t="s">
        <v>65</v>
      </c>
      <c r="E19" s="6">
        <v>44.44444444444444</v>
      </c>
      <c r="F19" s="6">
        <v>44.44444444444444</v>
      </c>
      <c r="G19" s="6">
        <v>44.44444444444444</v>
      </c>
      <c r="H19" s="6">
        <v>44.44444444444444</v>
      </c>
      <c r="I19" s="6">
        <v>44.44444444444444</v>
      </c>
      <c r="J19" s="6">
        <v>44.44444444444444</v>
      </c>
      <c r="K19" s="6">
        <v>44.44444444444444</v>
      </c>
      <c r="L19" s="6">
        <v>44.44444444444444</v>
      </c>
      <c r="M19" s="6">
        <v>44.44444444444444</v>
      </c>
      <c r="N19" s="6">
        <v>44.44444444444444</v>
      </c>
      <c r="O19" s="6">
        <v>44.44444444444444</v>
      </c>
      <c r="P19" s="6">
        <v>44.44444444444444</v>
      </c>
      <c r="Q19" s="6">
        <v>44.44444444444444</v>
      </c>
      <c r="R19" s="6">
        <v>44.44444444444444</v>
      </c>
      <c r="S19" s="6">
        <v>44.44444444444444</v>
      </c>
      <c r="T19" s="6">
        <v>44.44444444444444</v>
      </c>
      <c r="U19" s="6">
        <v>44.44444444444444</v>
      </c>
      <c r="V19" s="6">
        <v>44.44444444444444</v>
      </c>
      <c r="W19" s="6">
        <v>44.44444444444444</v>
      </c>
      <c r="X19" s="6">
        <v>44.44444444444444</v>
      </c>
      <c r="Y19" s="6">
        <v>44.44444444444444</v>
      </c>
      <c r="Z19" s="6">
        <v>44.81481481481481</v>
      </c>
      <c r="AA19" s="6">
        <v>45.18518518518518</v>
      </c>
      <c r="AB19" s="6">
        <v>45.55555555555556</v>
      </c>
      <c r="AC19" s="6">
        <v>45.925925925925924</v>
      </c>
      <c r="AD19" s="6">
        <v>46.2962962962963</v>
      </c>
      <c r="AE19" s="6">
        <v>51.85185185185185</v>
      </c>
      <c r="AF19" s="6">
        <v>51.85185185185185</v>
      </c>
      <c r="AG19" s="6">
        <v>51.85185185185185</v>
      </c>
      <c r="AH19" s="6">
        <v>51.85185185185185</v>
      </c>
      <c r="AI19" s="6">
        <v>51.85185185185185</v>
      </c>
      <c r="AJ19" s="14">
        <f t="shared" si="1"/>
        <v>7.407407407</v>
      </c>
    </row>
    <row r="20" ht="12.75" customHeight="1">
      <c r="A20" s="6" t="s">
        <v>47</v>
      </c>
      <c r="B20" s="6" t="s">
        <v>90</v>
      </c>
      <c r="C20" s="6" t="s">
        <v>64</v>
      </c>
      <c r="D20" s="6" t="s">
        <v>65</v>
      </c>
      <c r="E20" s="6">
        <v>4.559478916695235</v>
      </c>
      <c r="F20" s="6">
        <v>4.885727345446235</v>
      </c>
      <c r="G20" s="6">
        <v>5.211975774197235</v>
      </c>
      <c r="H20" s="6">
        <v>5.538224202948235</v>
      </c>
      <c r="I20" s="6">
        <v>5.864472631699234</v>
      </c>
      <c r="J20" s="6">
        <v>6.190721060450234</v>
      </c>
      <c r="K20" s="6">
        <v>6.516969489201234</v>
      </c>
      <c r="L20" s="6">
        <v>6.843217917952233</v>
      </c>
      <c r="M20" s="6">
        <v>7.169466346703233</v>
      </c>
      <c r="N20" s="6">
        <v>7.495714775454234</v>
      </c>
      <c r="O20" s="6">
        <v>7.821963204205233</v>
      </c>
      <c r="P20" s="6">
        <v>8.028968117929379</v>
      </c>
      <c r="Q20" s="6">
        <v>8.235973031653526</v>
      </c>
      <c r="R20" s="6">
        <v>8.44297794537767</v>
      </c>
      <c r="S20" s="6">
        <v>8.649982859101819</v>
      </c>
      <c r="T20" s="6">
        <v>8.856987772825962</v>
      </c>
      <c r="U20" s="6">
        <v>9.063992686550108</v>
      </c>
      <c r="V20" s="6">
        <v>9.270997600274255</v>
      </c>
      <c r="W20" s="6">
        <v>9.478002513998401</v>
      </c>
      <c r="X20" s="6">
        <v>9.685007427722546</v>
      </c>
      <c r="Y20" s="6">
        <v>9.892012341446693</v>
      </c>
      <c r="Z20" s="6">
        <v>10.107644840589648</v>
      </c>
      <c r="AA20" s="6">
        <v>10.323277339732602</v>
      </c>
      <c r="AB20" s="6">
        <v>10.538909838875558</v>
      </c>
      <c r="AC20" s="6">
        <v>10.75454233801851</v>
      </c>
      <c r="AD20" s="6">
        <v>10.970174837161467</v>
      </c>
      <c r="AE20" s="6">
        <v>11.12444292080905</v>
      </c>
      <c r="AF20" s="6">
        <v>11.244429208090503</v>
      </c>
      <c r="AG20" s="6">
        <v>11.364415495371958</v>
      </c>
      <c r="AH20" s="6">
        <v>11.48440178265341</v>
      </c>
      <c r="AI20" s="6">
        <v>11.604388069934865</v>
      </c>
      <c r="AJ20" s="14">
        <f t="shared" si="1"/>
        <v>7.044909153</v>
      </c>
    </row>
    <row r="21" ht="12.75" customHeight="1">
      <c r="A21" s="6" t="s">
        <v>48</v>
      </c>
      <c r="B21" s="6" t="s">
        <v>91</v>
      </c>
      <c r="C21" s="6" t="s">
        <v>64</v>
      </c>
      <c r="D21" s="6" t="s">
        <v>65</v>
      </c>
      <c r="E21" s="6">
        <v>48.13296398891967</v>
      </c>
      <c r="F21" s="6">
        <v>48.130378578024015</v>
      </c>
      <c r="G21" s="6">
        <v>48.127793167128345</v>
      </c>
      <c r="H21" s="6">
        <v>48.12520775623268</v>
      </c>
      <c r="I21" s="6">
        <v>48.12262234533703</v>
      </c>
      <c r="J21" s="6">
        <v>48.120036934441366</v>
      </c>
      <c r="K21" s="6">
        <v>48.117451523545704</v>
      </c>
      <c r="L21" s="6">
        <v>48.11486611265005</v>
      </c>
      <c r="M21" s="6">
        <v>48.112280701754386</v>
      </c>
      <c r="N21" s="6">
        <v>48.109695290858724</v>
      </c>
      <c r="O21" s="6">
        <v>48.10710987996307</v>
      </c>
      <c r="P21" s="6">
        <v>48.45290858725762</v>
      </c>
      <c r="Q21" s="6">
        <v>48.798707294552166</v>
      </c>
      <c r="R21" s="6">
        <v>49.14450600184673</v>
      </c>
      <c r="S21" s="6">
        <v>49.49030470914128</v>
      </c>
      <c r="T21" s="6">
        <v>49.836103416435826</v>
      </c>
      <c r="U21" s="6">
        <v>50.18190212373038</v>
      </c>
      <c r="V21" s="6">
        <v>50.52770083102492</v>
      </c>
      <c r="W21" s="6">
        <v>50.873499538319486</v>
      </c>
      <c r="X21" s="6">
        <v>51.21929824561404</v>
      </c>
      <c r="Y21" s="6">
        <v>51.56509695290858</v>
      </c>
      <c r="Z21" s="6">
        <v>51.91615881809788</v>
      </c>
      <c r="AA21" s="6">
        <v>52.267220683287164</v>
      </c>
      <c r="AB21" s="6">
        <v>52.61828254847646</v>
      </c>
      <c r="AC21" s="6">
        <v>52.969344413665745</v>
      </c>
      <c r="AD21" s="6">
        <v>53.32040627885504</v>
      </c>
      <c r="AE21" s="6">
        <v>53.6786703601108</v>
      </c>
      <c r="AF21" s="6">
        <v>54.03785780240074</v>
      </c>
      <c r="AG21" s="6">
        <v>54.397045244690666</v>
      </c>
      <c r="AH21" s="6">
        <v>54.75530932594644</v>
      </c>
      <c r="AI21" s="6">
        <v>55.11449676823638</v>
      </c>
      <c r="AJ21" s="14">
        <f t="shared" si="1"/>
        <v>6.981532779</v>
      </c>
    </row>
    <row r="22" ht="12.75" customHeight="1">
      <c r="A22" s="6" t="s">
        <v>49</v>
      </c>
      <c r="B22" s="6" t="s">
        <v>92</v>
      </c>
      <c r="C22" s="6" t="s">
        <v>64</v>
      </c>
      <c r="D22" s="6" t="s">
        <v>65</v>
      </c>
      <c r="E22" s="6">
        <v>16.673325432084095</v>
      </c>
      <c r="F22" s="6">
        <v>16.884048566156697</v>
      </c>
      <c r="G22" s="6">
        <v>17.09477170022929</v>
      </c>
      <c r="H22" s="6">
        <v>17.30549483430189</v>
      </c>
      <c r="I22" s="6">
        <v>17.51621796837449</v>
      </c>
      <c r="J22" s="6">
        <v>17.726847057525315</v>
      </c>
      <c r="K22" s="6">
        <v>17.937588106159232</v>
      </c>
      <c r="L22" s="6">
        <v>18.14831034588863</v>
      </c>
      <c r="M22" s="6">
        <v>18.35903258561802</v>
      </c>
      <c r="N22" s="6">
        <v>18.569754825347413</v>
      </c>
      <c r="O22" s="6">
        <v>18.780496991946695</v>
      </c>
      <c r="P22" s="6">
        <v>19.031006736957004</v>
      </c>
      <c r="Q22" s="6">
        <v>19.281516880505123</v>
      </c>
      <c r="R22" s="6">
        <v>19.532028060268065</v>
      </c>
      <c r="S22" s="6">
        <v>19.782536537898473</v>
      </c>
      <c r="T22" s="6">
        <v>20.033048161385466</v>
      </c>
      <c r="U22" s="6">
        <v>20.28355788513162</v>
      </c>
      <c r="V22" s="6">
        <v>20.53406803399578</v>
      </c>
      <c r="W22" s="6">
        <v>20.78457818285993</v>
      </c>
      <c r="X22" s="6">
        <v>21.03508721576882</v>
      </c>
      <c r="Y22" s="6">
        <v>21.285596899644784</v>
      </c>
      <c r="Z22" s="6">
        <v>21.491096232030028</v>
      </c>
      <c r="AA22" s="6">
        <v>21.69659601611336</v>
      </c>
      <c r="AB22" s="6">
        <v>21.902094870635317</v>
      </c>
      <c r="AC22" s="6">
        <v>22.107594645996894</v>
      </c>
      <c r="AD22" s="6">
        <v>22.31309418460727</v>
      </c>
      <c r="AE22" s="6">
        <v>22.542877304164733</v>
      </c>
      <c r="AF22" s="6">
        <v>22.742310291696473</v>
      </c>
      <c r="AG22" s="6">
        <v>22.94173538351007</v>
      </c>
      <c r="AH22" s="6">
        <v>23.14116554273557</v>
      </c>
      <c r="AI22" s="6">
        <v>23.340595701961064</v>
      </c>
      <c r="AJ22" s="14">
        <f t="shared" si="1"/>
        <v>6.66727027</v>
      </c>
    </row>
    <row r="23" ht="12.75" customHeight="1">
      <c r="A23" s="6" t="s">
        <v>50</v>
      </c>
      <c r="B23" s="6" t="s">
        <v>93</v>
      </c>
      <c r="C23" s="6" t="s">
        <v>64</v>
      </c>
      <c r="D23" s="6" t="s">
        <v>65</v>
      </c>
      <c r="E23" s="6">
        <v>18.38235294117647</v>
      </c>
      <c r="F23" s="6">
        <v>18.38235294117647</v>
      </c>
      <c r="G23" s="6">
        <v>18.38235294117647</v>
      </c>
      <c r="H23" s="6">
        <v>18.38235294117647</v>
      </c>
      <c r="I23" s="6">
        <v>18.38235294117647</v>
      </c>
      <c r="J23" s="6">
        <v>18.38235294117647</v>
      </c>
      <c r="K23" s="6">
        <v>18.38235294117647</v>
      </c>
      <c r="L23" s="6">
        <v>18.38235294117647</v>
      </c>
      <c r="M23" s="6">
        <v>18.38235294117647</v>
      </c>
      <c r="N23" s="6">
        <v>18.38235294117647</v>
      </c>
      <c r="O23" s="6">
        <v>22.794117647058826</v>
      </c>
      <c r="P23" s="6">
        <v>18.38235294117647</v>
      </c>
      <c r="Q23" s="6">
        <v>18.38235294117647</v>
      </c>
      <c r="R23" s="6">
        <v>18.38235294117647</v>
      </c>
      <c r="S23" s="6">
        <v>18.38235294117647</v>
      </c>
      <c r="T23" s="6">
        <v>18.38235294117647</v>
      </c>
      <c r="U23" s="6">
        <v>18.38235294117647</v>
      </c>
      <c r="V23" s="6">
        <v>18.38235294117647</v>
      </c>
      <c r="W23" s="6">
        <v>18.38235294117647</v>
      </c>
      <c r="X23" s="6">
        <v>18.38235294117647</v>
      </c>
      <c r="Y23" s="6">
        <v>22.794117647058826</v>
      </c>
      <c r="Z23" s="6">
        <v>24.8</v>
      </c>
      <c r="AA23" s="6">
        <v>24.8</v>
      </c>
      <c r="AB23" s="6">
        <v>24.8</v>
      </c>
      <c r="AC23" s="6">
        <v>24.8</v>
      </c>
      <c r="AD23" s="6">
        <v>24.8</v>
      </c>
      <c r="AE23" s="6">
        <v>24.8</v>
      </c>
      <c r="AF23" s="6">
        <v>24.8</v>
      </c>
      <c r="AG23" s="6">
        <v>24.8</v>
      </c>
      <c r="AH23" s="6">
        <v>24.8</v>
      </c>
      <c r="AI23" s="6">
        <v>24.8</v>
      </c>
      <c r="AJ23" s="14">
        <f t="shared" si="1"/>
        <v>6.417647059</v>
      </c>
    </row>
    <row r="24" ht="12.75" customHeight="1">
      <c r="A24" s="6" t="s">
        <v>51</v>
      </c>
      <c r="B24" s="6" t="s">
        <v>94</v>
      </c>
      <c r="C24" s="6" t="s">
        <v>64</v>
      </c>
      <c r="D24" s="6" t="s">
        <v>65</v>
      </c>
      <c r="E24" s="6">
        <v>25.80582095134473</v>
      </c>
      <c r="F24" s="6">
        <v>26.0708578423039</v>
      </c>
      <c r="G24" s="6">
        <v>26.335894733263064</v>
      </c>
      <c r="H24" s="6">
        <v>26.60093162422223</v>
      </c>
      <c r="I24" s="6">
        <v>26.865968515181393</v>
      </c>
      <c r="J24" s="6">
        <v>27.131005406140556</v>
      </c>
      <c r="K24" s="6">
        <v>27.396042297099726</v>
      </c>
      <c r="L24" s="6">
        <v>27.661079188058892</v>
      </c>
      <c r="M24" s="6">
        <v>27.926116079018055</v>
      </c>
      <c r="N24" s="6">
        <v>28.191152969977217</v>
      </c>
      <c r="O24" s="6">
        <v>28.45618986093638</v>
      </c>
      <c r="P24" s="6">
        <v>28.680184284791405</v>
      </c>
      <c r="Q24" s="6">
        <v>28.904178708646427</v>
      </c>
      <c r="R24" s="6">
        <v>29.12520228462637</v>
      </c>
      <c r="S24" s="6">
        <v>29.349173862786433</v>
      </c>
      <c r="T24" s="6">
        <v>29.573145440946487</v>
      </c>
      <c r="U24" s="6">
        <v>29.79711701910655</v>
      </c>
      <c r="V24" s="6">
        <v>30.02108859726661</v>
      </c>
      <c r="W24" s="6">
        <v>30.24506017542667</v>
      </c>
      <c r="X24" s="6">
        <v>30.469031753586727</v>
      </c>
      <c r="Y24" s="6">
        <v>30.693003331746787</v>
      </c>
      <c r="Z24" s="6">
        <v>30.87593662881621</v>
      </c>
      <c r="AA24" s="6">
        <v>31.05886992588563</v>
      </c>
      <c r="AB24" s="6">
        <v>31.241803222955056</v>
      </c>
      <c r="AC24" s="6">
        <v>31.424736520024478</v>
      </c>
      <c r="AD24" s="6">
        <v>31.607669817093903</v>
      </c>
      <c r="AE24" s="6">
        <v>31.790609913646563</v>
      </c>
      <c r="AF24" s="6">
        <v>31.973550010199226</v>
      </c>
      <c r="AG24" s="6">
        <v>31.76875020992174</v>
      </c>
      <c r="AH24" s="6">
        <v>31.949484432203672</v>
      </c>
      <c r="AI24" s="6">
        <v>32.13021865448561</v>
      </c>
      <c r="AJ24" s="14">
        <f t="shared" si="1"/>
        <v>6.324397703</v>
      </c>
    </row>
    <row r="25" ht="12.75" customHeight="1">
      <c r="A25" s="6" t="s">
        <v>52</v>
      </c>
      <c r="B25" s="6" t="s">
        <v>95</v>
      </c>
      <c r="C25" s="6" t="s">
        <v>64</v>
      </c>
      <c r="D25" s="6" t="s">
        <v>65</v>
      </c>
      <c r="E25" s="6">
        <v>30.073217029738768</v>
      </c>
      <c r="F25" s="6">
        <v>30.116604899213595</v>
      </c>
      <c r="G25" s="6">
        <v>30.159992768688422</v>
      </c>
      <c r="H25" s="6">
        <v>30.203380638163246</v>
      </c>
      <c r="I25" s="6">
        <v>30.246768507638073</v>
      </c>
      <c r="J25" s="6">
        <v>30.290156377112897</v>
      </c>
      <c r="K25" s="6">
        <v>30.333544246587724</v>
      </c>
      <c r="L25" s="6">
        <v>30.376932116062548</v>
      </c>
      <c r="M25" s="6">
        <v>30.420319985537375</v>
      </c>
      <c r="N25" s="6">
        <v>30.463707855012203</v>
      </c>
      <c r="O25" s="6">
        <v>30.507095724487026</v>
      </c>
      <c r="P25" s="6">
        <v>30.834312573443007</v>
      </c>
      <c r="Q25" s="6">
        <v>31.68566176470588</v>
      </c>
      <c r="R25" s="6">
        <v>32.02721338604395</v>
      </c>
      <c r="S25" s="6">
        <v>32.36300110334682</v>
      </c>
      <c r="T25" s="6">
        <v>32.7319587628866</v>
      </c>
      <c r="U25" s="6">
        <v>33.068213200773265</v>
      </c>
      <c r="V25" s="6">
        <v>33.407605192892</v>
      </c>
      <c r="W25" s="6">
        <v>33.74090783537427</v>
      </c>
      <c r="X25" s="6">
        <v>34.08990420044215</v>
      </c>
      <c r="Y25" s="6">
        <v>34.42336035372144</v>
      </c>
      <c r="Z25" s="6">
        <v>34.600221075902724</v>
      </c>
      <c r="AA25" s="6">
        <v>34.77708179808401</v>
      </c>
      <c r="AB25" s="6">
        <v>34.953942520265294</v>
      </c>
      <c r="AC25" s="6">
        <v>35.130803242446575</v>
      </c>
      <c r="AD25" s="6">
        <v>35.30766396462786</v>
      </c>
      <c r="AE25" s="6">
        <v>35.38135593220339</v>
      </c>
      <c r="AF25" s="6">
        <v>35.50110537951363</v>
      </c>
      <c r="AG25" s="6">
        <v>35.62085482682388</v>
      </c>
      <c r="AH25" s="6">
        <v>35.74060427413412</v>
      </c>
      <c r="AI25" s="6">
        <v>35.86035372144436</v>
      </c>
      <c r="AJ25" s="14">
        <f t="shared" si="1"/>
        <v>5.787136692</v>
      </c>
    </row>
    <row r="26" ht="12.75" customHeight="1">
      <c r="A26" s="6" t="s">
        <v>53</v>
      </c>
      <c r="B26" s="6" t="s">
        <v>96</v>
      </c>
      <c r="C26" s="6" t="s">
        <v>64</v>
      </c>
      <c r="D26" s="6" t="s">
        <v>65</v>
      </c>
      <c r="E26" s="6">
        <v>26.36394516825369</v>
      </c>
      <c r="F26" s="6">
        <v>26.519542849629087</v>
      </c>
      <c r="G26" s="6">
        <v>26.67514053100448</v>
      </c>
      <c r="H26" s="6">
        <v>26.830738212379877</v>
      </c>
      <c r="I26" s="6">
        <v>26.986335893755275</v>
      </c>
      <c r="J26" s="6">
        <v>27.14193357513067</v>
      </c>
      <c r="K26" s="6">
        <v>27.297531256506062</v>
      </c>
      <c r="L26" s="6">
        <v>27.45312893788146</v>
      </c>
      <c r="M26" s="6">
        <v>27.608726619256856</v>
      </c>
      <c r="N26" s="6">
        <v>27.764324300632254</v>
      </c>
      <c r="O26" s="6">
        <v>27.919870992956113</v>
      </c>
      <c r="P26" s="6">
        <v>28.12642105897543</v>
      </c>
      <c r="Q26" s="6">
        <v>28.33297112499475</v>
      </c>
      <c r="R26" s="6">
        <v>28.52389357271016</v>
      </c>
      <c r="S26" s="6">
        <v>28.746071257033385</v>
      </c>
      <c r="T26" s="6">
        <v>28.95315008300506</v>
      </c>
      <c r="U26" s="6">
        <v>29.159703921235597</v>
      </c>
      <c r="V26" s="6">
        <v>29.366257759466137</v>
      </c>
      <c r="W26" s="6">
        <v>29.57281159769668</v>
      </c>
      <c r="X26" s="6">
        <v>29.779365435927218</v>
      </c>
      <c r="Y26" s="6">
        <v>29.98591927415776</v>
      </c>
      <c r="Z26" s="6">
        <v>30.138232184046593</v>
      </c>
      <c r="AA26" s="6">
        <v>30.290545093935428</v>
      </c>
      <c r="AB26" s="6">
        <v>30.44285800382426</v>
      </c>
      <c r="AC26" s="6">
        <v>30.595170913713094</v>
      </c>
      <c r="AD26" s="6">
        <v>30.74748382360193</v>
      </c>
      <c r="AE26" s="6">
        <v>30.89979673349076</v>
      </c>
      <c r="AF26" s="6">
        <v>31.052109643379595</v>
      </c>
      <c r="AG26" s="6">
        <v>31.20442255326843</v>
      </c>
      <c r="AH26" s="6">
        <v>31.35673546315726</v>
      </c>
      <c r="AI26" s="6">
        <v>31.509048373046095</v>
      </c>
      <c r="AJ26" s="14">
        <f t="shared" si="1"/>
        <v>5.145103205</v>
      </c>
    </row>
    <row r="27" ht="12.75" customHeight="1">
      <c r="A27" s="6" t="s">
        <v>54</v>
      </c>
      <c r="B27" s="6" t="s">
        <v>97</v>
      </c>
      <c r="C27" s="6" t="s">
        <v>64</v>
      </c>
      <c r="D27" s="6" t="s">
        <v>65</v>
      </c>
      <c r="E27" s="6">
        <v>38.35535397357523</v>
      </c>
      <c r="F27" s="6">
        <v>38.84145139025833</v>
      </c>
      <c r="G27" s="6">
        <v>38.84145139025833</v>
      </c>
      <c r="H27" s="6">
        <v>39.08450009859988</v>
      </c>
      <c r="I27" s="6">
        <v>39.32754880694143</v>
      </c>
      <c r="J27" s="6">
        <v>39.57059751528298</v>
      </c>
      <c r="K27" s="6">
        <v>39.81364622362453</v>
      </c>
      <c r="L27" s="6">
        <v>40.05669493196608</v>
      </c>
      <c r="M27" s="6">
        <v>40.29974364030763</v>
      </c>
      <c r="N27" s="6">
        <v>40.54279234864918</v>
      </c>
      <c r="O27" s="6">
        <v>40.785841056990726</v>
      </c>
      <c r="P27" s="6">
        <v>40.961841845789785</v>
      </c>
      <c r="Q27" s="6">
        <v>41.139870827786815</v>
      </c>
      <c r="R27" s="6">
        <v>41.315880293842135</v>
      </c>
      <c r="S27" s="6">
        <v>41.49598146048025</v>
      </c>
      <c r="T27" s="6">
        <v>41.66789922595277</v>
      </c>
      <c r="U27" s="6">
        <v>41.829472646623955</v>
      </c>
      <c r="V27" s="6">
        <v>42.005421389847214</v>
      </c>
      <c r="W27" s="6">
        <v>42.18137013307048</v>
      </c>
      <c r="X27" s="6">
        <v>42.37402623015482</v>
      </c>
      <c r="Y27" s="6">
        <v>42.533267619517</v>
      </c>
      <c r="Z27" s="6">
        <v>42.53462126065743</v>
      </c>
      <c r="AA27" s="6">
        <v>42.53807106598985</v>
      </c>
      <c r="AB27" s="6">
        <v>42.541940189642595</v>
      </c>
      <c r="AC27" s="6">
        <v>42.531765308686374</v>
      </c>
      <c r="AD27" s="6">
        <v>42.53416626432421</v>
      </c>
      <c r="AE27" s="6">
        <v>42.9069698701401</v>
      </c>
      <c r="AF27" s="6">
        <v>42.97797921079856</v>
      </c>
      <c r="AG27" s="6">
        <v>43.05153217065721</v>
      </c>
      <c r="AH27" s="6">
        <v>43.122967780076856</v>
      </c>
      <c r="AI27" s="6">
        <v>43.1944033894965</v>
      </c>
      <c r="AJ27" s="14">
        <f t="shared" si="1"/>
        <v>4.839049416</v>
      </c>
    </row>
    <row r="28" ht="12.75" customHeight="1">
      <c r="A28" s="6" t="s">
        <v>55</v>
      </c>
      <c r="B28" s="6" t="s">
        <v>98</v>
      </c>
      <c r="C28" s="6" t="s">
        <v>64</v>
      </c>
      <c r="D28" s="6" t="s">
        <v>65</v>
      </c>
      <c r="E28" s="6">
        <v>25.59</v>
      </c>
      <c r="F28" s="6">
        <v>25.824041117145075</v>
      </c>
      <c r="G28" s="6">
        <v>26.058081458494957</v>
      </c>
      <c r="H28" s="6">
        <v>26.292122575640033</v>
      </c>
      <c r="I28" s="6">
        <v>26.526162916989914</v>
      </c>
      <c r="J28" s="6">
        <v>26.760204034134986</v>
      </c>
      <c r="K28" s="6">
        <v>26.994245151280065</v>
      </c>
      <c r="L28" s="6">
        <v>27.22828549262995</v>
      </c>
      <c r="M28" s="6">
        <v>27.46232660977502</v>
      </c>
      <c r="N28" s="6">
        <v>27.6963669511249</v>
      </c>
      <c r="O28" s="6">
        <v>27.93040806826998</v>
      </c>
      <c r="P28" s="6">
        <v>28.164366951124904</v>
      </c>
      <c r="Q28" s="6">
        <v>28.398326609775022</v>
      </c>
      <c r="R28" s="6">
        <v>28.63228549262995</v>
      </c>
      <c r="S28" s="6">
        <v>28.866245151280058</v>
      </c>
      <c r="T28" s="6">
        <v>29.10020403413499</v>
      </c>
      <c r="U28" s="6">
        <v>29.33416291698992</v>
      </c>
      <c r="V28" s="6">
        <v>29.568122575640025</v>
      </c>
      <c r="W28" s="6">
        <v>29.80208145849496</v>
      </c>
      <c r="X28" s="6">
        <v>30.036041117145075</v>
      </c>
      <c r="Y28" s="6">
        <v>30.27</v>
      </c>
      <c r="Z28" s="6">
        <v>30.27</v>
      </c>
      <c r="AA28" s="6">
        <v>30.27</v>
      </c>
      <c r="AB28" s="6">
        <v>30.27</v>
      </c>
      <c r="AC28" s="6">
        <v>30.27</v>
      </c>
      <c r="AD28" s="6">
        <v>30.27</v>
      </c>
      <c r="AE28" s="6">
        <v>30.2699767261443</v>
      </c>
      <c r="AF28" s="6">
        <v>30.2699767261443</v>
      </c>
      <c r="AG28" s="6">
        <v>30.2699767261443</v>
      </c>
      <c r="AH28" s="6">
        <v>30.2699767261443</v>
      </c>
      <c r="AI28" s="6">
        <v>30.2699767261443</v>
      </c>
      <c r="AJ28" s="14">
        <f t="shared" si="1"/>
        <v>4.679976726</v>
      </c>
    </row>
    <row r="29" ht="12.75" customHeight="1">
      <c r="A29" s="6" t="s">
        <v>56</v>
      </c>
      <c r="B29" s="6" t="s">
        <v>99</v>
      </c>
      <c r="C29" s="6" t="s">
        <v>64</v>
      </c>
      <c r="D29" s="6" t="s">
        <v>65</v>
      </c>
      <c r="E29" s="6">
        <v>6.701117723907678</v>
      </c>
      <c r="F29" s="6">
        <v>6.946029902743504</v>
      </c>
      <c r="G29" s="6">
        <v>7.19094208157933</v>
      </c>
      <c r="H29" s="6">
        <v>7.435854260415155</v>
      </c>
      <c r="I29" s="6">
        <v>7.68076643925098</v>
      </c>
      <c r="J29" s="6">
        <v>7.925678618086805</v>
      </c>
      <c r="K29" s="6">
        <v>8.17059079692263</v>
      </c>
      <c r="L29" s="6">
        <v>8.415502975758454</v>
      </c>
      <c r="M29" s="6">
        <v>8.660415154594281</v>
      </c>
      <c r="N29" s="6">
        <v>8.905327333430106</v>
      </c>
      <c r="O29" s="6">
        <v>9.150239512265932</v>
      </c>
      <c r="P29" s="6">
        <v>9.280911598200028</v>
      </c>
      <c r="Q29" s="6">
        <v>9.411583684134127</v>
      </c>
      <c r="R29" s="6">
        <v>9.542255770068223</v>
      </c>
      <c r="S29" s="6">
        <v>9.672927856002323</v>
      </c>
      <c r="T29" s="6">
        <v>9.803599941936419</v>
      </c>
      <c r="U29" s="6">
        <v>9.934272027870518</v>
      </c>
      <c r="V29" s="6">
        <v>10.064944113804616</v>
      </c>
      <c r="W29" s="6">
        <v>10.195616199738716</v>
      </c>
      <c r="X29" s="6">
        <v>10.326288285672812</v>
      </c>
      <c r="Y29" s="6">
        <v>10.456960371606911</v>
      </c>
      <c r="Z29" s="6">
        <v>10.556510378864857</v>
      </c>
      <c r="AA29" s="6">
        <v>10.656060386122805</v>
      </c>
      <c r="AB29" s="6">
        <v>10.755610393380751</v>
      </c>
      <c r="AC29" s="6">
        <v>10.8551604006387</v>
      </c>
      <c r="AD29" s="6">
        <v>10.954710407896647</v>
      </c>
      <c r="AE29" s="6">
        <v>11.06619248076644</v>
      </c>
      <c r="AF29" s="6">
        <v>11.177529394687182</v>
      </c>
      <c r="AG29" s="6">
        <v>11.235592974306865</v>
      </c>
      <c r="AH29" s="6">
        <v>11.29365655392655</v>
      </c>
      <c r="AI29" s="6">
        <v>11.351720133546232</v>
      </c>
      <c r="AJ29" s="14">
        <f t="shared" si="1"/>
        <v>4.65060241</v>
      </c>
    </row>
    <row r="30" ht="12.75" customHeight="1">
      <c r="A30" s="6" t="s">
        <v>100</v>
      </c>
      <c r="B30" s="6" t="s">
        <v>101</v>
      </c>
      <c r="C30" s="6" t="s">
        <v>64</v>
      </c>
      <c r="D30" s="6" t="s">
        <v>65</v>
      </c>
      <c r="E30" s="6">
        <v>0.18775944375259446</v>
      </c>
      <c r="F30" s="6">
        <v>6.40727091116646</v>
      </c>
      <c r="G30" s="6">
        <v>6.3455842673308425</v>
      </c>
      <c r="H30" s="6">
        <v>6.283897623495226</v>
      </c>
      <c r="I30" s="6">
        <v>6.22221097965961</v>
      </c>
      <c r="J30" s="6">
        <v>6.160524335823993</v>
      </c>
      <c r="K30" s="6">
        <v>6.098837691988377</v>
      </c>
      <c r="L30" s="6">
        <v>6.037151048152761</v>
      </c>
      <c r="M30" s="6">
        <v>5.975464404317145</v>
      </c>
      <c r="N30" s="6">
        <v>5.913777760481527</v>
      </c>
      <c r="O30" s="6">
        <v>5.852091116645911</v>
      </c>
      <c r="P30" s="6">
        <v>5.797928341635533</v>
      </c>
      <c r="Q30" s="6">
        <v>5.7437655666251555</v>
      </c>
      <c r="R30" s="6">
        <v>5.689602791614778</v>
      </c>
      <c r="S30" s="6">
        <v>5.6354400166044005</v>
      </c>
      <c r="T30" s="6">
        <v>5.581277241594022</v>
      </c>
      <c r="U30" s="6">
        <v>5.527114466583645</v>
      </c>
      <c r="V30" s="6">
        <v>5.472951691573267</v>
      </c>
      <c r="W30" s="6">
        <v>5.41878891656289</v>
      </c>
      <c r="X30" s="6">
        <v>5.364626141552511</v>
      </c>
      <c r="Y30" s="6">
        <v>5.310463366542134</v>
      </c>
      <c r="Z30" s="6">
        <v>5.268659194686593</v>
      </c>
      <c r="AA30" s="6">
        <v>5.2268550228310495</v>
      </c>
      <c r="AB30" s="6">
        <v>5.185050850975508</v>
      </c>
      <c r="AC30" s="6">
        <v>5.143246679119967</v>
      </c>
      <c r="AD30" s="6">
        <v>5.101442507264426</v>
      </c>
      <c r="AE30" s="6">
        <v>5.017953507679535</v>
      </c>
      <c r="AF30" s="6">
        <v>4.994188459941884</v>
      </c>
      <c r="AG30" s="6">
        <v>4.940561436280615</v>
      </c>
      <c r="AH30" s="6">
        <v>4.886934412619344</v>
      </c>
      <c r="AI30" s="6">
        <v>4.833307388958074</v>
      </c>
      <c r="AJ30" s="14">
        <f t="shared" si="1"/>
        <v>4.645547945</v>
      </c>
    </row>
    <row r="31" ht="12.75" customHeight="1">
      <c r="A31" s="6" t="s">
        <v>102</v>
      </c>
      <c r="B31" s="6" t="s">
        <v>103</v>
      </c>
      <c r="C31" s="6" t="s">
        <v>64</v>
      </c>
      <c r="D31" s="6" t="s">
        <v>65</v>
      </c>
      <c r="E31" s="6">
        <v>34.25412007084954</v>
      </c>
      <c r="F31" s="6">
        <v>34.4734870173898</v>
      </c>
      <c r="G31" s="6">
        <v>34.70931852870721</v>
      </c>
      <c r="H31" s="6">
        <v>34.929658945720895</v>
      </c>
      <c r="I31" s="6">
        <v>35.157368989356065</v>
      </c>
      <c r="J31" s="6">
        <v>35.385080770721366</v>
      </c>
      <c r="K31" s="6">
        <v>35.612794252499334</v>
      </c>
      <c r="L31" s="6">
        <v>35.84091085595488</v>
      </c>
      <c r="M31" s="6">
        <v>36.06889963640329</v>
      </c>
      <c r="N31" s="6">
        <v>36.297029014241645</v>
      </c>
      <c r="O31" s="6">
        <v>36.5325176845284</v>
      </c>
      <c r="P31" s="6">
        <v>36.68650431643578</v>
      </c>
      <c r="Q31" s="6">
        <v>36.826655445061625</v>
      </c>
      <c r="R31" s="6">
        <v>36.96703237040021</v>
      </c>
      <c r="S31" s="6">
        <v>37.11900197673111</v>
      </c>
      <c r="T31" s="6">
        <v>37.2676738824424</v>
      </c>
      <c r="U31" s="6">
        <v>37.42321035323546</v>
      </c>
      <c r="V31" s="6">
        <v>37.56916196509374</v>
      </c>
      <c r="W31" s="6">
        <v>37.723517152989935</v>
      </c>
      <c r="X31" s="6">
        <v>37.87167322209592</v>
      </c>
      <c r="Y31" s="6">
        <v>37.999098245930355</v>
      </c>
      <c r="Z31" s="6">
        <v>38.08415339038251</v>
      </c>
      <c r="AA31" s="6">
        <v>38.16213919603133</v>
      </c>
      <c r="AB31" s="6">
        <v>38.22433933869931</v>
      </c>
      <c r="AC31" s="6">
        <v>38.307312845616195</v>
      </c>
      <c r="AD31" s="6">
        <v>38.3978413402158</v>
      </c>
      <c r="AE31" s="6">
        <v>38.45212738675082</v>
      </c>
      <c r="AF31" s="6">
        <v>38.51986001122393</v>
      </c>
      <c r="AG31" s="6">
        <v>38.525193198772044</v>
      </c>
      <c r="AH31" s="6">
        <v>38.582543702165616</v>
      </c>
      <c r="AI31" s="6">
        <v>38.639521412375416</v>
      </c>
      <c r="AJ31" s="14">
        <f t="shared" si="1"/>
        <v>4.385401342</v>
      </c>
    </row>
    <row r="32" ht="12.75" customHeight="1">
      <c r="A32" s="6" t="s">
        <v>104</v>
      </c>
      <c r="B32" s="6" t="s">
        <v>105</v>
      </c>
      <c r="C32" s="6" t="s">
        <v>64</v>
      </c>
      <c r="D32" s="6" t="s">
        <v>65</v>
      </c>
      <c r="E32" s="6">
        <v>31.03063178047224</v>
      </c>
      <c r="F32" s="6">
        <v>31.03063178047224</v>
      </c>
      <c r="G32" s="6">
        <v>31.26994256541161</v>
      </c>
      <c r="H32" s="6">
        <v>31.389597957881303</v>
      </c>
      <c r="I32" s="6">
        <v>31.509253350350992</v>
      </c>
      <c r="J32" s="6">
        <v>31.628908742820677</v>
      </c>
      <c r="K32" s="6">
        <v>31.748564135290362</v>
      </c>
      <c r="L32" s="6">
        <v>31.86821952776005</v>
      </c>
      <c r="M32" s="6">
        <v>31.987874920229736</v>
      </c>
      <c r="N32" s="6">
        <v>32.10753031269943</v>
      </c>
      <c r="O32" s="6">
        <v>32.22718570516911</v>
      </c>
      <c r="P32" s="6">
        <v>32.46649649010849</v>
      </c>
      <c r="Q32" s="6">
        <v>32.70580727504786</v>
      </c>
      <c r="R32" s="6">
        <v>32.94511805998724</v>
      </c>
      <c r="S32" s="6">
        <v>33.184428844926614</v>
      </c>
      <c r="T32" s="6">
        <v>33.423739629865985</v>
      </c>
      <c r="U32" s="6">
        <v>33.66305041480536</v>
      </c>
      <c r="V32" s="6">
        <v>33.90236119974473</v>
      </c>
      <c r="W32" s="6">
        <v>34.144395692062226</v>
      </c>
      <c r="X32" s="6">
        <v>34.38372556840846</v>
      </c>
      <c r="Y32" s="6">
        <v>34.623055444754684</v>
      </c>
      <c r="Z32" s="6">
        <v>34.677856846539235</v>
      </c>
      <c r="AA32" s="6">
        <v>34.732105817404346</v>
      </c>
      <c r="AB32" s="6">
        <v>34.78579976067012</v>
      </c>
      <c r="AC32" s="6">
        <v>34.85395051875499</v>
      </c>
      <c r="AD32" s="6">
        <v>34.90822027134876</v>
      </c>
      <c r="AE32" s="6">
        <v>34.960569585900835</v>
      </c>
      <c r="AF32" s="6">
        <v>35.056911607413674</v>
      </c>
      <c r="AG32" s="6">
        <v>35.09500239501836</v>
      </c>
      <c r="AH32" s="6">
        <v>35.12693597317579</v>
      </c>
      <c r="AI32" s="6">
        <v>35.142902762254515</v>
      </c>
      <c r="AJ32" s="14">
        <f t="shared" si="1"/>
        <v>4.112270982</v>
      </c>
    </row>
    <row r="33" ht="12.75" customHeight="1">
      <c r="A33" s="6" t="s">
        <v>106</v>
      </c>
      <c r="B33" s="6" t="s">
        <v>107</v>
      </c>
      <c r="C33" s="6" t="s">
        <v>64</v>
      </c>
      <c r="D33" s="6" t="s">
        <v>65</v>
      </c>
      <c r="E33" s="6">
        <v>52.040575607454585</v>
      </c>
      <c r="F33" s="6">
        <v>52.040575607454585</v>
      </c>
      <c r="G33" s="6">
        <v>52.193866477942905</v>
      </c>
      <c r="H33" s="6">
        <v>52.271691436659594</v>
      </c>
      <c r="I33" s="6">
        <v>52.34951639537626</v>
      </c>
      <c r="J33" s="6">
        <v>52.427341354092945</v>
      </c>
      <c r="K33" s="6">
        <v>52.50516631280963</v>
      </c>
      <c r="L33" s="6">
        <v>52.5829912715263</v>
      </c>
      <c r="M33" s="6">
        <v>52.66081623024298</v>
      </c>
      <c r="N33" s="6">
        <v>52.738641188959654</v>
      </c>
      <c r="O33" s="6">
        <v>52.816466147676344</v>
      </c>
      <c r="P33" s="6">
        <v>53.04560037744751</v>
      </c>
      <c r="Q33" s="6">
        <v>53.27473460721869</v>
      </c>
      <c r="R33" s="6">
        <v>53.50386883698985</v>
      </c>
      <c r="S33" s="6">
        <v>53.73300306676102</v>
      </c>
      <c r="T33" s="6">
        <v>53.9621372965322</v>
      </c>
      <c r="U33" s="6">
        <v>54.191271526303375</v>
      </c>
      <c r="V33" s="6">
        <v>54.42040575607455</v>
      </c>
      <c r="W33" s="6">
        <v>54.64953998584572</v>
      </c>
      <c r="X33" s="6">
        <v>54.87867421561688</v>
      </c>
      <c r="Y33" s="6">
        <v>55.10780844538806</v>
      </c>
      <c r="Z33" s="6">
        <v>55.50879924510498</v>
      </c>
      <c r="AA33" s="6">
        <v>55.9097900448219</v>
      </c>
      <c r="AB33" s="6">
        <v>54.91175523349436</v>
      </c>
      <c r="AC33" s="6">
        <v>55.30278352887048</v>
      </c>
      <c r="AD33" s="6">
        <v>55.69381182424661</v>
      </c>
      <c r="AE33" s="6">
        <v>55.69933287324592</v>
      </c>
      <c r="AF33" s="6">
        <v>56.09385783298827</v>
      </c>
      <c r="AG33" s="6">
        <v>56.09385783298827</v>
      </c>
      <c r="AH33" s="6">
        <v>56.09385783298827</v>
      </c>
      <c r="AI33" s="6">
        <v>56.09385783298827</v>
      </c>
      <c r="AJ33" s="14">
        <f t="shared" si="1"/>
        <v>4.053282226</v>
      </c>
    </row>
    <row r="34" ht="12.75" customHeight="1">
      <c r="A34" s="6" t="s">
        <v>108</v>
      </c>
      <c r="B34" s="6" t="s">
        <v>109</v>
      </c>
      <c r="C34" s="6" t="s">
        <v>64</v>
      </c>
      <c r="D34" s="6" t="s">
        <v>65</v>
      </c>
      <c r="E34" s="6">
        <v>20.50490093230688</v>
      </c>
      <c r="F34" s="6">
        <v>20.581697895988338</v>
      </c>
      <c r="G34" s="6">
        <v>20.65849485966979</v>
      </c>
      <c r="H34" s="6">
        <v>20.735291823351247</v>
      </c>
      <c r="I34" s="6">
        <v>20.812088787032703</v>
      </c>
      <c r="J34" s="6">
        <v>20.888885750714156</v>
      </c>
      <c r="K34" s="6">
        <v>20.965682714395616</v>
      </c>
      <c r="L34" s="6">
        <v>21.04247967807707</v>
      </c>
      <c r="M34" s="6">
        <v>21.119276641758525</v>
      </c>
      <c r="N34" s="6">
        <v>21.19607360543998</v>
      </c>
      <c r="O34" s="6">
        <v>21.272870569121437</v>
      </c>
      <c r="P34" s="6">
        <v>21.395017295825866</v>
      </c>
      <c r="Q34" s="6">
        <v>21.517164022530302</v>
      </c>
      <c r="R34" s="6">
        <v>21.639310749234735</v>
      </c>
      <c r="S34" s="6">
        <v>21.761457475939167</v>
      </c>
      <c r="T34" s="6">
        <v>21.8836042026436</v>
      </c>
      <c r="U34" s="6">
        <v>22.00575092934803</v>
      </c>
      <c r="V34" s="6">
        <v>22.127897656052465</v>
      </c>
      <c r="W34" s="6">
        <v>22.250044382756897</v>
      </c>
      <c r="X34" s="6">
        <v>22.372191109461326</v>
      </c>
      <c r="Y34" s="6">
        <v>22.494337836165762</v>
      </c>
      <c r="Z34" s="6">
        <v>22.72857657773976</v>
      </c>
      <c r="AA34" s="6">
        <v>22.962815319313762</v>
      </c>
      <c r="AB34" s="6">
        <v>23.197054060887762</v>
      </c>
      <c r="AC34" s="6">
        <v>23.431292802461765</v>
      </c>
      <c r="AD34" s="6">
        <v>23.665531544035762</v>
      </c>
      <c r="AE34" s="6">
        <v>23.830864038131512</v>
      </c>
      <c r="AF34" s="6">
        <v>23.99619653222726</v>
      </c>
      <c r="AG34" s="6">
        <v>24.161529026323013</v>
      </c>
      <c r="AH34" s="6">
        <v>24.326861520418756</v>
      </c>
      <c r="AI34" s="6">
        <v>24.492153666553694</v>
      </c>
      <c r="AJ34" s="14">
        <f t="shared" si="1"/>
        <v>3.987252734</v>
      </c>
    </row>
    <row r="35" ht="12.75" customHeight="1">
      <c r="A35" s="6" t="s">
        <v>110</v>
      </c>
      <c r="B35" s="6" t="s">
        <v>111</v>
      </c>
      <c r="C35" s="6" t="s">
        <v>64</v>
      </c>
      <c r="D35" s="6" t="s">
        <v>65</v>
      </c>
      <c r="E35" s="6">
        <v>51.016142517203676</v>
      </c>
      <c r="F35" s="6">
        <v>51.016142517203676</v>
      </c>
      <c r="G35" s="6">
        <v>51.2348060968551</v>
      </c>
      <c r="H35" s="6">
        <v>51.34413788668082</v>
      </c>
      <c r="I35" s="6">
        <v>51.45346967650652</v>
      </c>
      <c r="J35" s="6">
        <v>51.56280146633224</v>
      </c>
      <c r="K35" s="6">
        <v>51.67213325615795</v>
      </c>
      <c r="L35" s="6">
        <v>51.781465045983666</v>
      </c>
      <c r="M35" s="6">
        <v>51.89079683580937</v>
      </c>
      <c r="N35" s="6">
        <v>52.00012862563509</v>
      </c>
      <c r="O35" s="6">
        <v>52.10946041546081</v>
      </c>
      <c r="P35" s="6">
        <v>52.32027783137178</v>
      </c>
      <c r="Q35" s="6">
        <v>52.53109524728279</v>
      </c>
      <c r="R35" s="6">
        <v>52.74191266319378</v>
      </c>
      <c r="S35" s="6">
        <v>52.95273007910477</v>
      </c>
      <c r="T35" s="6">
        <v>53.16354749501575</v>
      </c>
      <c r="U35" s="6">
        <v>53.37436491092675</v>
      </c>
      <c r="V35" s="6">
        <v>53.58518232683773</v>
      </c>
      <c r="W35" s="6">
        <v>53.79599974274873</v>
      </c>
      <c r="X35" s="6">
        <v>54.02071405596656</v>
      </c>
      <c r="Y35" s="6">
        <v>54.1793059125964</v>
      </c>
      <c r="Z35" s="6">
        <v>54.27627009646302</v>
      </c>
      <c r="AA35" s="6">
        <v>54.35587005467997</v>
      </c>
      <c r="AB35" s="6">
        <v>54.409261939218524</v>
      </c>
      <c r="AC35" s="6">
        <v>54.515223688445445</v>
      </c>
      <c r="AD35" s="6">
        <v>54.58619024625785</v>
      </c>
      <c r="AE35" s="6">
        <v>54.65727623953638</v>
      </c>
      <c r="AF35" s="6">
        <v>54.72838512316858</v>
      </c>
      <c r="AG35" s="6">
        <v>54.80834272829763</v>
      </c>
      <c r="AH35" s="6">
        <v>54.87067160573361</v>
      </c>
      <c r="AI35" s="6">
        <v>54.93300048316959</v>
      </c>
      <c r="AJ35" s="14">
        <f t="shared" si="1"/>
        <v>3.916857966</v>
      </c>
    </row>
    <row r="36" ht="12.75" customHeight="1">
      <c r="A36" s="6" t="s">
        <v>112</v>
      </c>
      <c r="B36" s="6" t="s">
        <v>113</v>
      </c>
      <c r="C36" s="6" t="s">
        <v>64</v>
      </c>
      <c r="D36" s="6" t="s">
        <v>65</v>
      </c>
      <c r="E36" s="6">
        <v>35.863153755407</v>
      </c>
      <c r="F36" s="6">
        <v>35.863153755407</v>
      </c>
      <c r="G36" s="6">
        <v>36.22139205662604</v>
      </c>
      <c r="H36" s="6">
        <v>36.400511207235546</v>
      </c>
      <c r="I36" s="6">
        <v>36.57963035784507</v>
      </c>
      <c r="J36" s="6">
        <v>36.75874950845458</v>
      </c>
      <c r="K36" s="6">
        <v>36.937868659064094</v>
      </c>
      <c r="L36" s="6">
        <v>37.11698780967361</v>
      </c>
      <c r="M36" s="6">
        <v>37.296106960283126</v>
      </c>
      <c r="N36" s="6">
        <v>37.47522611089265</v>
      </c>
      <c r="O36" s="6">
        <v>37.654345261502165</v>
      </c>
      <c r="P36" s="6">
        <v>37.66567046795124</v>
      </c>
      <c r="Q36" s="6">
        <v>37.67699567440032</v>
      </c>
      <c r="R36" s="6">
        <v>37.68832088084939</v>
      </c>
      <c r="S36" s="6">
        <v>37.69964608729847</v>
      </c>
      <c r="T36" s="6">
        <v>37.71097129374754</v>
      </c>
      <c r="U36" s="6">
        <v>37.72229650019662</v>
      </c>
      <c r="V36" s="6">
        <v>38.032738803012286</v>
      </c>
      <c r="W36" s="6">
        <v>38.044153785176384</v>
      </c>
      <c r="X36" s="6">
        <v>38.070658207771615</v>
      </c>
      <c r="Y36" s="6">
        <v>38.08207771609833</v>
      </c>
      <c r="Z36" s="6">
        <v>38.35146708961142</v>
      </c>
      <c r="AA36" s="6">
        <v>38.620856463124504</v>
      </c>
      <c r="AB36" s="6">
        <v>38.8902458366376</v>
      </c>
      <c r="AC36" s="6">
        <v>39.159635210150675</v>
      </c>
      <c r="AD36" s="6">
        <v>39.42902458366376</v>
      </c>
      <c r="AE36" s="6">
        <v>39.7172878667724</v>
      </c>
      <c r="AF36" s="6">
        <v>39.7101506740682</v>
      </c>
      <c r="AG36" s="6">
        <v>39.7101506740682</v>
      </c>
      <c r="AH36" s="6">
        <v>39.7101506740682</v>
      </c>
      <c r="AI36" s="6">
        <v>39.7101506740682</v>
      </c>
      <c r="AJ36" s="14">
        <f t="shared" si="1"/>
        <v>3.846996919</v>
      </c>
    </row>
    <row r="37" ht="12.75" customHeight="1">
      <c r="A37" s="6" t="s">
        <v>114</v>
      </c>
      <c r="B37" s="6" t="s">
        <v>115</v>
      </c>
      <c r="C37" s="6" t="s">
        <v>64</v>
      </c>
      <c r="D37" s="6" t="s">
        <v>65</v>
      </c>
      <c r="E37" s="6">
        <v>36.29933466686598</v>
      </c>
      <c r="F37" s="6">
        <v>36.45688749340085</v>
      </c>
      <c r="G37" s="6">
        <v>36.62784503238553</v>
      </c>
      <c r="H37" s="6">
        <v>36.78871275120409</v>
      </c>
      <c r="I37" s="6">
        <v>36.95346225489755</v>
      </c>
      <c r="J37" s="6">
        <v>37.1188579697451</v>
      </c>
      <c r="K37" s="6">
        <v>37.283137814225356</v>
      </c>
      <c r="L37" s="6">
        <v>37.4490951476075</v>
      </c>
      <c r="M37" s="6">
        <v>37.614589843974585</v>
      </c>
      <c r="N37" s="6">
        <v>37.77999338578047</v>
      </c>
      <c r="O37" s="6">
        <v>37.95127174377466</v>
      </c>
      <c r="P37" s="6">
        <v>38.07669603102349</v>
      </c>
      <c r="Q37" s="6">
        <v>38.208459937125184</v>
      </c>
      <c r="R37" s="6">
        <v>38.32448121987824</v>
      </c>
      <c r="S37" s="6">
        <v>38.446917268185175</v>
      </c>
      <c r="T37" s="6">
        <v>38.570137914285</v>
      </c>
      <c r="U37" s="6">
        <v>38.69695789991652</v>
      </c>
      <c r="V37" s="6">
        <v>38.81791466398622</v>
      </c>
      <c r="W37" s="6">
        <v>38.943714627659084</v>
      </c>
      <c r="X37" s="6">
        <v>39.05525717961242</v>
      </c>
      <c r="Y37" s="6">
        <v>39.1625294863028</v>
      </c>
      <c r="Z37" s="6">
        <v>39.24614145433412</v>
      </c>
      <c r="AA37" s="6">
        <v>39.3807051770124</v>
      </c>
      <c r="AB37" s="6">
        <v>39.449407233014306</v>
      </c>
      <c r="AC37" s="6">
        <v>39.5189331259664</v>
      </c>
      <c r="AD37" s="6">
        <v>39.607207393265014</v>
      </c>
      <c r="AE37" s="6">
        <v>39.65653743223371</v>
      </c>
      <c r="AF37" s="6">
        <v>39.710499201701246</v>
      </c>
      <c r="AG37" s="6">
        <v>39.72052633320546</v>
      </c>
      <c r="AH37" s="6">
        <v>39.76619064301443</v>
      </c>
      <c r="AI37" s="6">
        <v>39.81160242899015</v>
      </c>
      <c r="AJ37" s="14">
        <f t="shared" si="1"/>
        <v>3.512267762</v>
      </c>
    </row>
    <row r="38" ht="12.75" customHeight="1">
      <c r="A38" s="6" t="s">
        <v>116</v>
      </c>
      <c r="B38" s="6" t="s">
        <v>117</v>
      </c>
      <c r="C38" s="6" t="s">
        <v>64</v>
      </c>
      <c r="D38" s="6" t="s">
        <v>65</v>
      </c>
      <c r="E38" s="6">
        <v>10.23829265654854</v>
      </c>
      <c r="F38" s="6">
        <v>10.283956403138781</v>
      </c>
      <c r="G38" s="6">
        <v>11.45482293281421</v>
      </c>
      <c r="H38" s="6">
        <v>11.50587019479193</v>
      </c>
      <c r="I38" s="6">
        <v>11.55691745676965</v>
      </c>
      <c r="J38" s="6">
        <v>11.607964718747372</v>
      </c>
      <c r="K38" s="6">
        <v>11.659011980725092</v>
      </c>
      <c r="L38" s="6">
        <v>11.710059242702814</v>
      </c>
      <c r="M38" s="6">
        <v>11.778799403071293</v>
      </c>
      <c r="N38" s="6">
        <v>11.885279003687806</v>
      </c>
      <c r="O38" s="6">
        <v>11.951092548877188</v>
      </c>
      <c r="P38" s="6">
        <v>12.006046922667183</v>
      </c>
      <c r="Q38" s="6">
        <v>12.058811639110122</v>
      </c>
      <c r="R38" s="6">
        <v>12.108628950297632</v>
      </c>
      <c r="S38" s="6">
        <v>12.160463034642927</v>
      </c>
      <c r="T38" s="6">
        <v>12.217000967819985</v>
      </c>
      <c r="U38" s="6">
        <v>12.27518907995208</v>
      </c>
      <c r="V38" s="6">
        <v>12.331169444141885</v>
      </c>
      <c r="W38" s="6">
        <v>12.386262359761336</v>
      </c>
      <c r="X38" s="6">
        <v>12.441808477161047</v>
      </c>
      <c r="Y38" s="6">
        <v>12.491465713317847</v>
      </c>
      <c r="Z38" s="6">
        <v>12.600995668900772</v>
      </c>
      <c r="AA38" s="6">
        <v>12.710826538266106</v>
      </c>
      <c r="AB38" s="6">
        <v>12.820503514438839</v>
      </c>
      <c r="AC38" s="6">
        <v>12.929708575783602</v>
      </c>
      <c r="AD38" s="6">
        <v>13.039533648669899</v>
      </c>
      <c r="AE38" s="6">
        <v>13.154411515664691</v>
      </c>
      <c r="AF38" s="6">
        <v>13.2731460646972</v>
      </c>
      <c r="AG38" s="6">
        <v>13.413929755365741</v>
      </c>
      <c r="AH38" s="6">
        <v>13.553367048176737</v>
      </c>
      <c r="AI38" s="6">
        <v>13.692864229196411</v>
      </c>
      <c r="AJ38" s="14">
        <f t="shared" si="1"/>
        <v>3.454571573</v>
      </c>
    </row>
    <row r="39" ht="12.75" customHeight="1">
      <c r="A39" s="6" t="s">
        <v>118</v>
      </c>
      <c r="B39" s="6" t="s">
        <v>119</v>
      </c>
      <c r="C39" s="6" t="s">
        <v>64</v>
      </c>
      <c r="D39" s="6" t="s">
        <v>65</v>
      </c>
      <c r="E39" s="6">
        <v>12.536919084689785</v>
      </c>
      <c r="F39" s="6">
        <v>12.63165841000236</v>
      </c>
      <c r="G39" s="6">
        <v>12.714400188545842</v>
      </c>
      <c r="H39" s="6">
        <v>12.809050200329954</v>
      </c>
      <c r="I39" s="6">
        <v>12.90370021211407</v>
      </c>
      <c r="J39" s="6">
        <v>12.998350223898184</v>
      </c>
      <c r="K39" s="6">
        <v>13.0930002356823</v>
      </c>
      <c r="L39" s="6">
        <v>13.187650247466417</v>
      </c>
      <c r="M39" s="6">
        <v>13.282300259250531</v>
      </c>
      <c r="N39" s="6">
        <v>13.376950271034646</v>
      </c>
      <c r="O39" s="6">
        <v>13.47160028281876</v>
      </c>
      <c r="P39" s="6">
        <v>13.506693377327364</v>
      </c>
      <c r="Q39" s="6">
        <v>13.541786471835964</v>
      </c>
      <c r="R39" s="6">
        <v>13.57687956634457</v>
      </c>
      <c r="S39" s="6">
        <v>13.611972660853173</v>
      </c>
      <c r="T39" s="6">
        <v>13.647065755361773</v>
      </c>
      <c r="U39" s="6">
        <v>13.682158849870374</v>
      </c>
      <c r="V39" s="6">
        <v>13.717251944378974</v>
      </c>
      <c r="W39" s="6">
        <v>13.752345038887578</v>
      </c>
      <c r="X39" s="6">
        <v>13.787438133396183</v>
      </c>
      <c r="Y39" s="6">
        <v>13.822531227904783</v>
      </c>
      <c r="Z39" s="6">
        <v>14.0025453688428</v>
      </c>
      <c r="AA39" s="6">
        <v>15.04415</v>
      </c>
      <c r="AB39" s="6">
        <v>15.2351</v>
      </c>
      <c r="AC39" s="6">
        <v>15.42605</v>
      </c>
      <c r="AD39" s="6">
        <v>15.617</v>
      </c>
      <c r="AE39" s="6">
        <v>15.6165</v>
      </c>
      <c r="AF39" s="6">
        <v>15.64</v>
      </c>
      <c r="AG39" s="6">
        <v>15.664</v>
      </c>
      <c r="AH39" s="6">
        <v>15.6875</v>
      </c>
      <c r="AI39" s="6">
        <v>15.711</v>
      </c>
      <c r="AJ39" s="14">
        <f t="shared" si="1"/>
        <v>3.174080915</v>
      </c>
    </row>
    <row r="40" ht="12.75" customHeight="1">
      <c r="A40" s="6" t="s">
        <v>120</v>
      </c>
      <c r="B40" s="6" t="s">
        <v>121</v>
      </c>
      <c r="C40" s="6" t="s">
        <v>64</v>
      </c>
      <c r="D40" s="6" t="s">
        <v>65</v>
      </c>
      <c r="E40" s="6">
        <v>25.7051830100178</v>
      </c>
      <c r="F40" s="6">
        <v>25.752591505008905</v>
      </c>
      <c r="G40" s="6">
        <v>25.8</v>
      </c>
      <c r="H40" s="6">
        <v>25.847408494991097</v>
      </c>
      <c r="I40" s="6">
        <v>25.8948169899822</v>
      </c>
      <c r="J40" s="6">
        <v>25.942225484973296</v>
      </c>
      <c r="K40" s="6">
        <v>25.9896339799644</v>
      </c>
      <c r="L40" s="6">
        <v>26.037042474955502</v>
      </c>
      <c r="M40" s="6">
        <v>26.084450969946598</v>
      </c>
      <c r="N40" s="6">
        <v>26.131859464937694</v>
      </c>
      <c r="O40" s="6">
        <v>26.179267959928797</v>
      </c>
      <c r="P40" s="6">
        <v>26.300719826410095</v>
      </c>
      <c r="Q40" s="6">
        <v>26.42217169289139</v>
      </c>
      <c r="R40" s="6">
        <v>26.543623559372687</v>
      </c>
      <c r="S40" s="6">
        <v>26.665075425853985</v>
      </c>
      <c r="T40" s="6">
        <v>26.786527292335276</v>
      </c>
      <c r="U40" s="6">
        <v>26.907979158816573</v>
      </c>
      <c r="V40" s="6">
        <v>27.029431025297868</v>
      </c>
      <c r="W40" s="6">
        <v>27.150882891779165</v>
      </c>
      <c r="X40" s="6">
        <v>27.272334758260463</v>
      </c>
      <c r="Y40" s="6">
        <v>27.393786624741757</v>
      </c>
      <c r="Z40" s="6">
        <v>27.535990021179007</v>
      </c>
      <c r="AA40" s="6">
        <v>27.678193417616253</v>
      </c>
      <c r="AB40" s="6">
        <v>27.820396814053506</v>
      </c>
      <c r="AC40" s="6">
        <v>27.962600210490756</v>
      </c>
      <c r="AD40" s="6">
        <v>28.104803606928</v>
      </c>
      <c r="AE40" s="6">
        <v>28.104803606928</v>
      </c>
      <c r="AF40" s="6">
        <v>28.263529228330498</v>
      </c>
      <c r="AG40" s="6">
        <v>28.466094097163573</v>
      </c>
      <c r="AH40" s="6">
        <v>28.668788898561647</v>
      </c>
      <c r="AI40" s="6">
        <v>28.87148369995972</v>
      </c>
      <c r="AJ40" s="14">
        <f t="shared" si="1"/>
        <v>3.16630069</v>
      </c>
    </row>
    <row r="41" ht="12.75" customHeight="1">
      <c r="A41" s="6" t="s">
        <v>122</v>
      </c>
      <c r="B41" s="6" t="s">
        <v>123</v>
      </c>
      <c r="C41" s="6" t="s">
        <v>64</v>
      </c>
      <c r="D41" s="6" t="s">
        <v>65</v>
      </c>
      <c r="E41" s="6">
        <v>65.44957047406935</v>
      </c>
      <c r="F41" s="6">
        <v>65.90227414330218</v>
      </c>
      <c r="G41" s="6">
        <v>65.99006230529595</v>
      </c>
      <c r="H41" s="6">
        <v>66.07785046728972</v>
      </c>
      <c r="I41" s="6">
        <v>66.16563862928349</v>
      </c>
      <c r="J41" s="6">
        <v>66.25342679127726</v>
      </c>
      <c r="K41" s="6">
        <v>66.34121495327103</v>
      </c>
      <c r="L41" s="6">
        <v>66.42900311526479</v>
      </c>
      <c r="M41" s="6">
        <v>66.51679127725856</v>
      </c>
      <c r="N41" s="6">
        <v>66.60457943925233</v>
      </c>
      <c r="O41" s="6">
        <v>66.6923676012461</v>
      </c>
      <c r="P41" s="6">
        <v>66.77940809968847</v>
      </c>
      <c r="Q41" s="6">
        <v>66.86644859813084</v>
      </c>
      <c r="R41" s="6">
        <v>66.95348909657321</v>
      </c>
      <c r="S41" s="6">
        <v>67.04052959501557</v>
      </c>
      <c r="T41" s="6">
        <v>67.12757009345795</v>
      </c>
      <c r="U41" s="6">
        <v>67.21461059190031</v>
      </c>
      <c r="V41" s="6">
        <v>67.30165109034267</v>
      </c>
      <c r="W41" s="6">
        <v>67.38869158878505</v>
      </c>
      <c r="X41" s="6">
        <v>67.47573208722741</v>
      </c>
      <c r="Y41" s="6">
        <v>67.56277258566978</v>
      </c>
      <c r="Z41" s="6">
        <v>67.64959501557632</v>
      </c>
      <c r="AA41" s="6">
        <v>67.73641744548287</v>
      </c>
      <c r="AB41" s="6">
        <v>67.8232398753894</v>
      </c>
      <c r="AC41" s="6">
        <v>67.91006230529595</v>
      </c>
      <c r="AD41" s="6">
        <v>67.99688473520249</v>
      </c>
      <c r="AE41" s="6">
        <v>68.08395638629284</v>
      </c>
      <c r="AF41" s="6">
        <v>68.1708722741433</v>
      </c>
      <c r="AG41" s="6">
        <v>68.25794392523365</v>
      </c>
      <c r="AH41" s="6">
        <v>68.36615768152072</v>
      </c>
      <c r="AI41" s="6">
        <v>68.45310065440947</v>
      </c>
      <c r="AJ41" s="14">
        <f t="shared" si="1"/>
        <v>3.00353018</v>
      </c>
    </row>
    <row r="42" ht="12.75" customHeight="1">
      <c r="A42" s="6" t="s">
        <v>124</v>
      </c>
      <c r="B42" s="6" t="s">
        <v>125</v>
      </c>
      <c r="C42" s="6" t="s">
        <v>64</v>
      </c>
      <c r="D42" s="6" t="s">
        <v>65</v>
      </c>
      <c r="E42" s="6">
        <v>39.46174863387978</v>
      </c>
      <c r="F42" s="6">
        <v>39.574316939890714</v>
      </c>
      <c r="G42" s="6">
        <v>39.686885245901635</v>
      </c>
      <c r="H42" s="6">
        <v>39.79945355191257</v>
      </c>
      <c r="I42" s="6">
        <v>39.9120218579235</v>
      </c>
      <c r="J42" s="6">
        <v>40.024590163934434</v>
      </c>
      <c r="K42" s="6">
        <v>40.137158469945355</v>
      </c>
      <c r="L42" s="6">
        <v>40.24972677595628</v>
      </c>
      <c r="M42" s="6">
        <v>40.36229508196721</v>
      </c>
      <c r="N42" s="6">
        <v>40.47486338797815</v>
      </c>
      <c r="O42" s="6">
        <v>40.587431693989075</v>
      </c>
      <c r="P42" s="6">
        <v>40.61229508196721</v>
      </c>
      <c r="Q42" s="6">
        <v>40.637158469945355</v>
      </c>
      <c r="R42" s="6">
        <v>40.6620218579235</v>
      </c>
      <c r="S42" s="6">
        <v>40.68688524590164</v>
      </c>
      <c r="T42" s="6">
        <v>40.71174863387978</v>
      </c>
      <c r="U42" s="6">
        <v>40.73661202185793</v>
      </c>
      <c r="V42" s="6">
        <v>40.76147540983606</v>
      </c>
      <c r="W42" s="6">
        <v>40.78633879781421</v>
      </c>
      <c r="X42" s="6">
        <v>40.811202185792354</v>
      </c>
      <c r="Y42" s="6">
        <v>40.83606557377049</v>
      </c>
      <c r="Z42" s="6">
        <v>40.83606557377049</v>
      </c>
      <c r="AA42" s="6">
        <v>40.83606557377049</v>
      </c>
      <c r="AB42" s="6">
        <v>40.83606557377049</v>
      </c>
      <c r="AC42" s="6">
        <v>40.83606557377049</v>
      </c>
      <c r="AD42" s="6">
        <v>40.83606557377049</v>
      </c>
      <c r="AE42" s="6">
        <v>40.83606557377049</v>
      </c>
      <c r="AF42" s="6">
        <v>40.83606557377049</v>
      </c>
      <c r="AG42" s="6">
        <v>42.460227272727266</v>
      </c>
      <c r="AH42" s="6">
        <v>42.460227272727266</v>
      </c>
      <c r="AI42" s="6">
        <v>42.460227272727266</v>
      </c>
      <c r="AJ42" s="14">
        <f t="shared" si="1"/>
        <v>2.998478639</v>
      </c>
    </row>
    <row r="43" ht="12.75" customHeight="1">
      <c r="A43" s="6" t="s">
        <v>126</v>
      </c>
      <c r="B43" s="6" t="s">
        <v>127</v>
      </c>
      <c r="C43" s="6" t="s">
        <v>64</v>
      </c>
      <c r="D43" s="6" t="s">
        <v>65</v>
      </c>
      <c r="E43" s="6">
        <v>29.181107541298797</v>
      </c>
      <c r="F43" s="6">
        <v>29.289078904095728</v>
      </c>
      <c r="G43" s="6">
        <v>29.39705026689266</v>
      </c>
      <c r="H43" s="6">
        <v>29.505021629689598</v>
      </c>
      <c r="I43" s="6">
        <v>29.612992992486525</v>
      </c>
      <c r="J43" s="6">
        <v>29.720964355283463</v>
      </c>
      <c r="K43" s="6">
        <v>29.829690346083787</v>
      </c>
      <c r="L43" s="6">
        <v>29.938421838237154</v>
      </c>
      <c r="M43" s="6">
        <v>30.04715883216111</v>
      </c>
      <c r="N43" s="6">
        <v>30.15590132827325</v>
      </c>
      <c r="O43" s="6">
        <v>30.264649326991194</v>
      </c>
      <c r="P43" s="6">
        <v>30.362927915391037</v>
      </c>
      <c r="Q43" s="6">
        <v>30.461211477151963</v>
      </c>
      <c r="R43" s="6">
        <v>30.5595000126515</v>
      </c>
      <c r="S43" s="6">
        <v>30.657793522267202</v>
      </c>
      <c r="T43" s="6">
        <v>30.756870286957845</v>
      </c>
      <c r="U43" s="6">
        <v>30.855176253258094</v>
      </c>
      <c r="V43" s="6">
        <v>30.95348719506023</v>
      </c>
      <c r="W43" s="6">
        <v>31.05101730944428</v>
      </c>
      <c r="X43" s="6">
        <v>31.148547423828322</v>
      </c>
      <c r="Y43" s="6">
        <v>31.24607753821237</v>
      </c>
      <c r="Z43" s="6">
        <v>31.33308027128252</v>
      </c>
      <c r="AA43" s="6">
        <v>31.420083004352666</v>
      </c>
      <c r="AB43" s="6">
        <v>31.50708573742282</v>
      </c>
      <c r="AC43" s="6">
        <v>31.594088470492963</v>
      </c>
      <c r="AD43" s="6">
        <v>31.681067151735636</v>
      </c>
      <c r="AE43" s="6">
        <v>31.768120431126306</v>
      </c>
      <c r="AF43" s="6">
        <v>31.855173710516972</v>
      </c>
      <c r="AG43" s="6">
        <v>31.942226989907642</v>
      </c>
      <c r="AH43" s="6">
        <v>32.02928026929831</v>
      </c>
      <c r="AI43" s="6">
        <v>32.11633354868898</v>
      </c>
      <c r="AJ43" s="14">
        <f t="shared" si="1"/>
        <v>2.935226007</v>
      </c>
    </row>
    <row r="44" ht="12.75" customHeight="1">
      <c r="A44" s="6" t="s">
        <v>128</v>
      </c>
      <c r="B44" s="6" t="s">
        <v>129</v>
      </c>
      <c r="C44" s="6" t="s">
        <v>64</v>
      </c>
      <c r="D44" s="6" t="s">
        <v>65</v>
      </c>
      <c r="E44" s="6">
        <v>28.310084610107477</v>
      </c>
      <c r="F44" s="6">
        <v>28.310084610107477</v>
      </c>
      <c r="G44" s="6">
        <v>28.310084610107477</v>
      </c>
      <c r="H44" s="6">
        <v>28.310084610107477</v>
      </c>
      <c r="I44" s="6">
        <v>28.310084610107477</v>
      </c>
      <c r="J44" s="6">
        <v>28.310084610107477</v>
      </c>
      <c r="K44" s="6">
        <v>28.310084610107477</v>
      </c>
      <c r="L44" s="6">
        <v>28.310084610107477</v>
      </c>
      <c r="M44" s="6">
        <v>28.310084610107477</v>
      </c>
      <c r="N44" s="6">
        <v>28.310084610107477</v>
      </c>
      <c r="O44" s="6">
        <v>28.12714383718271</v>
      </c>
      <c r="P44" s="6">
        <v>28.310084610107477</v>
      </c>
      <c r="Q44" s="6">
        <v>28.310084610107477</v>
      </c>
      <c r="R44" s="6">
        <v>28.310084610107477</v>
      </c>
      <c r="S44" s="6">
        <v>28.310084610107477</v>
      </c>
      <c r="T44" s="6">
        <v>28.310084610107477</v>
      </c>
      <c r="U44" s="6">
        <v>29.862794420306425</v>
      </c>
      <c r="V44" s="6">
        <v>30.15206951749371</v>
      </c>
      <c r="W44" s="6">
        <v>30.441344614681</v>
      </c>
      <c r="X44" s="6">
        <v>30.730619711868286</v>
      </c>
      <c r="Y44" s="6">
        <v>31.01989480905557</v>
      </c>
      <c r="Z44" s="6">
        <v>31.034827349645553</v>
      </c>
      <c r="AA44" s="6">
        <v>31.049759890235535</v>
      </c>
      <c r="AB44" s="6">
        <v>31.06469243082552</v>
      </c>
      <c r="AC44" s="6">
        <v>31.079624971415505</v>
      </c>
      <c r="AD44" s="6">
        <v>31.094557512005487</v>
      </c>
      <c r="AE44" s="6">
        <v>31.101989480905555</v>
      </c>
      <c r="AF44" s="6">
        <v>31.121198262062656</v>
      </c>
      <c r="AG44" s="6">
        <v>31.12279899382575</v>
      </c>
      <c r="AH44" s="6">
        <v>31.125314429453464</v>
      </c>
      <c r="AI44" s="6">
        <v>31.13023096272582</v>
      </c>
      <c r="AJ44" s="14">
        <f t="shared" si="1"/>
        <v>2.820146353</v>
      </c>
    </row>
    <row r="45" ht="12.75" customHeight="1">
      <c r="A45" s="6" t="s">
        <v>130</v>
      </c>
      <c r="B45" s="6" t="s">
        <v>131</v>
      </c>
      <c r="C45" s="6" t="s">
        <v>64</v>
      </c>
      <c r="D45" s="6" t="s">
        <v>65</v>
      </c>
      <c r="E45" s="6">
        <v>21.504848327890247</v>
      </c>
      <c r="F45" s="6">
        <v>21.627712995133173</v>
      </c>
      <c r="G45" s="6">
        <v>21.7505776623761</v>
      </c>
      <c r="H45" s="6">
        <v>21.873442329619028</v>
      </c>
      <c r="I45" s="6">
        <v>21.996306996861957</v>
      </c>
      <c r="J45" s="6">
        <v>22.119171664104883</v>
      </c>
      <c r="K45" s="6">
        <v>22.242036331347812</v>
      </c>
      <c r="L45" s="6">
        <v>22.364900998590738</v>
      </c>
      <c r="M45" s="6">
        <v>22.487765665833667</v>
      </c>
      <c r="N45" s="6">
        <v>22.610630333076596</v>
      </c>
      <c r="O45" s="6">
        <v>22.73349500031952</v>
      </c>
      <c r="P45" s="6">
        <v>22.797567595747328</v>
      </c>
      <c r="Q45" s="6">
        <v>22.861640191175134</v>
      </c>
      <c r="R45" s="6">
        <v>22.925712786602944</v>
      </c>
      <c r="S45" s="6">
        <v>22.989785382030746</v>
      </c>
      <c r="T45" s="6">
        <v>23.053857977458556</v>
      </c>
      <c r="U45" s="6">
        <v>23.11793057288636</v>
      </c>
      <c r="V45" s="6">
        <v>23.182003168314168</v>
      </c>
      <c r="W45" s="6">
        <v>23.246075763741974</v>
      </c>
      <c r="X45" s="6">
        <v>23.31014835916978</v>
      </c>
      <c r="Y45" s="6">
        <v>23.37422095459759</v>
      </c>
      <c r="Z45" s="6">
        <v>23.463821686471434</v>
      </c>
      <c r="AA45" s="6">
        <v>23.553422418345278</v>
      </c>
      <c r="AB45" s="6">
        <v>23.643023150219125</v>
      </c>
      <c r="AC45" s="6">
        <v>23.73262388209297</v>
      </c>
      <c r="AD45" s="6">
        <v>23.822224613966817</v>
      </c>
      <c r="AE45" s="6">
        <v>23.91182534584066</v>
      </c>
      <c r="AF45" s="6">
        <v>24.00142607771451</v>
      </c>
      <c r="AG45" s="6">
        <v>24.091026809588353</v>
      </c>
      <c r="AH45" s="6">
        <v>24.1806275414622</v>
      </c>
      <c r="AI45" s="6">
        <v>24.27022827333605</v>
      </c>
      <c r="AJ45" s="14">
        <f t="shared" si="1"/>
        <v>2.765379945</v>
      </c>
    </row>
    <row r="46" ht="12.75" customHeight="1">
      <c r="A46" s="6" t="s">
        <v>132</v>
      </c>
      <c r="B46" s="6" t="s">
        <v>133</v>
      </c>
      <c r="C46" s="6" t="s">
        <v>64</v>
      </c>
      <c r="D46" s="6" t="s">
        <v>65</v>
      </c>
      <c r="E46" s="6">
        <v>70.61538461538461</v>
      </c>
      <c r="F46" s="6">
        <v>70.87179487179486</v>
      </c>
      <c r="G46" s="6">
        <v>71.12820512820512</v>
      </c>
      <c r="H46" s="6">
        <v>71.38461538461539</v>
      </c>
      <c r="I46" s="6">
        <v>71.64102564102564</v>
      </c>
      <c r="J46" s="6">
        <v>71.89743589743588</v>
      </c>
      <c r="K46" s="6">
        <v>72.15384615384615</v>
      </c>
      <c r="L46" s="6">
        <v>72.41025641025641</v>
      </c>
      <c r="M46" s="6">
        <v>72.66666666666666</v>
      </c>
      <c r="N46" s="6">
        <v>72.9230769230769</v>
      </c>
      <c r="O46" s="6">
        <v>73.17948717948717</v>
      </c>
      <c r="P46" s="6">
        <v>73.17948717948717</v>
      </c>
      <c r="Q46" s="6">
        <v>73.17948717948717</v>
      </c>
      <c r="R46" s="6">
        <v>73.17948717948717</v>
      </c>
      <c r="S46" s="6">
        <v>73.17948717948717</v>
      </c>
      <c r="T46" s="6">
        <v>73.17948717948717</v>
      </c>
      <c r="U46" s="6">
        <v>73.17948717948717</v>
      </c>
      <c r="V46" s="6">
        <v>73.17948717948717</v>
      </c>
      <c r="W46" s="6">
        <v>73.17948717948717</v>
      </c>
      <c r="X46" s="6">
        <v>73.17948717948717</v>
      </c>
      <c r="Y46" s="6">
        <v>73.17948717948717</v>
      </c>
      <c r="Z46" s="6">
        <v>73.17948717948717</v>
      </c>
      <c r="AA46" s="6">
        <v>73.17948717948717</v>
      </c>
      <c r="AB46" s="6">
        <v>73.17948717948717</v>
      </c>
      <c r="AC46" s="6">
        <v>73.17948717948717</v>
      </c>
      <c r="AD46" s="6">
        <v>73.17948717948717</v>
      </c>
      <c r="AE46" s="6">
        <v>73.17948717948717</v>
      </c>
      <c r="AF46" s="6">
        <v>73.17948717948717</v>
      </c>
      <c r="AG46" s="6">
        <v>73.17948717948717</v>
      </c>
      <c r="AH46" s="6">
        <v>73.17948717948717</v>
      </c>
      <c r="AI46" s="6">
        <v>73.17948717948717</v>
      </c>
      <c r="AJ46" s="14">
        <f t="shared" si="1"/>
        <v>2.564102564</v>
      </c>
    </row>
    <row r="47" ht="12.75" customHeight="1">
      <c r="A47" s="6" t="s">
        <v>134</v>
      </c>
      <c r="B47" s="6" t="s">
        <v>135</v>
      </c>
      <c r="C47" s="6" t="s">
        <v>64</v>
      </c>
      <c r="D47" s="6" t="s">
        <v>65</v>
      </c>
      <c r="E47" s="6">
        <v>31.956977840854577</v>
      </c>
      <c r="F47" s="6">
        <v>31.98341532903263</v>
      </c>
      <c r="G47" s="6">
        <v>32.05927945147954</v>
      </c>
      <c r="H47" s="6">
        <v>32.09691689760219</v>
      </c>
      <c r="I47" s="6">
        <v>32.14886477172355</v>
      </c>
      <c r="J47" s="6">
        <v>32.202847896205824</v>
      </c>
      <c r="K47" s="6">
        <v>32.2533301479744</v>
      </c>
      <c r="L47" s="6">
        <v>32.308188371827846</v>
      </c>
      <c r="M47" s="6">
        <v>32.36188004300468</v>
      </c>
      <c r="N47" s="6">
        <v>32.41498598197657</v>
      </c>
      <c r="O47" s="6">
        <v>32.47044172694165</v>
      </c>
      <c r="P47" s="6">
        <v>32.594436238840984</v>
      </c>
      <c r="Q47" s="6">
        <v>32.767956231770036</v>
      </c>
      <c r="R47" s="6">
        <v>32.891840301067006</v>
      </c>
      <c r="S47" s="6">
        <v>33.01123399997825</v>
      </c>
      <c r="T47" s="6">
        <v>33.13990207434881</v>
      </c>
      <c r="U47" s="6">
        <v>33.264986548906144</v>
      </c>
      <c r="V47" s="6">
        <v>33.39249927026885</v>
      </c>
      <c r="W47" s="6">
        <v>33.516962350648676</v>
      </c>
      <c r="X47" s="6">
        <v>33.61119000747019</v>
      </c>
      <c r="Y47" s="6">
        <v>33.73401118060372</v>
      </c>
      <c r="Z47" s="6">
        <v>33.864821932497</v>
      </c>
      <c r="AA47" s="6">
        <v>34.002280983012916</v>
      </c>
      <c r="AB47" s="6">
        <v>34.100688370813515</v>
      </c>
      <c r="AC47" s="6">
        <v>34.191742439306566</v>
      </c>
      <c r="AD47" s="6">
        <v>34.32355843634187</v>
      </c>
      <c r="AE47" s="6">
        <v>34.377468875242464</v>
      </c>
      <c r="AF47" s="6">
        <v>34.432790749154115</v>
      </c>
      <c r="AG47" s="6">
        <v>34.46348908364206</v>
      </c>
      <c r="AH47" s="6">
        <v>34.492134986654214</v>
      </c>
      <c r="AI47" s="6">
        <v>34.51987694826491</v>
      </c>
      <c r="AJ47" s="14">
        <f t="shared" si="1"/>
        <v>2.562899107</v>
      </c>
    </row>
    <row r="48" ht="12.75" customHeight="1">
      <c r="A48" s="6" t="s">
        <v>136</v>
      </c>
      <c r="B48" s="6" t="s">
        <v>137</v>
      </c>
      <c r="C48" s="6" t="s">
        <v>64</v>
      </c>
      <c r="D48" s="6" t="s">
        <v>65</v>
      </c>
      <c r="E48" s="6">
        <v>16.264455264441246</v>
      </c>
      <c r="F48" s="6">
        <v>17.34445320579192</v>
      </c>
      <c r="G48" s="6">
        <v>17.41143458359319</v>
      </c>
      <c r="H48" s="6">
        <v>17.478415961394468</v>
      </c>
      <c r="I48" s="6">
        <v>17.570846548541667</v>
      </c>
      <c r="J48" s="6">
        <v>17.637925081344505</v>
      </c>
      <c r="K48" s="6">
        <v>17.705003635098922</v>
      </c>
      <c r="L48" s="6">
        <v>17.77208216790176</v>
      </c>
      <c r="M48" s="6">
        <v>17.839160700704603</v>
      </c>
      <c r="N48" s="6">
        <v>17.906239233507442</v>
      </c>
      <c r="O48" s="6">
        <v>18.011804948819048</v>
      </c>
      <c r="P48" s="6">
        <v>18.007054403070438</v>
      </c>
      <c r="Q48" s="6">
        <v>18.04210893603114</v>
      </c>
      <c r="R48" s="6">
        <v>18.07716346899184</v>
      </c>
      <c r="S48" s="6">
        <v>18.1186064271833</v>
      </c>
      <c r="T48" s="6">
        <v>18.153673324353772</v>
      </c>
      <c r="U48" s="6">
        <v>18.188740221524245</v>
      </c>
      <c r="V48" s="6">
        <v>18.223807118694722</v>
      </c>
      <c r="W48" s="6">
        <v>18.258874015865196</v>
      </c>
      <c r="X48" s="6">
        <v>18.293940892078236</v>
      </c>
      <c r="Y48" s="6">
        <v>18.32900779763169</v>
      </c>
      <c r="Z48" s="6">
        <v>18.379348295123393</v>
      </c>
      <c r="AA48" s="6">
        <v>18.42968880099808</v>
      </c>
      <c r="AB48" s="6">
        <v>18.48002930687276</v>
      </c>
      <c r="AC48" s="6">
        <v>18.530369812747445</v>
      </c>
      <c r="AD48" s="6">
        <v>18.583892293890283</v>
      </c>
      <c r="AE48" s="6">
        <v>18.625889187674904</v>
      </c>
      <c r="AF48" s="6">
        <v>18.677641655349525</v>
      </c>
      <c r="AG48" s="6">
        <v>18.724698443893775</v>
      </c>
      <c r="AH48" s="6">
        <v>18.771626036471385</v>
      </c>
      <c r="AI48" s="6">
        <v>18.818553629048992</v>
      </c>
      <c r="AJ48" s="14">
        <f t="shared" si="1"/>
        <v>2.554098365</v>
      </c>
    </row>
    <row r="49" ht="12.75" customHeight="1">
      <c r="A49" s="6" t="s">
        <v>138</v>
      </c>
      <c r="B49" s="6" t="s">
        <v>139</v>
      </c>
      <c r="C49" s="6" t="s">
        <v>64</v>
      </c>
      <c r="D49" s="6" t="s">
        <v>65</v>
      </c>
      <c r="E49" s="6">
        <v>16.264455264441246</v>
      </c>
      <c r="F49" s="6">
        <v>17.34445320579192</v>
      </c>
      <c r="G49" s="6">
        <v>17.41143458359319</v>
      </c>
      <c r="H49" s="6">
        <v>17.478415961394468</v>
      </c>
      <c r="I49" s="6">
        <v>17.570846548541667</v>
      </c>
      <c r="J49" s="6">
        <v>17.637925081344505</v>
      </c>
      <c r="K49" s="6">
        <v>17.705003635098922</v>
      </c>
      <c r="L49" s="6">
        <v>17.77208216790176</v>
      </c>
      <c r="M49" s="6">
        <v>17.839160700704603</v>
      </c>
      <c r="N49" s="6">
        <v>17.906239233507442</v>
      </c>
      <c r="O49" s="6">
        <v>18.011804948819048</v>
      </c>
      <c r="P49" s="6">
        <v>18.007054403070438</v>
      </c>
      <c r="Q49" s="6">
        <v>18.04210893603114</v>
      </c>
      <c r="R49" s="6">
        <v>18.07716346899184</v>
      </c>
      <c r="S49" s="6">
        <v>18.1186064271833</v>
      </c>
      <c r="T49" s="6">
        <v>18.153673324353772</v>
      </c>
      <c r="U49" s="6">
        <v>18.188740221524245</v>
      </c>
      <c r="V49" s="6">
        <v>18.223807118694722</v>
      </c>
      <c r="W49" s="6">
        <v>18.258874015865196</v>
      </c>
      <c r="X49" s="6">
        <v>18.293940892078236</v>
      </c>
      <c r="Y49" s="6">
        <v>18.32900779763169</v>
      </c>
      <c r="Z49" s="6">
        <v>18.379348295123393</v>
      </c>
      <c r="AA49" s="6">
        <v>18.42968880099808</v>
      </c>
      <c r="AB49" s="6">
        <v>18.48002930687276</v>
      </c>
      <c r="AC49" s="6">
        <v>18.530369812747445</v>
      </c>
      <c r="AD49" s="6">
        <v>18.583892293890283</v>
      </c>
      <c r="AE49" s="6">
        <v>18.625889187674904</v>
      </c>
      <c r="AF49" s="6">
        <v>18.677641655349525</v>
      </c>
      <c r="AG49" s="6">
        <v>18.724698443893775</v>
      </c>
      <c r="AH49" s="6">
        <v>18.771626036471385</v>
      </c>
      <c r="AI49" s="6">
        <v>18.818553629048992</v>
      </c>
      <c r="AJ49" s="14">
        <f t="shared" si="1"/>
        <v>2.554098365</v>
      </c>
    </row>
    <row r="50" ht="12.75" customHeight="1">
      <c r="A50" s="6" t="s">
        <v>140</v>
      </c>
      <c r="B50" s="6" t="s">
        <v>141</v>
      </c>
      <c r="C50" s="6" t="s">
        <v>64</v>
      </c>
      <c r="D50" s="6" t="s">
        <v>65</v>
      </c>
      <c r="E50" s="6">
        <v>4.358706986444213</v>
      </c>
      <c r="F50" s="6">
        <v>4.358706986444213</v>
      </c>
      <c r="G50" s="6">
        <v>5.971418143899896</v>
      </c>
      <c r="H50" s="6">
        <v>5.9946079249217945</v>
      </c>
      <c r="I50" s="6">
        <v>6.017797184567257</v>
      </c>
      <c r="J50" s="6">
        <v>6.040986965589156</v>
      </c>
      <c r="K50" s="6">
        <v>6.064176225234619</v>
      </c>
      <c r="L50" s="6">
        <v>6.087365484880083</v>
      </c>
      <c r="M50" s="6">
        <v>6.110555265901981</v>
      </c>
      <c r="N50" s="6">
        <v>6.133745046923879</v>
      </c>
      <c r="O50" s="6">
        <v>6.156934306569343</v>
      </c>
      <c r="P50" s="6">
        <v>6.182367049009385</v>
      </c>
      <c r="Q50" s="6">
        <v>6.2077997914494265</v>
      </c>
      <c r="R50" s="6">
        <v>6.233232533889469</v>
      </c>
      <c r="S50" s="6">
        <v>6.25866527632951</v>
      </c>
      <c r="T50" s="6">
        <v>6.284098018769551</v>
      </c>
      <c r="U50" s="6">
        <v>6.309530761209594</v>
      </c>
      <c r="V50" s="6">
        <v>6.334963503649635</v>
      </c>
      <c r="W50" s="6">
        <v>6.360396246089676</v>
      </c>
      <c r="X50" s="6">
        <v>6.385828988529719</v>
      </c>
      <c r="Y50" s="6">
        <v>6.41126173096976</v>
      </c>
      <c r="Z50" s="6">
        <v>6.434337851929092</v>
      </c>
      <c r="AA50" s="6">
        <v>6.457413972888425</v>
      </c>
      <c r="AB50" s="6">
        <v>6.4804900938477585</v>
      </c>
      <c r="AC50" s="6">
        <v>6.503566214807091</v>
      </c>
      <c r="AD50" s="6">
        <v>6.526642335766423</v>
      </c>
      <c r="AE50" s="6">
        <v>6.549739311783107</v>
      </c>
      <c r="AF50" s="6">
        <v>6.5728061522419186</v>
      </c>
      <c r="AG50" s="6">
        <v>6.6678832116788325</v>
      </c>
      <c r="AH50" s="6">
        <v>6.762982273201251</v>
      </c>
      <c r="AI50" s="6">
        <v>6.85808133472367</v>
      </c>
      <c r="AJ50" s="14">
        <f t="shared" si="1"/>
        <v>2.499374348</v>
      </c>
    </row>
    <row r="51" ht="12.75" customHeight="1">
      <c r="A51" s="6" t="s">
        <v>142</v>
      </c>
      <c r="B51" s="6" t="s">
        <v>143</v>
      </c>
      <c r="C51" s="6" t="s">
        <v>64</v>
      </c>
      <c r="D51" s="6" t="s">
        <v>65</v>
      </c>
      <c r="E51" s="6">
        <v>56.94085389737563</v>
      </c>
      <c r="F51" s="6">
        <v>56.84257735996866</v>
      </c>
      <c r="G51" s="6">
        <v>56.74430082256169</v>
      </c>
      <c r="H51" s="6">
        <v>56.646024285154716</v>
      </c>
      <c r="I51" s="6">
        <v>56.54774774774774</v>
      </c>
      <c r="J51" s="6">
        <v>56.449471210340775</v>
      </c>
      <c r="K51" s="6">
        <v>56.3511946729338</v>
      </c>
      <c r="L51" s="6">
        <v>56.25291813552683</v>
      </c>
      <c r="M51" s="6">
        <v>56.15464159811986</v>
      </c>
      <c r="N51" s="6">
        <v>56.056365060712885</v>
      </c>
      <c r="O51" s="6">
        <v>55.95808852330592</v>
      </c>
      <c r="P51" s="6">
        <v>55.98546807677243</v>
      </c>
      <c r="Q51" s="6">
        <v>56.01284763023894</v>
      </c>
      <c r="R51" s="6">
        <v>56.04022718370545</v>
      </c>
      <c r="S51" s="6">
        <v>56.06760673717195</v>
      </c>
      <c r="T51" s="6">
        <v>56.09498629063846</v>
      </c>
      <c r="U51" s="6">
        <v>56.12236584410498</v>
      </c>
      <c r="V51" s="6">
        <v>56.14974539757148</v>
      </c>
      <c r="W51" s="6">
        <v>56.177124951037996</v>
      </c>
      <c r="X51" s="6">
        <v>56.204504504504506</v>
      </c>
      <c r="Y51" s="6">
        <v>56.231884057971016</v>
      </c>
      <c r="Z51" s="6">
        <v>56.5524089306698</v>
      </c>
      <c r="AA51" s="6">
        <v>56.87293380336859</v>
      </c>
      <c r="AB51" s="6">
        <v>57.193458676067365</v>
      </c>
      <c r="AC51" s="6">
        <v>57.513983548766156</v>
      </c>
      <c r="AD51" s="6">
        <v>57.83450842146494</v>
      </c>
      <c r="AE51" s="6">
        <v>58.1551116333725</v>
      </c>
      <c r="AF51" s="6">
        <v>58.475714845280066</v>
      </c>
      <c r="AG51" s="6">
        <v>58.79612220916569</v>
      </c>
      <c r="AH51" s="6">
        <v>59.11672542107325</v>
      </c>
      <c r="AI51" s="6">
        <v>59.437328632980815</v>
      </c>
      <c r="AJ51" s="14">
        <f t="shared" si="1"/>
        <v>2.496474736</v>
      </c>
    </row>
    <row r="52" ht="12.75" customHeight="1">
      <c r="A52" s="6" t="s">
        <v>144</v>
      </c>
      <c r="B52" s="6" t="s">
        <v>145</v>
      </c>
      <c r="C52" s="6" t="s">
        <v>64</v>
      </c>
      <c r="D52" s="6" t="s">
        <v>65</v>
      </c>
      <c r="E52" s="6">
        <v>58.98709036742801</v>
      </c>
      <c r="F52" s="6">
        <v>58.98709036742801</v>
      </c>
      <c r="G52" s="6">
        <v>59.43396226415094</v>
      </c>
      <c r="H52" s="6">
        <v>59.65739821251241</v>
      </c>
      <c r="I52" s="6">
        <v>59.88083416087389</v>
      </c>
      <c r="J52" s="6">
        <v>60.104270109235344</v>
      </c>
      <c r="K52" s="6">
        <v>60.32770605759682</v>
      </c>
      <c r="L52" s="6">
        <v>60.55114200595829</v>
      </c>
      <c r="M52" s="6">
        <v>60.77457795431977</v>
      </c>
      <c r="N52" s="6">
        <v>60.99801390268124</v>
      </c>
      <c r="O52" s="6">
        <v>61.2214498510427</v>
      </c>
      <c r="P52" s="6">
        <v>61.29096325719961</v>
      </c>
      <c r="Q52" s="6">
        <v>61.3604766633565</v>
      </c>
      <c r="R52" s="6">
        <v>61.42999006951341</v>
      </c>
      <c r="S52" s="6">
        <v>61.4995034756703</v>
      </c>
      <c r="T52" s="6">
        <v>61.56901688182721</v>
      </c>
      <c r="U52" s="6">
        <v>61.6385302879841</v>
      </c>
      <c r="V52" s="6">
        <v>61.70804369414101</v>
      </c>
      <c r="W52" s="6">
        <v>61.75854503578838</v>
      </c>
      <c r="X52" s="6">
        <v>61.82926466062405</v>
      </c>
      <c r="Y52" s="6">
        <v>61.897529062552735</v>
      </c>
      <c r="Z52" s="6">
        <v>61.908071081107906</v>
      </c>
      <c r="AA52" s="6">
        <v>61.91892066297026</v>
      </c>
      <c r="AB52" s="6">
        <v>61.94637537239325</v>
      </c>
      <c r="AC52" s="6">
        <v>61.95630585898709</v>
      </c>
      <c r="AD52" s="6">
        <v>61.958237764737426</v>
      </c>
      <c r="AE52" s="6">
        <v>61.859298977261446</v>
      </c>
      <c r="AF52" s="6">
        <v>61.769978299839615</v>
      </c>
      <c r="AG52" s="6">
        <v>61.67438072346596</v>
      </c>
      <c r="AH52" s="6">
        <v>61.57307165133788</v>
      </c>
      <c r="AI52" s="6">
        <v>61.47225919230846</v>
      </c>
      <c r="AJ52" s="14">
        <f t="shared" si="1"/>
        <v>2.485168825</v>
      </c>
    </row>
    <row r="53" ht="12.75" customHeight="1">
      <c r="A53" s="6" t="s">
        <v>146</v>
      </c>
      <c r="B53" s="6" t="s">
        <v>147</v>
      </c>
      <c r="C53" s="6" t="s">
        <v>64</v>
      </c>
      <c r="D53" s="6" t="s">
        <v>65</v>
      </c>
      <c r="E53" s="6">
        <v>27.778504469151947</v>
      </c>
      <c r="F53" s="6">
        <v>27.763008803277263</v>
      </c>
      <c r="G53" s="6">
        <v>27.760829774252592</v>
      </c>
      <c r="H53" s="6">
        <v>27.758650745227925</v>
      </c>
      <c r="I53" s="6">
        <v>27.750424818090714</v>
      </c>
      <c r="J53" s="6">
        <v>27.750664516972417</v>
      </c>
      <c r="K53" s="6">
        <v>27.744858835831298</v>
      </c>
      <c r="L53" s="6">
        <v>27.741471703045356</v>
      </c>
      <c r="M53" s="6">
        <v>27.73204407857485</v>
      </c>
      <c r="N53" s="6">
        <v>27.728658536585364</v>
      </c>
      <c r="O53" s="6">
        <v>27.713203604544862</v>
      </c>
      <c r="P53" s="6">
        <v>27.77806799878107</v>
      </c>
      <c r="Q53" s="6">
        <v>27.823552442684996</v>
      </c>
      <c r="R53" s="6">
        <v>27.878669275929553</v>
      </c>
      <c r="S53" s="6">
        <v>27.937391304347827</v>
      </c>
      <c r="T53" s="6">
        <v>28.00460909644317</v>
      </c>
      <c r="U53" s="6">
        <v>28.069397338899034</v>
      </c>
      <c r="V53" s="6">
        <v>28.14519987820262</v>
      </c>
      <c r="W53" s="6">
        <v>28.20878642888212</v>
      </c>
      <c r="X53" s="6">
        <v>28.25393375641137</v>
      </c>
      <c r="Y53" s="6">
        <v>28.3199304499022</v>
      </c>
      <c r="Z53" s="6">
        <v>28.640535256549505</v>
      </c>
      <c r="AA53" s="6">
        <v>28.994800452134594</v>
      </c>
      <c r="AB53" s="6">
        <v>29.329113593879057</v>
      </c>
      <c r="AC53" s="6">
        <v>29.658240611961055</v>
      </c>
      <c r="AD53" s="6">
        <v>29.99374130737135</v>
      </c>
      <c r="AE53" s="6">
        <v>30.115829276773297</v>
      </c>
      <c r="AF53" s="6">
        <v>30.115829276773297</v>
      </c>
      <c r="AG53" s="6">
        <v>30.115829276773297</v>
      </c>
      <c r="AH53" s="6">
        <v>30.115829276773297</v>
      </c>
      <c r="AI53" s="6">
        <v>30.115829276773297</v>
      </c>
      <c r="AJ53" s="14">
        <f t="shared" si="1"/>
        <v>2.337324808</v>
      </c>
    </row>
    <row r="54" ht="12.75" customHeight="1">
      <c r="A54" s="6" t="s">
        <v>148</v>
      </c>
      <c r="B54" s="6" t="s">
        <v>149</v>
      </c>
      <c r="C54" s="6" t="s">
        <v>64</v>
      </c>
      <c r="D54" s="6" t="s">
        <v>65</v>
      </c>
      <c r="E54" s="6">
        <v>20.18359853121175</v>
      </c>
      <c r="F54" s="6">
        <v>20.302959830866808</v>
      </c>
      <c r="G54" s="6">
        <v>20.422321130521865</v>
      </c>
      <c r="H54" s="6">
        <v>20.54396839528155</v>
      </c>
      <c r="I54" s="6">
        <v>20.663342977965726</v>
      </c>
      <c r="J54" s="6">
        <v>20.7827175606499</v>
      </c>
      <c r="K54" s="6">
        <v>20.902092143334077</v>
      </c>
      <c r="L54" s="6">
        <v>21.035512249443205</v>
      </c>
      <c r="M54" s="6">
        <v>21.15496659242762</v>
      </c>
      <c r="N54" s="6">
        <v>21.274420935412028</v>
      </c>
      <c r="O54" s="6">
        <v>21.436844454362866</v>
      </c>
      <c r="P54" s="6">
        <v>21.576567730417313</v>
      </c>
      <c r="Q54" s="6">
        <v>21.71629100647177</v>
      </c>
      <c r="R54" s="6">
        <v>21.856014282526225</v>
      </c>
      <c r="S54" s="6">
        <v>21.995737558580675</v>
      </c>
      <c r="T54" s="6">
        <v>22.137931034482758</v>
      </c>
      <c r="U54" s="6">
        <v>22.27766990291262</v>
      </c>
      <c r="V54" s="6">
        <v>22.417408771342487</v>
      </c>
      <c r="W54" s="6">
        <v>22.557147639772346</v>
      </c>
      <c r="X54" s="6">
        <v>22.4662321882249</v>
      </c>
      <c r="Y54" s="6">
        <v>22.604550977576494</v>
      </c>
      <c r="Z54" s="6">
        <v>22.63642991273611</v>
      </c>
      <c r="AA54" s="6">
        <v>22.668308847895723</v>
      </c>
      <c r="AB54" s="6">
        <v>22.70018778305534</v>
      </c>
      <c r="AC54" s="6">
        <v>22.550230111768574</v>
      </c>
      <c r="AD54" s="6">
        <v>22.581854043392504</v>
      </c>
      <c r="AE54" s="6">
        <v>22.55895244356783</v>
      </c>
      <c r="AF54" s="6">
        <v>22.542954196800352</v>
      </c>
      <c r="AG54" s="6">
        <v>22.528161297392067</v>
      </c>
      <c r="AH54" s="6">
        <v>22.512272627657243</v>
      </c>
      <c r="AI54" s="6">
        <v>22.496274380889762</v>
      </c>
      <c r="AJ54" s="14">
        <f t="shared" si="1"/>
        <v>2.31267585</v>
      </c>
    </row>
    <row r="55" ht="12.75" customHeight="1">
      <c r="A55" s="6" t="s">
        <v>150</v>
      </c>
      <c r="B55" s="6" t="s">
        <v>151</v>
      </c>
      <c r="C55" s="6" t="s">
        <v>64</v>
      </c>
      <c r="D55" s="6" t="s">
        <v>65</v>
      </c>
      <c r="E55" s="6">
        <v>26.81046511627907</v>
      </c>
      <c r="F55" s="6">
        <v>26.881046511627904</v>
      </c>
      <c r="G55" s="6">
        <v>26.951627906976743</v>
      </c>
      <c r="H55" s="6">
        <v>27.022209302325578</v>
      </c>
      <c r="I55" s="6">
        <v>27.092790697674417</v>
      </c>
      <c r="J55" s="6">
        <v>27.16337209302326</v>
      </c>
      <c r="K55" s="6">
        <v>27.23395348837209</v>
      </c>
      <c r="L55" s="6">
        <v>27.304534883720933</v>
      </c>
      <c r="M55" s="6">
        <v>27.375116279069772</v>
      </c>
      <c r="N55" s="6">
        <v>27.445697674418607</v>
      </c>
      <c r="O55" s="6">
        <v>27.516279069767442</v>
      </c>
      <c r="P55" s="6">
        <v>27.58691860465116</v>
      </c>
      <c r="Q55" s="6">
        <v>27.65755813953489</v>
      </c>
      <c r="R55" s="6">
        <v>27.728197674418603</v>
      </c>
      <c r="S55" s="6">
        <v>27.798837209302324</v>
      </c>
      <c r="T55" s="6">
        <v>27.869476744186052</v>
      </c>
      <c r="U55" s="6">
        <v>27.940116279069766</v>
      </c>
      <c r="V55" s="6">
        <v>28.01075581395349</v>
      </c>
      <c r="W55" s="6">
        <v>28.08139534883721</v>
      </c>
      <c r="X55" s="6">
        <v>28.152034883720926</v>
      </c>
      <c r="Y55" s="6">
        <v>28.222674418604655</v>
      </c>
      <c r="Z55" s="6">
        <v>28.29325581395349</v>
      </c>
      <c r="AA55" s="6">
        <v>28.36383720930232</v>
      </c>
      <c r="AB55" s="6">
        <v>28.434418604651164</v>
      </c>
      <c r="AC55" s="6">
        <v>28.505</v>
      </c>
      <c r="AD55" s="6">
        <v>28.575581395348838</v>
      </c>
      <c r="AE55" s="6">
        <v>28.646511627906975</v>
      </c>
      <c r="AF55" s="6">
        <v>28.716860465116277</v>
      </c>
      <c r="AG55" s="6">
        <v>28.78720930232558</v>
      </c>
      <c r="AH55" s="6">
        <v>28.857558139534884</v>
      </c>
      <c r="AI55" s="6">
        <v>28.92790697674419</v>
      </c>
      <c r="AJ55" s="14">
        <f t="shared" si="1"/>
        <v>2.11744186</v>
      </c>
    </row>
    <row r="56" ht="12.75" customHeight="1">
      <c r="A56" s="6" t="s">
        <v>152</v>
      </c>
      <c r="B56" s="6" t="s">
        <v>153</v>
      </c>
      <c r="C56" s="6" t="s">
        <v>64</v>
      </c>
      <c r="D56" s="6" t="s">
        <v>65</v>
      </c>
      <c r="E56" s="6">
        <v>9.704898083358685</v>
      </c>
      <c r="F56" s="6">
        <v>9.704898083358685</v>
      </c>
      <c r="G56" s="6">
        <v>10.01521143900213</v>
      </c>
      <c r="H56" s="6">
        <v>10.04855842185129</v>
      </c>
      <c r="I56" s="6">
        <v>10.10928961748634</v>
      </c>
      <c r="J56" s="6">
        <v>10.170057698147586</v>
      </c>
      <c r="K56" s="6">
        <v>10.227755845733375</v>
      </c>
      <c r="L56" s="6">
        <v>10.28857837181045</v>
      </c>
      <c r="M56" s="6">
        <v>10.349437860832573</v>
      </c>
      <c r="N56" s="6">
        <v>10.410334346504559</v>
      </c>
      <c r="O56" s="6">
        <v>10.474452554744525</v>
      </c>
      <c r="P56" s="6">
        <v>10.565997566909974</v>
      </c>
      <c r="Q56" s="6">
        <v>10.657542579075425</v>
      </c>
      <c r="R56" s="6">
        <v>10.75235777304533</v>
      </c>
      <c r="S56" s="6">
        <v>10.840632603406327</v>
      </c>
      <c r="T56" s="6">
        <v>10.928853754940711</v>
      </c>
      <c r="U56" s="6">
        <v>11.02037093341441</v>
      </c>
      <c r="V56" s="6">
        <v>11.111888111888112</v>
      </c>
      <c r="W56" s="6">
        <v>11.203405290361811</v>
      </c>
      <c r="X56" s="6">
        <v>11.294922468835512</v>
      </c>
      <c r="Y56" s="6">
        <v>11.400304414003044</v>
      </c>
      <c r="Z56" s="6">
        <v>11.47275494672755</v>
      </c>
      <c r="AA56" s="6">
        <v>11.54169202678028</v>
      </c>
      <c r="AB56" s="6">
        <v>11.60705596107056</v>
      </c>
      <c r="AC56" s="6">
        <v>11.679440389294403</v>
      </c>
      <c r="AD56" s="6">
        <v>11.751824817518248</v>
      </c>
      <c r="AE56" s="6">
        <v>11.754866180048662</v>
      </c>
      <c r="AF56" s="6">
        <v>11.751292186074796</v>
      </c>
      <c r="AG56" s="6">
        <v>11.752971692519148</v>
      </c>
      <c r="AH56" s="6">
        <v>11.752971692519148</v>
      </c>
      <c r="AI56" s="6">
        <v>11.752971692519148</v>
      </c>
      <c r="AJ56" s="14">
        <f t="shared" si="1"/>
        <v>2.048073609</v>
      </c>
    </row>
    <row r="57" ht="12.75" customHeight="1">
      <c r="A57" s="6" t="s">
        <v>154</v>
      </c>
      <c r="B57" s="6" t="s">
        <v>155</v>
      </c>
      <c r="C57" s="6" t="s">
        <v>64</v>
      </c>
      <c r="D57" s="6" t="s">
        <v>65</v>
      </c>
      <c r="E57" s="6">
        <v>35.59405263757548</v>
      </c>
      <c r="F57" s="6">
        <v>35.775652272986214</v>
      </c>
      <c r="G57" s="6">
        <v>35.95725190839694</v>
      </c>
      <c r="H57" s="6">
        <v>36.13885154380768</v>
      </c>
      <c r="I57" s="6">
        <v>36.320451179218416</v>
      </c>
      <c r="J57" s="6">
        <v>36.50205081462914</v>
      </c>
      <c r="K57" s="6">
        <v>36.68365045003988</v>
      </c>
      <c r="L57" s="6">
        <v>36.865250085450604</v>
      </c>
      <c r="M57" s="6">
        <v>37.04684972086134</v>
      </c>
      <c r="N57" s="6">
        <v>37.22844935627207</v>
      </c>
      <c r="O57" s="6">
        <v>37.41004899168281</v>
      </c>
      <c r="P57" s="6">
        <v>37.40916790095325</v>
      </c>
      <c r="Q57" s="6">
        <v>37.40828681022369</v>
      </c>
      <c r="R57" s="6">
        <v>37.407405719494136</v>
      </c>
      <c r="S57" s="6">
        <v>37.40652462876457</v>
      </c>
      <c r="T57" s="6">
        <v>37.405643538035015</v>
      </c>
      <c r="U57" s="6">
        <v>37.40476244730546</v>
      </c>
      <c r="V57" s="6">
        <v>37.4038813565759</v>
      </c>
      <c r="W57" s="6">
        <v>37.40300026584634</v>
      </c>
      <c r="X57" s="6">
        <v>37.40211917511678</v>
      </c>
      <c r="Y57" s="6">
        <v>37.401238084387224</v>
      </c>
      <c r="Z57" s="6">
        <v>37.40009114731685</v>
      </c>
      <c r="AA57" s="6">
        <v>37.398944210246476</v>
      </c>
      <c r="AB57" s="6">
        <v>37.3977972731761</v>
      </c>
      <c r="AC57" s="6">
        <v>37.39665033610573</v>
      </c>
      <c r="AD57" s="6">
        <v>37.39550339903536</v>
      </c>
      <c r="AE57" s="6">
        <v>37.39603509171699</v>
      </c>
      <c r="AF57" s="6">
        <v>37.41160609167901</v>
      </c>
      <c r="AG57" s="6">
        <v>37.42793665261479</v>
      </c>
      <c r="AH57" s="6">
        <v>37.4673198891041</v>
      </c>
      <c r="AI57" s="6">
        <v>37.570126466902124</v>
      </c>
      <c r="AJ57" s="14">
        <f t="shared" si="1"/>
        <v>1.976073829</v>
      </c>
    </row>
    <row r="58" ht="12.75" customHeight="1">
      <c r="A58" s="6" t="s">
        <v>156</v>
      </c>
      <c r="B58" s="6" t="s">
        <v>157</v>
      </c>
      <c r="C58" s="6" t="s">
        <v>64</v>
      </c>
      <c r="D58" s="6" t="s">
        <v>65</v>
      </c>
      <c r="E58" s="6">
        <v>28.998661399327435</v>
      </c>
      <c r="F58" s="6">
        <v>29.05644976982598</v>
      </c>
      <c r="G58" s="6">
        <v>29.114238140324527</v>
      </c>
      <c r="H58" s="6">
        <v>29.172026510823073</v>
      </c>
      <c r="I58" s="6">
        <v>29.229814881321627</v>
      </c>
      <c r="J58" s="6">
        <v>29.287603251820173</v>
      </c>
      <c r="K58" s="6">
        <v>29.34539162231872</v>
      </c>
      <c r="L58" s="6">
        <v>29.403179992817265</v>
      </c>
      <c r="M58" s="6">
        <v>29.46096836331581</v>
      </c>
      <c r="N58" s="6">
        <v>29.51875673381436</v>
      </c>
      <c r="O58" s="6">
        <v>29.576545104312906</v>
      </c>
      <c r="P58" s="6">
        <v>29.66469685592086</v>
      </c>
      <c r="Q58" s="6">
        <v>29.752848607528815</v>
      </c>
      <c r="R58" s="6">
        <v>29.84587251828631</v>
      </c>
      <c r="S58" s="6">
        <v>29.925244017889202</v>
      </c>
      <c r="T58" s="6">
        <v>30.013384258805864</v>
      </c>
      <c r="U58" s="6">
        <v>30.10250718203186</v>
      </c>
      <c r="V58" s="6">
        <v>30.190650300339517</v>
      </c>
      <c r="W58" s="6">
        <v>30.280770486451193</v>
      </c>
      <c r="X58" s="6">
        <v>30.37090244220974</v>
      </c>
      <c r="Y58" s="6">
        <v>30.4590570719603</v>
      </c>
      <c r="Z58" s="6">
        <v>30.523462756751464</v>
      </c>
      <c r="AA58" s="6">
        <v>30.583893932466854</v>
      </c>
      <c r="AB58" s="6">
        <v>30.64432905522354</v>
      </c>
      <c r="AC58" s="6">
        <v>30.705770926548876</v>
      </c>
      <c r="AD58" s="6">
        <v>30.76521114340769</v>
      </c>
      <c r="AE58" s="6">
        <v>30.81420033312649</v>
      </c>
      <c r="AF58" s="6">
        <v>30.85339168490153</v>
      </c>
      <c r="AG58" s="6">
        <v>30.894601038638665</v>
      </c>
      <c r="AH58" s="6">
        <v>30.933794950517683</v>
      </c>
      <c r="AI58" s="6">
        <v>30.972988862396704</v>
      </c>
      <c r="AJ58" s="14">
        <f t="shared" si="1"/>
        <v>1.974327463</v>
      </c>
    </row>
    <row r="59" ht="12.75" customHeight="1">
      <c r="A59" s="6" t="s">
        <v>158</v>
      </c>
      <c r="B59" s="6" t="s">
        <v>159</v>
      </c>
      <c r="C59" s="6" t="s">
        <v>64</v>
      </c>
      <c r="D59" s="6" t="s">
        <v>65</v>
      </c>
      <c r="E59" s="6">
        <v>39.66433566433567</v>
      </c>
      <c r="F59" s="6">
        <v>39.74039160839161</v>
      </c>
      <c r="G59" s="6">
        <v>39.81644755244755</v>
      </c>
      <c r="H59" s="6">
        <v>39.892503496503494</v>
      </c>
      <c r="I59" s="6">
        <v>39.968559440559446</v>
      </c>
      <c r="J59" s="6">
        <v>40.04461538461538</v>
      </c>
      <c r="K59" s="6">
        <v>40.12067132867133</v>
      </c>
      <c r="L59" s="6">
        <v>40.19672727272727</v>
      </c>
      <c r="M59" s="6">
        <v>40.27278321678322</v>
      </c>
      <c r="N59" s="6">
        <v>40.348839160839155</v>
      </c>
      <c r="O59" s="6">
        <v>41.65162190442972</v>
      </c>
      <c r="P59" s="6">
        <v>40.45264736658528</v>
      </c>
      <c r="Q59" s="6">
        <v>40.579100104639</v>
      </c>
      <c r="R59" s="6">
        <v>40.70555284269271</v>
      </c>
      <c r="S59" s="6">
        <v>40.832005580746426</v>
      </c>
      <c r="T59" s="6">
        <v>40.95845831880014</v>
      </c>
      <c r="U59" s="6">
        <v>41.084911056853855</v>
      </c>
      <c r="V59" s="6">
        <v>41.21136379490757</v>
      </c>
      <c r="W59" s="6">
        <v>41.337816532961284</v>
      </c>
      <c r="X59" s="6">
        <v>41.464269271015</v>
      </c>
      <c r="Y59" s="6">
        <v>41.59072200906871</v>
      </c>
      <c r="Z59" s="6">
        <v>41.59072200906871</v>
      </c>
      <c r="AA59" s="6">
        <v>41.59072200906871</v>
      </c>
      <c r="AB59" s="6">
        <v>41.59072200906871</v>
      </c>
      <c r="AC59" s="6">
        <v>41.59072200906871</v>
      </c>
      <c r="AD59" s="6">
        <v>41.59072200906871</v>
      </c>
      <c r="AE59" s="6">
        <v>41.59072200906871</v>
      </c>
      <c r="AF59" s="6">
        <v>41.59072200906871</v>
      </c>
      <c r="AG59" s="6">
        <v>41.59072200906871</v>
      </c>
      <c r="AH59" s="6">
        <v>41.59072200906871</v>
      </c>
      <c r="AI59" s="6">
        <v>41.59072200906871</v>
      </c>
      <c r="AJ59" s="14">
        <f t="shared" si="1"/>
        <v>1.926386345</v>
      </c>
    </row>
    <row r="60" ht="12.75" customHeight="1">
      <c r="A60" s="6" t="s">
        <v>160</v>
      </c>
      <c r="B60" s="6" t="s">
        <v>161</v>
      </c>
      <c r="C60" s="6" t="s">
        <v>64</v>
      </c>
      <c r="D60" s="6" t="s">
        <v>65</v>
      </c>
      <c r="E60" s="6">
        <v>71.81893693161298</v>
      </c>
      <c r="F60" s="6">
        <v>72.00617551462621</v>
      </c>
      <c r="G60" s="6">
        <v>72.19341409763945</v>
      </c>
      <c r="H60" s="6">
        <v>72.38065268065267</v>
      </c>
      <c r="I60" s="6">
        <v>72.56789126366591</v>
      </c>
      <c r="J60" s="6">
        <v>72.75512984667914</v>
      </c>
      <c r="K60" s="6">
        <v>72.94236842969238</v>
      </c>
      <c r="L60" s="6">
        <v>73.1296070127056</v>
      </c>
      <c r="M60" s="6">
        <v>73.31684559571883</v>
      </c>
      <c r="N60" s="6">
        <v>73.50408417873207</v>
      </c>
      <c r="O60" s="6">
        <v>73.6913227617453</v>
      </c>
      <c r="P60" s="6">
        <v>73.6244656751699</v>
      </c>
      <c r="Q60" s="6">
        <v>73.5576085885945</v>
      </c>
      <c r="R60" s="6">
        <v>73.49075150201911</v>
      </c>
      <c r="S60" s="6">
        <v>73.42389441544371</v>
      </c>
      <c r="T60" s="6">
        <v>73.35703732886832</v>
      </c>
      <c r="U60" s="6">
        <v>73.40585972181118</v>
      </c>
      <c r="V60" s="6">
        <v>73.34372060903023</v>
      </c>
      <c r="W60" s="6">
        <v>73.32256663376111</v>
      </c>
      <c r="X60" s="6">
        <v>73.25555774925962</v>
      </c>
      <c r="Y60" s="6">
        <v>73.18854886475815</v>
      </c>
      <c r="Z60" s="6">
        <v>73.30086544473329</v>
      </c>
      <c r="AA60" s="6">
        <v>73.41077363519695</v>
      </c>
      <c r="AB60" s="6">
        <v>73.5206818256606</v>
      </c>
      <c r="AC60" s="6">
        <v>73.63059001612426</v>
      </c>
      <c r="AD60" s="6">
        <v>73.73564542134184</v>
      </c>
      <c r="AE60" s="6">
        <v>73.73564542134184</v>
      </c>
      <c r="AF60" s="6">
        <v>73.73321926822848</v>
      </c>
      <c r="AG60" s="6">
        <v>73.73321926822848</v>
      </c>
      <c r="AH60" s="6">
        <v>73.73321926822848</v>
      </c>
      <c r="AI60" s="6">
        <v>73.73321926822848</v>
      </c>
      <c r="AJ60" s="14">
        <f t="shared" si="1"/>
        <v>1.914282337</v>
      </c>
    </row>
    <row r="61" ht="12.75" customHeight="1">
      <c r="A61" s="6" t="s">
        <v>162</v>
      </c>
      <c r="B61" s="6" t="s">
        <v>163</v>
      </c>
      <c r="C61" s="6" t="s">
        <v>64</v>
      </c>
      <c r="D61" s="6" t="s">
        <v>65</v>
      </c>
      <c r="E61" s="6">
        <v>11.482660273632868</v>
      </c>
      <c r="F61" s="6">
        <v>11.555408589261356</v>
      </c>
      <c r="G61" s="6">
        <v>11.628156904889844</v>
      </c>
      <c r="H61" s="6">
        <v>11.700905220518331</v>
      </c>
      <c r="I61" s="6">
        <v>11.773653536146819</v>
      </c>
      <c r="J61" s="6">
        <v>11.846401851775306</v>
      </c>
      <c r="K61" s="6">
        <v>11.919150167403794</v>
      </c>
      <c r="L61" s="6">
        <v>11.991898483032282</v>
      </c>
      <c r="M61" s="6">
        <v>12.06464679866077</v>
      </c>
      <c r="N61" s="6">
        <v>12.137395114289257</v>
      </c>
      <c r="O61" s="6">
        <v>12.210143429917744</v>
      </c>
      <c r="P61" s="6">
        <v>12.253544413673376</v>
      </c>
      <c r="Q61" s="6">
        <v>12.296945397429008</v>
      </c>
      <c r="R61" s="6">
        <v>12.34034638118464</v>
      </c>
      <c r="S61" s="6">
        <v>12.383747364940271</v>
      </c>
      <c r="T61" s="6">
        <v>12.427148348695905</v>
      </c>
      <c r="U61" s="6">
        <v>12.470549332451537</v>
      </c>
      <c r="V61" s="6">
        <v>12.513950316207168</v>
      </c>
      <c r="W61" s="6">
        <v>12.557351299962798</v>
      </c>
      <c r="X61" s="6">
        <v>12.60075228371843</v>
      </c>
      <c r="Y61" s="6">
        <v>12.644153267474062</v>
      </c>
      <c r="Z61" s="6">
        <v>12.723515066341504</v>
      </c>
      <c r="AA61" s="6">
        <v>12.802876865208946</v>
      </c>
      <c r="AB61" s="6">
        <v>12.882238664076388</v>
      </c>
      <c r="AC61" s="6">
        <v>12.961600462943826</v>
      </c>
      <c r="AD61" s="6">
        <v>13.040962261811268</v>
      </c>
      <c r="AE61" s="6">
        <v>13.05749596990865</v>
      </c>
      <c r="AF61" s="6">
        <v>13.078163105030379</v>
      </c>
      <c r="AG61" s="6">
        <v>13.115363948249495</v>
      </c>
      <c r="AH61" s="6">
        <v>13.152564791468608</v>
      </c>
      <c r="AI61" s="6">
        <v>13.185632207663373</v>
      </c>
      <c r="AJ61" s="14">
        <f t="shared" si="1"/>
        <v>1.702971934</v>
      </c>
    </row>
    <row r="62" ht="12.75" customHeight="1">
      <c r="A62" s="6" t="s">
        <v>164</v>
      </c>
      <c r="B62" s="6" t="s">
        <v>165</v>
      </c>
      <c r="C62" s="6" t="s">
        <v>64</v>
      </c>
      <c r="D62" s="6" t="s">
        <v>65</v>
      </c>
      <c r="E62" s="6">
        <v>45.721361104383625</v>
      </c>
      <c r="F62" s="6">
        <v>45.797008961007506</v>
      </c>
      <c r="G62" s="6">
        <v>45.87265681763139</v>
      </c>
      <c r="H62" s="6">
        <v>45.94830467425527</v>
      </c>
      <c r="I62" s="6">
        <v>46.02395253087915</v>
      </c>
      <c r="J62" s="6">
        <v>46.09960038750303</v>
      </c>
      <c r="K62" s="6">
        <v>46.175248244126905</v>
      </c>
      <c r="L62" s="6">
        <v>46.25089610075078</v>
      </c>
      <c r="M62" s="6">
        <v>46.32654395737467</v>
      </c>
      <c r="N62" s="6">
        <v>46.40219181399854</v>
      </c>
      <c r="O62" s="6">
        <v>46.47783967062243</v>
      </c>
      <c r="P62" s="6">
        <v>46.50818600145313</v>
      </c>
      <c r="Q62" s="6">
        <v>46.53853233228384</v>
      </c>
      <c r="R62" s="6">
        <v>46.56887866311456</v>
      </c>
      <c r="S62" s="6">
        <v>46.59922499394526</v>
      </c>
      <c r="T62" s="6">
        <v>46.62957132477597</v>
      </c>
      <c r="U62" s="6">
        <v>46.659917655606684</v>
      </c>
      <c r="V62" s="6">
        <v>46.69139480248977</v>
      </c>
      <c r="W62" s="6">
        <v>46.72174186829422</v>
      </c>
      <c r="X62" s="6">
        <v>46.75208893409867</v>
      </c>
      <c r="Y62" s="6">
        <v>46.78640200554674</v>
      </c>
      <c r="Z62" s="6">
        <v>46.835648793013654</v>
      </c>
      <c r="AA62" s="6">
        <v>46.883203721200665</v>
      </c>
      <c r="AB62" s="6">
        <v>46.93986502041657</v>
      </c>
      <c r="AC62" s="6">
        <v>46.988015462355946</v>
      </c>
      <c r="AD62" s="6">
        <v>47.03332525448376</v>
      </c>
      <c r="AE62" s="6">
        <v>47.07695104217159</v>
      </c>
      <c r="AF62" s="6">
        <v>47.120455647115854</v>
      </c>
      <c r="AG62" s="6">
        <v>47.16396025206011</v>
      </c>
      <c r="AH62" s="6">
        <v>47.20746485700436</v>
      </c>
      <c r="AI62" s="6">
        <v>47.250969461948614</v>
      </c>
      <c r="AJ62" s="14">
        <f t="shared" si="1"/>
        <v>1.529608358</v>
      </c>
    </row>
    <row r="63" ht="12.75" customHeight="1">
      <c r="A63" s="6" t="s">
        <v>166</v>
      </c>
      <c r="B63" s="6" t="s">
        <v>167</v>
      </c>
      <c r="C63" s="6" t="s">
        <v>64</v>
      </c>
      <c r="D63" s="6" t="s">
        <v>65</v>
      </c>
      <c r="E63" s="6">
        <v>28.82510611038004</v>
      </c>
      <c r="F63" s="6">
        <v>28.817588795439015</v>
      </c>
      <c r="G63" s="6">
        <v>28.805495835145077</v>
      </c>
      <c r="H63" s="6">
        <v>28.793402868540277</v>
      </c>
      <c r="I63" s="6">
        <v>28.78130990193548</v>
      </c>
      <c r="J63" s="6">
        <v>28.769126156304473</v>
      </c>
      <c r="K63" s="6">
        <v>28.757051382296684</v>
      </c>
      <c r="L63" s="6">
        <v>28.744958446218632</v>
      </c>
      <c r="M63" s="6">
        <v>28.732865510140588</v>
      </c>
      <c r="N63" s="6">
        <v>28.72077257406254</v>
      </c>
      <c r="O63" s="6">
        <v>28.734865336937165</v>
      </c>
      <c r="P63" s="6">
        <v>28.856178602211585</v>
      </c>
      <c r="Q63" s="6">
        <v>28.978535126146216</v>
      </c>
      <c r="R63" s="6">
        <v>29.10079061863876</v>
      </c>
      <c r="S63" s="6">
        <v>29.22238656091129</v>
      </c>
      <c r="T63" s="6">
        <v>29.343875894104094</v>
      </c>
      <c r="U63" s="6">
        <v>29.465048056787552</v>
      </c>
      <c r="V63" s="6">
        <v>29.58633104404976</v>
      </c>
      <c r="W63" s="6">
        <v>29.708101196014926</v>
      </c>
      <c r="X63" s="6">
        <v>29.82949676029349</v>
      </c>
      <c r="Y63" s="6">
        <v>29.95094979882117</v>
      </c>
      <c r="Z63" s="6">
        <v>29.987566395001295</v>
      </c>
      <c r="AA63" s="6">
        <v>30.024505665410913</v>
      </c>
      <c r="AB63" s="6">
        <v>30.061311897043467</v>
      </c>
      <c r="AC63" s="6">
        <v>30.09798612447239</v>
      </c>
      <c r="AD63" s="6">
        <v>30.127627004978443</v>
      </c>
      <c r="AE63" s="6">
        <v>30.131930689150817</v>
      </c>
      <c r="AF63" s="6">
        <v>30.134617757256038</v>
      </c>
      <c r="AG63" s="6">
        <v>30.18417804486716</v>
      </c>
      <c r="AH63" s="6">
        <v>30.233797826351626</v>
      </c>
      <c r="AI63" s="6">
        <v>30.28338026731434</v>
      </c>
      <c r="AJ63" s="14">
        <f t="shared" si="1"/>
        <v>1.458274157</v>
      </c>
    </row>
    <row r="64" ht="12.75" customHeight="1">
      <c r="A64" s="6" t="s">
        <v>168</v>
      </c>
      <c r="B64" s="6" t="s">
        <v>169</v>
      </c>
      <c r="C64" s="6" t="s">
        <v>64</v>
      </c>
      <c r="D64" s="6" t="s">
        <v>65</v>
      </c>
      <c r="E64" s="6">
        <v>29.04146022471741</v>
      </c>
      <c r="F64" s="6">
        <v>29.029552982558993</v>
      </c>
      <c r="G64" s="6">
        <v>29.014675431640843</v>
      </c>
      <c r="H64" s="6">
        <v>28.99979787445931</v>
      </c>
      <c r="I64" s="6">
        <v>28.984920317277783</v>
      </c>
      <c r="J64" s="6">
        <v>28.969952035185056</v>
      </c>
      <c r="K64" s="6">
        <v>28.955092666477093</v>
      </c>
      <c r="L64" s="6">
        <v>28.940215146568992</v>
      </c>
      <c r="M64" s="6">
        <v>28.925337626660887</v>
      </c>
      <c r="N64" s="6">
        <v>28.910460106752787</v>
      </c>
      <c r="O64" s="6">
        <v>28.921740275160456</v>
      </c>
      <c r="P64" s="6">
        <v>29.040800641436352</v>
      </c>
      <c r="Q64" s="6">
        <v>29.16090293706249</v>
      </c>
      <c r="R64" s="6">
        <v>29.280904137648406</v>
      </c>
      <c r="S64" s="6">
        <v>29.40024659081088</v>
      </c>
      <c r="T64" s="6">
        <v>29.51948256007877</v>
      </c>
      <c r="U64" s="6">
        <v>29.63840187306117</v>
      </c>
      <c r="V64" s="6">
        <v>29.757431852848924</v>
      </c>
      <c r="W64" s="6">
        <v>29.876948094694736</v>
      </c>
      <c r="X64" s="6">
        <v>29.996090416600353</v>
      </c>
      <c r="Y64" s="6">
        <v>30.115290089390815</v>
      </c>
      <c r="Z64" s="6">
        <v>30.15029230170048</v>
      </c>
      <c r="AA64" s="6">
        <v>30.185616483278107</v>
      </c>
      <c r="AB64" s="6">
        <v>30.220807895748376</v>
      </c>
      <c r="AC64" s="6">
        <v>30.25586759519749</v>
      </c>
      <c r="AD64" s="6">
        <v>30.28391071073391</v>
      </c>
      <c r="AE64" s="6">
        <v>30.28620600611317</v>
      </c>
      <c r="AF64" s="6">
        <v>30.28754357268432</v>
      </c>
      <c r="AG64" s="6">
        <v>30.33539942305566</v>
      </c>
      <c r="AH64" s="6">
        <v>30.38327721497462</v>
      </c>
      <c r="AI64" s="6">
        <v>30.431155631139532</v>
      </c>
      <c r="AJ64" s="14">
        <f t="shared" si="1"/>
        <v>1.389695406</v>
      </c>
    </row>
    <row r="65" ht="12.75" customHeight="1">
      <c r="A65" s="6" t="s">
        <v>170</v>
      </c>
      <c r="B65" s="6" t="s">
        <v>171</v>
      </c>
      <c r="C65" s="6" t="s">
        <v>64</v>
      </c>
      <c r="D65" s="6" t="s">
        <v>65</v>
      </c>
      <c r="E65" s="6">
        <v>40.625</v>
      </c>
      <c r="F65" s="6">
        <v>40.75</v>
      </c>
      <c r="G65" s="6">
        <v>40.875</v>
      </c>
      <c r="H65" s="6">
        <v>41.0</v>
      </c>
      <c r="I65" s="6">
        <v>41.125</v>
      </c>
      <c r="J65" s="6">
        <v>41.25</v>
      </c>
      <c r="K65" s="6">
        <v>41.375</v>
      </c>
      <c r="L65" s="6">
        <v>41.5</v>
      </c>
      <c r="M65" s="6">
        <v>41.625</v>
      </c>
      <c r="N65" s="6">
        <v>41.75</v>
      </c>
      <c r="O65" s="6">
        <v>41.875</v>
      </c>
      <c r="P65" s="6">
        <v>41.874375</v>
      </c>
      <c r="Q65" s="6">
        <v>41.87375</v>
      </c>
      <c r="R65" s="6">
        <v>41.87375</v>
      </c>
      <c r="S65" s="6">
        <v>41.873125</v>
      </c>
      <c r="T65" s="6">
        <v>41.8725</v>
      </c>
      <c r="U65" s="6">
        <v>41.871875</v>
      </c>
      <c r="V65" s="6">
        <v>41.87125</v>
      </c>
      <c r="W65" s="6">
        <v>41.87125</v>
      </c>
      <c r="X65" s="6">
        <v>41.870625</v>
      </c>
      <c r="Y65" s="6">
        <v>41.87</v>
      </c>
      <c r="Z65" s="6">
        <v>41.87125</v>
      </c>
      <c r="AA65" s="6">
        <v>41.871875</v>
      </c>
      <c r="AB65" s="6">
        <v>41.873125</v>
      </c>
      <c r="AC65" s="6">
        <v>41.87375</v>
      </c>
      <c r="AD65" s="6">
        <v>41.875</v>
      </c>
      <c r="AE65" s="6">
        <v>41.875</v>
      </c>
      <c r="AF65" s="6">
        <v>41.875</v>
      </c>
      <c r="AG65" s="6">
        <v>41.875</v>
      </c>
      <c r="AH65" s="6">
        <v>41.875</v>
      </c>
      <c r="AI65" s="6">
        <v>41.875</v>
      </c>
      <c r="AJ65" s="14">
        <f t="shared" si="1"/>
        <v>1.25</v>
      </c>
    </row>
    <row r="66" ht="12.75" customHeight="1">
      <c r="A66" s="6" t="s">
        <v>172</v>
      </c>
      <c r="B66" s="6" t="s">
        <v>173</v>
      </c>
      <c r="C66" s="6" t="s">
        <v>64</v>
      </c>
      <c r="D66" s="6" t="s">
        <v>65</v>
      </c>
      <c r="E66" s="6">
        <v>17.436147186147185</v>
      </c>
      <c r="F66" s="6">
        <v>17.549783549783548</v>
      </c>
      <c r="G66" s="6">
        <v>17.66341991341991</v>
      </c>
      <c r="H66" s="6">
        <v>17.77705627705628</v>
      </c>
      <c r="I66" s="6">
        <v>17.89069264069264</v>
      </c>
      <c r="J66" s="6">
        <v>18.004329004329005</v>
      </c>
      <c r="K66" s="6">
        <v>18.117965367965365</v>
      </c>
      <c r="L66" s="6">
        <v>18.231601731601728</v>
      </c>
      <c r="M66" s="6">
        <v>18.345238095238095</v>
      </c>
      <c r="N66" s="6">
        <v>18.458874458874458</v>
      </c>
      <c r="O66" s="6">
        <v>18.57251082251082</v>
      </c>
      <c r="P66" s="6">
        <v>18.58582251082251</v>
      </c>
      <c r="Q66" s="6">
        <v>18.5991341991342</v>
      </c>
      <c r="R66" s="6">
        <v>18.612445887445887</v>
      </c>
      <c r="S66" s="6">
        <v>18.625757575757575</v>
      </c>
      <c r="T66" s="6">
        <v>18.639069264069263</v>
      </c>
      <c r="U66" s="6">
        <v>18.652380952380952</v>
      </c>
      <c r="V66" s="6">
        <v>18.66569264069264</v>
      </c>
      <c r="W66" s="6">
        <v>18.67900432900433</v>
      </c>
      <c r="X66" s="6">
        <v>18.692316017316017</v>
      </c>
      <c r="Y66" s="6">
        <v>18.705627705627705</v>
      </c>
      <c r="Z66" s="6">
        <v>18.702813852813854</v>
      </c>
      <c r="AA66" s="6">
        <v>18.7</v>
      </c>
      <c r="AB66" s="6">
        <v>18.697186147186144</v>
      </c>
      <c r="AC66" s="6">
        <v>18.694372294372293</v>
      </c>
      <c r="AD66" s="6">
        <v>18.69155844155844</v>
      </c>
      <c r="AE66" s="6">
        <v>18.68073593073593</v>
      </c>
      <c r="AF66" s="6">
        <v>18.67857142857143</v>
      </c>
      <c r="AG66" s="6">
        <v>18.676406926406926</v>
      </c>
      <c r="AH66" s="6">
        <v>18.674242424242422</v>
      </c>
      <c r="AI66" s="6">
        <v>18.67207792207792</v>
      </c>
      <c r="AJ66" s="14">
        <f t="shared" si="1"/>
        <v>1.235930736</v>
      </c>
    </row>
    <row r="67" ht="12.75" customHeight="1">
      <c r="A67" s="6" t="s">
        <v>174</v>
      </c>
      <c r="B67" s="6" t="s">
        <v>175</v>
      </c>
      <c r="C67" s="6" t="s">
        <v>64</v>
      </c>
      <c r="D67" s="6" t="s">
        <v>65</v>
      </c>
      <c r="E67" s="6">
        <v>7.157968970380818</v>
      </c>
      <c r="F67" s="6">
        <v>7.157968970380818</v>
      </c>
      <c r="G67" s="6">
        <v>6.186620592383639</v>
      </c>
      <c r="H67" s="6">
        <v>6.28349177244946</v>
      </c>
      <c r="I67" s="6">
        <v>6.380363187588152</v>
      </c>
      <c r="J67" s="6">
        <v>6.477234602726846</v>
      </c>
      <c r="K67" s="6">
        <v>6.574106017865539</v>
      </c>
      <c r="L67" s="6">
        <v>6.670977433004231</v>
      </c>
      <c r="M67" s="6">
        <v>6.7678486130700515</v>
      </c>
      <c r="N67" s="6">
        <v>6.864720028208744</v>
      </c>
      <c r="O67" s="6">
        <v>6.961591443347438</v>
      </c>
      <c r="P67" s="6">
        <v>7.052832393041843</v>
      </c>
      <c r="Q67" s="6">
        <v>7.144073342736249</v>
      </c>
      <c r="R67" s="6">
        <v>7.235314292430655</v>
      </c>
      <c r="S67" s="6">
        <v>7.326555242125059</v>
      </c>
      <c r="T67" s="6">
        <v>7.417796191819464</v>
      </c>
      <c r="U67" s="6">
        <v>7.509037141513869</v>
      </c>
      <c r="V67" s="6">
        <v>7.600278091208275</v>
      </c>
      <c r="W67" s="6">
        <v>7.691519040902681</v>
      </c>
      <c r="X67" s="6">
        <v>7.782759990597087</v>
      </c>
      <c r="Y67" s="6">
        <v>7.874000940291491</v>
      </c>
      <c r="Z67" s="6">
        <v>7.967936060178656</v>
      </c>
      <c r="AA67" s="6">
        <v>8.06187118006582</v>
      </c>
      <c r="AB67" s="6">
        <v>8.155806299952987</v>
      </c>
      <c r="AC67" s="6">
        <v>8.24974141984015</v>
      </c>
      <c r="AD67" s="6">
        <v>8.055997512432166</v>
      </c>
      <c r="AE67" s="6">
        <v>8.139804080002179</v>
      </c>
      <c r="AF67" s="6">
        <v>8.198462505702619</v>
      </c>
      <c r="AG67" s="6">
        <v>8.25772037543553</v>
      </c>
      <c r="AH67" s="6">
        <v>8.316373665036148</v>
      </c>
      <c r="AI67" s="6">
        <v>8.375026954636764</v>
      </c>
      <c r="AJ67" s="14">
        <f t="shared" si="1"/>
        <v>1.217057984</v>
      </c>
    </row>
    <row r="68" ht="12.75" customHeight="1">
      <c r="A68" s="6" t="s">
        <v>176</v>
      </c>
      <c r="B68" s="6" t="s">
        <v>177</v>
      </c>
      <c r="C68" s="6" t="s">
        <v>64</v>
      </c>
      <c r="D68" s="6" t="s">
        <v>65</v>
      </c>
      <c r="E68" s="6">
        <v>33.088892863530674</v>
      </c>
      <c r="F68" s="6">
        <v>33.088892863530674</v>
      </c>
      <c r="G68" s="6">
        <v>33.21409407977106</v>
      </c>
      <c r="H68" s="6">
        <v>33.27669468789126</v>
      </c>
      <c r="I68" s="6">
        <v>33.33929529601144</v>
      </c>
      <c r="J68" s="6">
        <v>33.40189590413164</v>
      </c>
      <c r="K68" s="6">
        <v>33.4226509467667</v>
      </c>
      <c r="L68" s="6">
        <v>33.48517327617006</v>
      </c>
      <c r="M68" s="6">
        <v>33.58969772849222</v>
      </c>
      <c r="N68" s="6">
        <v>33.65229833661241</v>
      </c>
      <c r="O68" s="6">
        <v>33.71489894473261</v>
      </c>
      <c r="P68" s="6">
        <v>33.777499552852795</v>
      </c>
      <c r="Q68" s="6">
        <v>33.840100160972995</v>
      </c>
      <c r="R68" s="6">
        <v>33.90270076909319</v>
      </c>
      <c r="S68" s="6">
        <v>33.9349535382416</v>
      </c>
      <c r="T68" s="6">
        <v>33.997498213009294</v>
      </c>
      <c r="U68" s="6">
        <v>34.06004288777698</v>
      </c>
      <c r="V68" s="6">
        <v>34.12258756254467</v>
      </c>
      <c r="W68" s="6">
        <v>34.18513223731237</v>
      </c>
      <c r="X68" s="6">
        <v>34.24767691208005</v>
      </c>
      <c r="Y68" s="6">
        <v>34.31022158684775</v>
      </c>
      <c r="Z68" s="6">
        <v>34.31736954967834</v>
      </c>
      <c r="AA68" s="6">
        <v>34.32451751250893</v>
      </c>
      <c r="AB68" s="6">
        <v>34.33166547533953</v>
      </c>
      <c r="AC68" s="6">
        <v>33.95652942215939</v>
      </c>
      <c r="AD68" s="6">
        <v>33.96359780880014</v>
      </c>
      <c r="AE68" s="6">
        <v>34.001063792189434</v>
      </c>
      <c r="AF68" s="6">
        <v>34.133387524297575</v>
      </c>
      <c r="AG68" s="6">
        <v>34.177593214348825</v>
      </c>
      <c r="AH68" s="6">
        <v>34.221770630853506</v>
      </c>
      <c r="AI68" s="6">
        <v>34.26594804735819</v>
      </c>
      <c r="AJ68" s="14">
        <f t="shared" si="1"/>
        <v>1.177055184</v>
      </c>
    </row>
    <row r="69" ht="12.75" customHeight="1">
      <c r="A69" s="6" t="s">
        <v>178</v>
      </c>
      <c r="B69" s="6" t="s">
        <v>179</v>
      </c>
      <c r="C69" s="6" t="s">
        <v>64</v>
      </c>
      <c r="D69" s="6" t="s">
        <v>65</v>
      </c>
      <c r="E69" s="6">
        <v>5.572374075984184</v>
      </c>
      <c r="F69" s="6">
        <v>5.5876986173530785</v>
      </c>
      <c r="G69" s="6">
        <v>5.603023158721973</v>
      </c>
      <c r="H69" s="6">
        <v>5.618347700090866</v>
      </c>
      <c r="I69" s="6">
        <v>5.63367224145976</v>
      </c>
      <c r="J69" s="6">
        <v>5.648996782828656</v>
      </c>
      <c r="K69" s="6">
        <v>5.664321324197549</v>
      </c>
      <c r="L69" s="6">
        <v>5.679645865566443</v>
      </c>
      <c r="M69" s="6">
        <v>5.694970406935337</v>
      </c>
      <c r="N69" s="6">
        <v>5.710294948304232</v>
      </c>
      <c r="O69" s="6">
        <v>5.725619489673126</v>
      </c>
      <c r="P69" s="6">
        <v>5.8095066185318895</v>
      </c>
      <c r="Q69" s="6">
        <v>5.893393747390653</v>
      </c>
      <c r="R69" s="6">
        <v>5.9772808762494165</v>
      </c>
      <c r="S69" s="6">
        <v>6.061168005108181</v>
      </c>
      <c r="T69" s="6">
        <v>6.1450551339669435</v>
      </c>
      <c r="U69" s="6">
        <v>6.228942262825708</v>
      </c>
      <c r="V69" s="6">
        <v>6.312829391684471</v>
      </c>
      <c r="W69" s="6">
        <v>6.396716520543236</v>
      </c>
      <c r="X69" s="6">
        <v>6.480603649401999</v>
      </c>
      <c r="Y69" s="6">
        <v>6.5644907782607635</v>
      </c>
      <c r="Z69" s="6">
        <v>6.5644907782607635</v>
      </c>
      <c r="AA69" s="6">
        <v>6.5644907782607635</v>
      </c>
      <c r="AB69" s="6">
        <v>6.5644907782607635</v>
      </c>
      <c r="AC69" s="6">
        <v>6.5644907782607635</v>
      </c>
      <c r="AD69" s="6">
        <v>6.5644907782607635</v>
      </c>
      <c r="AE69" s="6">
        <v>6.57069181463199</v>
      </c>
      <c r="AF69" s="6">
        <v>6.5759166482477465</v>
      </c>
      <c r="AG69" s="6">
        <v>6.586010216360913</v>
      </c>
      <c r="AH69" s="6">
        <v>6.596103784474078</v>
      </c>
      <c r="AI69" s="6">
        <v>6.601261082050149</v>
      </c>
      <c r="AJ69" s="14">
        <f t="shared" si="1"/>
        <v>1.028887006</v>
      </c>
    </row>
    <row r="70" ht="12.75" customHeight="1">
      <c r="A70" s="6" t="s">
        <v>180</v>
      </c>
      <c r="B70" s="6" t="s">
        <v>181</v>
      </c>
      <c r="C70" s="6" t="s">
        <v>64</v>
      </c>
      <c r="D70" s="6" t="s">
        <v>65</v>
      </c>
      <c r="E70" s="6">
        <v>1.786076797717832</v>
      </c>
      <c r="F70" s="6">
        <v>1.7797103461478807</v>
      </c>
      <c r="G70" s="6">
        <v>1.7733407378785653</v>
      </c>
      <c r="H70" s="6">
        <v>1.7669742976414262</v>
      </c>
      <c r="I70" s="6">
        <v>1.7606078574042872</v>
      </c>
      <c r="J70" s="6">
        <v>1.754241426067563</v>
      </c>
      <c r="K70" s="6">
        <v>1.747874985830424</v>
      </c>
      <c r="L70" s="6">
        <v>1.741508545593285</v>
      </c>
      <c r="M70" s="6">
        <v>1.7351421053561455</v>
      </c>
      <c r="N70" s="6">
        <v>1.7287756651190065</v>
      </c>
      <c r="O70" s="6">
        <v>3.002027967084006</v>
      </c>
      <c r="P70" s="6">
        <v>1.7204738296538398</v>
      </c>
      <c r="Q70" s="6">
        <v>1.718538434340931</v>
      </c>
      <c r="R70" s="6">
        <v>1.7166296507407304</v>
      </c>
      <c r="S70" s="6">
        <v>1.7146957505956952</v>
      </c>
      <c r="T70" s="6">
        <v>1.7127587981858432</v>
      </c>
      <c r="U70" s="6">
        <v>1.7108124554875512</v>
      </c>
      <c r="V70" s="6">
        <v>1.708872217478621</v>
      </c>
      <c r="W70" s="6">
        <v>1.7069335056298063</v>
      </c>
      <c r="X70" s="6">
        <v>1.7053772998166086</v>
      </c>
      <c r="Y70" s="6">
        <v>2.8595519865766206</v>
      </c>
      <c r="Z70" s="6">
        <v>2.97909047995738</v>
      </c>
      <c r="AA70" s="6">
        <v>2.9605479017068723</v>
      </c>
      <c r="AB70" s="6">
        <v>2.942050711330853</v>
      </c>
      <c r="AC70" s="6">
        <v>2.9235427127333655</v>
      </c>
      <c r="AD70" s="6">
        <v>2.9050734532520037</v>
      </c>
      <c r="AE70" s="6">
        <v>2.887458066231022</v>
      </c>
      <c r="AF70" s="6">
        <v>2.868050195260164</v>
      </c>
      <c r="AG70" s="6">
        <v>2.8485004630738358</v>
      </c>
      <c r="AH70" s="6">
        <v>2.8306787071486257</v>
      </c>
      <c r="AI70" s="6">
        <v>2.8129288069777676</v>
      </c>
      <c r="AJ70" s="14">
        <f t="shared" si="1"/>
        <v>1.026852009</v>
      </c>
    </row>
    <row r="71" ht="12.75" customHeight="1">
      <c r="A71" s="6" t="s">
        <v>182</v>
      </c>
      <c r="B71" s="6" t="s">
        <v>183</v>
      </c>
      <c r="C71" s="6" t="s">
        <v>64</v>
      </c>
      <c r="D71" s="6" t="s">
        <v>65</v>
      </c>
      <c r="E71" s="6">
        <v>3.449732469726838</v>
      </c>
      <c r="F71" s="6">
        <v>3.540453393410307</v>
      </c>
      <c r="G71" s="6">
        <v>3.6311743170937762</v>
      </c>
      <c r="H71" s="6">
        <v>3.721895240777246</v>
      </c>
      <c r="I71" s="6">
        <v>3.812616164460715</v>
      </c>
      <c r="J71" s="6">
        <v>3.903337088144185</v>
      </c>
      <c r="K71" s="6">
        <v>3.994058011827654</v>
      </c>
      <c r="L71" s="6">
        <v>4.084778935511125</v>
      </c>
      <c r="M71" s="6">
        <v>4.175499859194593</v>
      </c>
      <c r="N71" s="6">
        <v>4.2662207828780625</v>
      </c>
      <c r="O71" s="6">
        <v>4.356941706561533</v>
      </c>
      <c r="P71" s="6">
        <v>4.3680230920867364</v>
      </c>
      <c r="Q71" s="6">
        <v>4.37910447761194</v>
      </c>
      <c r="R71" s="6">
        <v>4.390185863137145</v>
      </c>
      <c r="S71" s="6">
        <v>4.401267248662348</v>
      </c>
      <c r="T71" s="6">
        <v>4.412348634187553</v>
      </c>
      <c r="U71" s="6">
        <v>4.4234300197127565</v>
      </c>
      <c r="V71" s="6">
        <v>4.434511405237961</v>
      </c>
      <c r="W71" s="6">
        <v>4.445592790763166</v>
      </c>
      <c r="X71" s="6">
        <v>4.456674176288369</v>
      </c>
      <c r="Y71" s="6">
        <v>4.467755561813574</v>
      </c>
      <c r="Z71" s="6">
        <v>4.467755561813574</v>
      </c>
      <c r="AA71" s="6">
        <v>4.467755561813574</v>
      </c>
      <c r="AB71" s="6">
        <v>4.467755561813574</v>
      </c>
      <c r="AC71" s="6">
        <v>4.467755561813574</v>
      </c>
      <c r="AD71" s="6">
        <v>4.467755561813574</v>
      </c>
      <c r="AE71" s="6">
        <v>4.467755561813574</v>
      </c>
      <c r="AF71" s="6">
        <v>4.467755561813574</v>
      </c>
      <c r="AG71" s="6">
        <v>4.467755561813574</v>
      </c>
      <c r="AH71" s="6">
        <v>4.467755561813574</v>
      </c>
      <c r="AI71" s="6">
        <v>4.467755561813574</v>
      </c>
      <c r="AJ71" s="14">
        <f t="shared" si="1"/>
        <v>1.018023092</v>
      </c>
    </row>
    <row r="72" ht="12.75" customHeight="1">
      <c r="A72" s="6" t="s">
        <v>184</v>
      </c>
      <c r="B72" s="6" t="s">
        <v>185</v>
      </c>
      <c r="C72" s="6" t="s">
        <v>64</v>
      </c>
      <c r="D72" s="6" t="s">
        <v>65</v>
      </c>
      <c r="E72" s="6">
        <v>39.60282054971939</v>
      </c>
      <c r="F72" s="6">
        <v>39.60282054971939</v>
      </c>
      <c r="G72" s="6">
        <v>39.63102604691322</v>
      </c>
      <c r="H72" s="6">
        <v>39.642970211541225</v>
      </c>
      <c r="I72" s="6">
        <v>39.65491437616923</v>
      </c>
      <c r="J72" s="6">
        <v>39.66685854079724</v>
      </c>
      <c r="K72" s="6">
        <v>39.67880270542524</v>
      </c>
      <c r="L72" s="6">
        <v>39.690746870053246</v>
      </c>
      <c r="M72" s="6">
        <v>39.70269103468125</v>
      </c>
      <c r="N72" s="6">
        <v>39.71463519930926</v>
      </c>
      <c r="O72" s="6">
        <v>39.72657936393726</v>
      </c>
      <c r="P72" s="6">
        <v>39.81551302345661</v>
      </c>
      <c r="Q72" s="6">
        <v>39.904446682975966</v>
      </c>
      <c r="R72" s="6">
        <v>39.99338034249533</v>
      </c>
      <c r="S72" s="6">
        <v>40.08231400201468</v>
      </c>
      <c r="T72" s="6">
        <v>40.17124766153403</v>
      </c>
      <c r="U72" s="6">
        <v>40.26018132105339</v>
      </c>
      <c r="V72" s="6">
        <v>40.34911498057274</v>
      </c>
      <c r="W72" s="6">
        <v>40.4380486400921</v>
      </c>
      <c r="X72" s="6">
        <v>40.52698229961146</v>
      </c>
      <c r="Y72" s="6">
        <v>40.61591595913081</v>
      </c>
      <c r="Z72" s="6">
        <v>40.61591595913081</v>
      </c>
      <c r="AA72" s="6">
        <v>40.61591595913081</v>
      </c>
      <c r="AB72" s="6">
        <v>40.61591595913081</v>
      </c>
      <c r="AC72" s="6">
        <v>40.61591595913081</v>
      </c>
      <c r="AD72" s="6">
        <v>40.61591595913081</v>
      </c>
      <c r="AE72" s="6">
        <v>40.61591595913081</v>
      </c>
      <c r="AF72" s="6">
        <v>40.61591595913081</v>
      </c>
      <c r="AG72" s="6">
        <v>40.61591595913081</v>
      </c>
      <c r="AH72" s="6">
        <v>40.61591595913081</v>
      </c>
      <c r="AI72" s="6">
        <v>40.61591595913081</v>
      </c>
      <c r="AJ72" s="14">
        <f t="shared" si="1"/>
        <v>1.013095409</v>
      </c>
    </row>
    <row r="73" ht="12.75" customHeight="1">
      <c r="A73" s="6" t="s">
        <v>186</v>
      </c>
      <c r="B73" s="6" t="s">
        <v>187</v>
      </c>
      <c r="C73" s="6" t="s">
        <v>64</v>
      </c>
      <c r="D73" s="6" t="s">
        <v>65</v>
      </c>
      <c r="E73" s="6">
        <v>37.896611795102665</v>
      </c>
      <c r="F73" s="6">
        <v>37.82555931805281</v>
      </c>
      <c r="G73" s="6">
        <v>37.75450684100296</v>
      </c>
      <c r="H73" s="6">
        <v>37.6834543639531</v>
      </c>
      <c r="I73" s="6">
        <v>37.61240188690324</v>
      </c>
      <c r="J73" s="6">
        <v>37.54134940985339</v>
      </c>
      <c r="K73" s="6">
        <v>37.470296932803535</v>
      </c>
      <c r="L73" s="6">
        <v>37.39924445575368</v>
      </c>
      <c r="M73" s="6">
        <v>37.32819197870383</v>
      </c>
      <c r="N73" s="6">
        <v>37.257139501653974</v>
      </c>
      <c r="O73" s="6">
        <v>37.18608702460412</v>
      </c>
      <c r="P73" s="6">
        <v>37.396504139834406</v>
      </c>
      <c r="Q73" s="6">
        <v>37.60692125506469</v>
      </c>
      <c r="R73" s="6">
        <v>37.817338370294976</v>
      </c>
      <c r="S73" s="6">
        <v>38.02775548552526</v>
      </c>
      <c r="T73" s="6">
        <v>38.23817260075554</v>
      </c>
      <c r="U73" s="6">
        <v>38.44858971598583</v>
      </c>
      <c r="V73" s="6">
        <v>38.65900683121611</v>
      </c>
      <c r="W73" s="6">
        <v>38.869423946446396</v>
      </c>
      <c r="X73" s="6">
        <v>39.07984106167668</v>
      </c>
      <c r="Y73" s="6">
        <v>39.29025817690697</v>
      </c>
      <c r="Z73" s="6">
        <v>39.28556049247392</v>
      </c>
      <c r="AA73" s="6">
        <v>39.280862808040865</v>
      </c>
      <c r="AB73" s="6">
        <v>39.27616512360782</v>
      </c>
      <c r="AC73" s="6">
        <v>39.27146743917477</v>
      </c>
      <c r="AD73" s="6">
        <v>39.26676975474172</v>
      </c>
      <c r="AE73" s="6">
        <v>39.18064554013584</v>
      </c>
      <c r="AF73" s="6">
        <v>39.11018027364012</v>
      </c>
      <c r="AG73" s="6">
        <v>39.039715007144395</v>
      </c>
      <c r="AH73" s="6">
        <v>38.96924974064867</v>
      </c>
      <c r="AI73" s="6">
        <v>38.89878447415295</v>
      </c>
      <c r="AJ73" s="14">
        <f t="shared" si="1"/>
        <v>1.002172679</v>
      </c>
    </row>
    <row r="74" ht="12.75" customHeight="1">
      <c r="A74" s="6" t="s">
        <v>188</v>
      </c>
      <c r="B74" s="6" t="s">
        <v>189</v>
      </c>
      <c r="C74" s="6" t="s">
        <v>64</v>
      </c>
      <c r="D74" s="6" t="s">
        <v>65</v>
      </c>
      <c r="E74" s="6">
        <v>26.222406384413144</v>
      </c>
      <c r="F74" s="6">
        <v>26.209530105299397</v>
      </c>
      <c r="G74" s="6">
        <v>26.192656601856008</v>
      </c>
      <c r="H74" s="6">
        <v>26.17578309841262</v>
      </c>
      <c r="I74" s="6">
        <v>26.158909590871183</v>
      </c>
      <c r="J74" s="6">
        <v>26.141982521852803</v>
      </c>
      <c r="K74" s="6">
        <v>26.12522682557304</v>
      </c>
      <c r="L74" s="6">
        <v>26.108353276542417</v>
      </c>
      <c r="M74" s="6">
        <v>26.09147973160985</v>
      </c>
      <c r="N74" s="6">
        <v>26.074606182579227</v>
      </c>
      <c r="O74" s="6">
        <v>26.073161689154418</v>
      </c>
      <c r="P74" s="6">
        <v>26.141374616167564</v>
      </c>
      <c r="Q74" s="6">
        <v>26.210440432641825</v>
      </c>
      <c r="R74" s="6">
        <v>26.279480439447596</v>
      </c>
      <c r="S74" s="6">
        <v>26.34813267578969</v>
      </c>
      <c r="T74" s="6">
        <v>26.416713423240232</v>
      </c>
      <c r="U74" s="6">
        <v>26.485103306576434</v>
      </c>
      <c r="V74" s="6">
        <v>26.553551390966227</v>
      </c>
      <c r="W74" s="6">
        <v>26.62224567991802</v>
      </c>
      <c r="X74" s="6">
        <v>26.690726757548116</v>
      </c>
      <c r="Y74" s="6">
        <v>26.759161737996635</v>
      </c>
      <c r="Z74" s="6">
        <v>26.810556239003795</v>
      </c>
      <c r="AA74" s="6">
        <v>26.86199492563554</v>
      </c>
      <c r="AB74" s="6">
        <v>26.91336151263775</v>
      </c>
      <c r="AC74" s="6">
        <v>26.964773680247635</v>
      </c>
      <c r="AD74" s="6">
        <v>27.01208254117091</v>
      </c>
      <c r="AE74" s="6">
        <v>27.049411744904365</v>
      </c>
      <c r="AF74" s="6">
        <v>27.049044937926716</v>
      </c>
      <c r="AG74" s="6">
        <v>27.079779523169602</v>
      </c>
      <c r="AH74" s="6">
        <v>27.11115711797244</v>
      </c>
      <c r="AI74" s="6">
        <v>27.14319556702147</v>
      </c>
      <c r="AJ74" s="14">
        <f t="shared" si="1"/>
        <v>0.9207891826</v>
      </c>
    </row>
    <row r="75" ht="12.75" customHeight="1">
      <c r="A75" s="6" t="s">
        <v>190</v>
      </c>
      <c r="B75" s="6" t="s">
        <v>191</v>
      </c>
      <c r="C75" s="6" t="s">
        <v>64</v>
      </c>
      <c r="D75" s="6" t="s">
        <v>65</v>
      </c>
      <c r="E75" s="6">
        <v>37.62777862861365</v>
      </c>
      <c r="F75" s="6">
        <v>37.65637497857969</v>
      </c>
      <c r="G75" s="6">
        <v>37.6779216575493</v>
      </c>
      <c r="H75" s="6">
        <v>37.714084675796535</v>
      </c>
      <c r="I75" s="6">
        <v>37.75243656227273</v>
      </c>
      <c r="J75" s="6">
        <v>37.78827501011286</v>
      </c>
      <c r="K75" s="6">
        <v>37.82044632365042</v>
      </c>
      <c r="L75" s="6">
        <v>37.75649957617392</v>
      </c>
      <c r="M75" s="6">
        <v>37.78472662090057</v>
      </c>
      <c r="N75" s="6">
        <v>37.80701336022187</v>
      </c>
      <c r="O75" s="6">
        <v>37.84900338143203</v>
      </c>
      <c r="P75" s="6">
        <v>37.89771653691069</v>
      </c>
      <c r="Q75" s="6">
        <v>37.94483502646286</v>
      </c>
      <c r="R75" s="6">
        <v>37.99026655496616</v>
      </c>
      <c r="S75" s="6">
        <v>38.03635346115987</v>
      </c>
      <c r="T75" s="6">
        <v>38.082610929509464</v>
      </c>
      <c r="U75" s="6">
        <v>38.14406694114873</v>
      </c>
      <c r="V75" s="6">
        <v>38.1922891610849</v>
      </c>
      <c r="W75" s="6">
        <v>38.242101390517554</v>
      </c>
      <c r="X75" s="6">
        <v>38.288778823621925</v>
      </c>
      <c r="Y75" s="6">
        <v>38.334615292654824</v>
      </c>
      <c r="Z75" s="6">
        <v>38.355764365657116</v>
      </c>
      <c r="AA75" s="6">
        <v>38.384154761591574</v>
      </c>
      <c r="AB75" s="6">
        <v>38.40333726568204</v>
      </c>
      <c r="AC75" s="6">
        <v>38.42410934031136</v>
      </c>
      <c r="AD75" s="6">
        <v>38.42451814514992</v>
      </c>
      <c r="AE75" s="6">
        <v>38.44609481505897</v>
      </c>
      <c r="AF75" s="6">
        <v>38.469734668722396</v>
      </c>
      <c r="AG75" s="6">
        <v>38.48081487048442</v>
      </c>
      <c r="AH75" s="6">
        <v>38.49804568626458</v>
      </c>
      <c r="AI75" s="6">
        <v>38.51495422121148</v>
      </c>
      <c r="AJ75" s="14">
        <f t="shared" si="1"/>
        <v>0.8871755926</v>
      </c>
    </row>
    <row r="76" ht="12.75" customHeight="1">
      <c r="A76" s="6" t="s">
        <v>192</v>
      </c>
      <c r="B76" s="6" t="s">
        <v>193</v>
      </c>
      <c r="C76" s="6" t="s">
        <v>64</v>
      </c>
      <c r="D76" s="6" t="s">
        <v>65</v>
      </c>
      <c r="E76" s="6">
        <v>33.022308209665724</v>
      </c>
      <c r="F76" s="6">
        <v>33.03416545109925</v>
      </c>
      <c r="G76" s="6">
        <v>33.04602269253278</v>
      </c>
      <c r="H76" s="6">
        <v>33.0578799339663</v>
      </c>
      <c r="I76" s="6">
        <v>33.06973717539983</v>
      </c>
      <c r="J76" s="6">
        <v>33.081594416833354</v>
      </c>
      <c r="K76" s="6">
        <v>33.09345165826688</v>
      </c>
      <c r="L76" s="6">
        <v>33.105308899700404</v>
      </c>
      <c r="M76" s="6">
        <v>33.11716614113393</v>
      </c>
      <c r="N76" s="6">
        <v>33.12902338256745</v>
      </c>
      <c r="O76" s="6">
        <v>33.13017358806888</v>
      </c>
      <c r="P76" s="6">
        <v>33.18675561454368</v>
      </c>
      <c r="Q76" s="6">
        <v>33.24333764101848</v>
      </c>
      <c r="R76" s="6">
        <v>33.29991966749328</v>
      </c>
      <c r="S76" s="6">
        <v>33.35650169396808</v>
      </c>
      <c r="T76" s="6">
        <v>33.41308372044288</v>
      </c>
      <c r="U76" s="6">
        <v>33.46966574691768</v>
      </c>
      <c r="V76" s="6">
        <v>33.52624777339248</v>
      </c>
      <c r="W76" s="6">
        <v>33.636063502058505</v>
      </c>
      <c r="X76" s="6">
        <v>33.692735219329606</v>
      </c>
      <c r="Y76" s="6">
        <v>33.7494069366007</v>
      </c>
      <c r="Z76" s="6">
        <v>33.779470058224064</v>
      </c>
      <c r="AA76" s="6">
        <v>33.809533179847435</v>
      </c>
      <c r="AB76" s="6">
        <v>33.8395963014708</v>
      </c>
      <c r="AC76" s="6">
        <v>33.86965942309416</v>
      </c>
      <c r="AD76" s="6">
        <v>33.89972254471753</v>
      </c>
      <c r="AE76" s="6">
        <v>33.89972254471753</v>
      </c>
      <c r="AF76" s="6">
        <v>33.86692641203749</v>
      </c>
      <c r="AG76" s="6">
        <v>33.86692641203749</v>
      </c>
      <c r="AH76" s="6">
        <v>33.86692641203749</v>
      </c>
      <c r="AI76" s="6">
        <v>33.86692641203749</v>
      </c>
      <c r="AJ76" s="14">
        <f t="shared" si="1"/>
        <v>0.8446182024</v>
      </c>
    </row>
    <row r="77" ht="12.75" customHeight="1">
      <c r="A77" s="6" t="s">
        <v>194</v>
      </c>
      <c r="B77" s="6" t="s">
        <v>195</v>
      </c>
      <c r="C77" s="6" t="s">
        <v>64</v>
      </c>
      <c r="D77" s="6" t="s">
        <v>65</v>
      </c>
      <c r="E77" s="6">
        <v>2.0245946240069648</v>
      </c>
      <c r="F77" s="6">
        <v>2.0572423549896617</v>
      </c>
      <c r="G77" s="6">
        <v>2.089890085972358</v>
      </c>
      <c r="H77" s="6">
        <v>2.122537816955055</v>
      </c>
      <c r="I77" s="6">
        <v>2.155185547937752</v>
      </c>
      <c r="J77" s="6">
        <v>2.1878332789204484</v>
      </c>
      <c r="K77" s="6">
        <v>2.2204810099031453</v>
      </c>
      <c r="L77" s="6">
        <v>2.253128740885842</v>
      </c>
      <c r="M77" s="6">
        <v>2.2857764718685383</v>
      </c>
      <c r="N77" s="6">
        <v>2.318424202851235</v>
      </c>
      <c r="O77" s="6">
        <v>2.351071933833932</v>
      </c>
      <c r="P77" s="6">
        <v>2.3837196648166286</v>
      </c>
      <c r="Q77" s="6">
        <v>2.4163673957993255</v>
      </c>
      <c r="R77" s="6">
        <v>2.451549648673675</v>
      </c>
      <c r="S77" s="6">
        <v>2.4845018249169253</v>
      </c>
      <c r="T77" s="6">
        <v>2.5171869041782426</v>
      </c>
      <c r="U77" s="6">
        <v>2.5490388280782006</v>
      </c>
      <c r="V77" s="6">
        <v>2.5815726421258987</v>
      </c>
      <c r="W77" s="6">
        <v>2.6142452624700505</v>
      </c>
      <c r="X77" s="6">
        <v>2.646917882814202</v>
      </c>
      <c r="Y77" s="6">
        <v>2.67973642650983</v>
      </c>
      <c r="Z77" s="6">
        <v>2.712410826117737</v>
      </c>
      <c r="AA77" s="6">
        <v>2.745085225725644</v>
      </c>
      <c r="AB77" s="6">
        <v>2.7777596253335513</v>
      </c>
      <c r="AC77" s="6">
        <v>2.8104340249414586</v>
      </c>
      <c r="AD77" s="6">
        <v>2.8431084245493654</v>
      </c>
      <c r="AE77" s="6">
        <v>2.8431084245493654</v>
      </c>
      <c r="AF77" s="6">
        <v>2.8431084245493654</v>
      </c>
      <c r="AG77" s="6">
        <v>2.8431084245493654</v>
      </c>
      <c r="AH77" s="6">
        <v>2.8431084245493654</v>
      </c>
      <c r="AI77" s="6">
        <v>2.8431084245493654</v>
      </c>
      <c r="AJ77" s="14">
        <f t="shared" si="1"/>
        <v>0.8185138005</v>
      </c>
    </row>
    <row r="78" ht="12.75" customHeight="1">
      <c r="A78" s="6" t="s">
        <v>196</v>
      </c>
      <c r="B78" s="6" t="s">
        <v>197</v>
      </c>
      <c r="C78" s="6" t="s">
        <v>64</v>
      </c>
      <c r="D78" s="6" t="s">
        <v>65</v>
      </c>
      <c r="E78" s="6">
        <v>10.228969194312796</v>
      </c>
      <c r="F78" s="6">
        <v>10.270941943127962</v>
      </c>
      <c r="G78" s="6">
        <v>10.312914691943128</v>
      </c>
      <c r="H78" s="6">
        <v>10.354887440758294</v>
      </c>
      <c r="I78" s="6">
        <v>10.39686018957346</v>
      </c>
      <c r="J78" s="6">
        <v>10.438832938388625</v>
      </c>
      <c r="K78" s="6">
        <v>10.480805687203793</v>
      </c>
      <c r="L78" s="6">
        <v>10.522778436018957</v>
      </c>
      <c r="M78" s="6">
        <v>10.564751184834122</v>
      </c>
      <c r="N78" s="6">
        <v>10.606723933649288</v>
      </c>
      <c r="O78" s="6">
        <v>10.648696682464456</v>
      </c>
      <c r="P78" s="6">
        <v>10.690106635071091</v>
      </c>
      <c r="Q78" s="6">
        <v>10.731516587677724</v>
      </c>
      <c r="R78" s="6">
        <v>10.772926540284361</v>
      </c>
      <c r="S78" s="6">
        <v>10.814336492890995</v>
      </c>
      <c r="T78" s="6">
        <v>10.855746445497632</v>
      </c>
      <c r="U78" s="6">
        <v>10.897156398104265</v>
      </c>
      <c r="V78" s="6">
        <v>10.9385663507109</v>
      </c>
      <c r="W78" s="6">
        <v>10.979976303317535</v>
      </c>
      <c r="X78" s="6">
        <v>11.031188852653424</v>
      </c>
      <c r="Y78" s="6">
        <v>11.072635635932405</v>
      </c>
      <c r="Z78" s="6">
        <v>11.02461447212337</v>
      </c>
      <c r="AA78" s="6">
        <v>10.973309608540925</v>
      </c>
      <c r="AB78" s="6">
        <v>10.931730483823094</v>
      </c>
      <c r="AC78" s="6">
        <v>10.880379934698723</v>
      </c>
      <c r="AD78" s="6">
        <v>10.835461835461837</v>
      </c>
      <c r="AE78" s="6">
        <v>10.863082863082862</v>
      </c>
      <c r="AF78" s="6">
        <v>10.89100089100089</v>
      </c>
      <c r="AG78" s="6">
        <v>10.91862191862192</v>
      </c>
      <c r="AH78" s="6">
        <v>10.946539946539946</v>
      </c>
      <c r="AI78" s="6">
        <v>10.974160974160974</v>
      </c>
      <c r="AJ78" s="14">
        <f t="shared" si="1"/>
        <v>0.7451917798</v>
      </c>
    </row>
    <row r="79" ht="12.75" customHeight="1">
      <c r="A79" s="6" t="s">
        <v>198</v>
      </c>
      <c r="B79" s="6" t="s">
        <v>199</v>
      </c>
      <c r="C79" s="6" t="s">
        <v>64</v>
      </c>
      <c r="D79" s="6" t="s">
        <v>65</v>
      </c>
      <c r="E79" s="6">
        <v>16.007594718218694</v>
      </c>
      <c r="F79" s="6">
        <v>16.007594718218694</v>
      </c>
      <c r="G79" s="6">
        <v>16.089065331837404</v>
      </c>
      <c r="H79" s="6">
        <v>16.12980063864676</v>
      </c>
      <c r="I79" s="6">
        <v>16.170535945456116</v>
      </c>
      <c r="J79" s="6">
        <v>16.21127125226547</v>
      </c>
      <c r="K79" s="6">
        <v>16.252006559074825</v>
      </c>
      <c r="L79" s="6">
        <v>16.29274186588418</v>
      </c>
      <c r="M79" s="6">
        <v>16.333477172693538</v>
      </c>
      <c r="N79" s="6">
        <v>16.37421247950289</v>
      </c>
      <c r="O79" s="6">
        <v>16.414947786312247</v>
      </c>
      <c r="P79" s="6">
        <v>16.42150686113748</v>
      </c>
      <c r="Q79" s="6">
        <v>16.42834950115649</v>
      </c>
      <c r="R79" s="6">
        <v>16.434908689198053</v>
      </c>
      <c r="S79" s="6">
        <v>16.441467877239617</v>
      </c>
      <c r="T79" s="6">
        <v>16.44689150471193</v>
      </c>
      <c r="U79" s="6">
        <v>16.45401822700911</v>
      </c>
      <c r="V79" s="6">
        <v>16.46142958244869</v>
      </c>
      <c r="W79" s="6">
        <v>16.468273147828487</v>
      </c>
      <c r="X79" s="6">
        <v>16.474832562314436</v>
      </c>
      <c r="Y79" s="6">
        <v>16.481391976800385</v>
      </c>
      <c r="Z79" s="6">
        <v>16.519022302009255</v>
      </c>
      <c r="AA79" s="6">
        <v>16.556652627218117</v>
      </c>
      <c r="AB79" s="6">
        <v>16.594282952426983</v>
      </c>
      <c r="AC79" s="6">
        <v>16.63277460339381</v>
      </c>
      <c r="AD79" s="6">
        <v>16.670406877384384</v>
      </c>
      <c r="AE79" s="6">
        <v>16.68249063508778</v>
      </c>
      <c r="AF79" s="6">
        <v>16.6942862074918</v>
      </c>
      <c r="AG79" s="6">
        <v>16.703486365205386</v>
      </c>
      <c r="AH79" s="6">
        <v>16.7138419054194</v>
      </c>
      <c r="AI79" s="6">
        <v>16.724197445633415</v>
      </c>
      <c r="AJ79" s="14">
        <f t="shared" si="1"/>
        <v>0.7166027274</v>
      </c>
    </row>
    <row r="80" ht="12.75" customHeight="1">
      <c r="A80" s="6" t="s">
        <v>200</v>
      </c>
      <c r="B80" s="6" t="s">
        <v>201</v>
      </c>
      <c r="C80" s="6" t="s">
        <v>64</v>
      </c>
      <c r="D80" s="6" t="s">
        <v>65</v>
      </c>
      <c r="E80" s="6">
        <v>31.41302757885794</v>
      </c>
      <c r="F80" s="6">
        <v>31.43338193713703</v>
      </c>
      <c r="G80" s="6">
        <v>31.452737121127388</v>
      </c>
      <c r="H80" s="6">
        <v>31.472720704668163</v>
      </c>
      <c r="I80" s="6">
        <v>31.49263066722557</v>
      </c>
      <c r="J80" s="6">
        <v>31.512540648861737</v>
      </c>
      <c r="K80" s="6">
        <v>31.532481819476704</v>
      </c>
      <c r="L80" s="6">
        <v>31.552483415463588</v>
      </c>
      <c r="M80" s="6">
        <v>31.5724851466909</v>
      </c>
      <c r="N80" s="6">
        <v>31.592426543862224</v>
      </c>
      <c r="O80" s="6">
        <v>31.6101086840637</v>
      </c>
      <c r="P80" s="6">
        <v>31.6343140791783</v>
      </c>
      <c r="Q80" s="6">
        <v>31.660615050843706</v>
      </c>
      <c r="R80" s="6">
        <v>31.68411343449792</v>
      </c>
      <c r="S80" s="6">
        <v>31.708399950755354</v>
      </c>
      <c r="T80" s="6">
        <v>31.732507832935312</v>
      </c>
      <c r="U80" s="6">
        <v>31.757045408065824</v>
      </c>
      <c r="V80" s="6">
        <v>31.780941221236</v>
      </c>
      <c r="W80" s="6">
        <v>31.82009266113022</v>
      </c>
      <c r="X80" s="6">
        <v>31.843256337483034</v>
      </c>
      <c r="Y80" s="6">
        <v>31.86568085907173</v>
      </c>
      <c r="Z80" s="6">
        <v>31.90524722663831</v>
      </c>
      <c r="AA80" s="6">
        <v>31.95040269812629</v>
      </c>
      <c r="AB80" s="6">
        <v>31.99242633583753</v>
      </c>
      <c r="AC80" s="6">
        <v>32.031091222928396</v>
      </c>
      <c r="AD80" s="6">
        <v>32.07135003498587</v>
      </c>
      <c r="AE80" s="6">
        <v>32.09979129478234</v>
      </c>
      <c r="AF80" s="6">
        <v>32.095437605523244</v>
      </c>
      <c r="AG80" s="6">
        <v>32.096398465183974</v>
      </c>
      <c r="AH80" s="6">
        <v>32.10171500178194</v>
      </c>
      <c r="AI80" s="6">
        <v>32.1075007946703</v>
      </c>
      <c r="AJ80" s="14">
        <f t="shared" si="1"/>
        <v>0.6944732158</v>
      </c>
    </row>
    <row r="81" ht="12.75" customHeight="1">
      <c r="A81" s="6" t="s">
        <v>202</v>
      </c>
      <c r="B81" s="6" t="s">
        <v>203</v>
      </c>
      <c r="C81" s="6" t="s">
        <v>64</v>
      </c>
      <c r="D81" s="6" t="s">
        <v>65</v>
      </c>
      <c r="E81" s="6">
        <v>34.02355377248609</v>
      </c>
      <c r="F81" s="6">
        <v>34.02355377248609</v>
      </c>
      <c r="G81" s="6">
        <v>34.02355377248609</v>
      </c>
      <c r="H81" s="6">
        <v>34.05954445451016</v>
      </c>
      <c r="I81" s="6">
        <v>34.069729519865405</v>
      </c>
      <c r="J81" s="6">
        <v>34.079914585220656</v>
      </c>
      <c r="K81" s="6">
        <v>34.0900996505759</v>
      </c>
      <c r="L81" s="6">
        <v>34.10028471593115</v>
      </c>
      <c r="M81" s="6">
        <v>34.1104697812864</v>
      </c>
      <c r="N81" s="6">
        <v>34.12065484664165</v>
      </c>
      <c r="O81" s="6">
        <v>34.130839911996894</v>
      </c>
      <c r="P81" s="6">
        <v>34.15683965316423</v>
      </c>
      <c r="Q81" s="6">
        <v>34.182839394331566</v>
      </c>
      <c r="R81" s="6">
        <v>34.2088391354989</v>
      </c>
      <c r="S81" s="6">
        <v>34.239269997411334</v>
      </c>
      <c r="T81" s="6">
        <v>34.265273103805335</v>
      </c>
      <c r="U81" s="6">
        <v>34.295715210355986</v>
      </c>
      <c r="V81" s="6">
        <v>34.321721682847894</v>
      </c>
      <c r="W81" s="6">
        <v>34.34772815533981</v>
      </c>
      <c r="X81" s="6">
        <v>34.373734627831716</v>
      </c>
      <c r="Y81" s="6">
        <v>34.40419471776281</v>
      </c>
      <c r="Z81" s="6">
        <v>34.43270326255826</v>
      </c>
      <c r="AA81" s="6">
        <v>34.46567396089603</v>
      </c>
      <c r="AB81" s="6">
        <v>34.4986531986532</v>
      </c>
      <c r="AC81" s="6">
        <v>34.527169127169124</v>
      </c>
      <c r="AD81" s="6">
        <v>34.560160600958426</v>
      </c>
      <c r="AE81" s="6">
        <v>34.574592074592076</v>
      </c>
      <c r="AF81" s="6">
        <v>34.602512627897944</v>
      </c>
      <c r="AG81" s="6">
        <v>34.630440414507774</v>
      </c>
      <c r="AH81" s="6">
        <v>34.6538860103627</v>
      </c>
      <c r="AI81" s="6">
        <v>34.67733160621762</v>
      </c>
      <c r="AJ81" s="14">
        <f t="shared" si="1"/>
        <v>0.6537778337</v>
      </c>
    </row>
    <row r="82" ht="12.75" customHeight="1">
      <c r="A82" s="6" t="s">
        <v>204</v>
      </c>
      <c r="B82" s="6" t="s">
        <v>205</v>
      </c>
      <c r="C82" s="6" t="s">
        <v>64</v>
      </c>
      <c r="D82" s="6" t="s">
        <v>65</v>
      </c>
      <c r="E82" s="6">
        <v>28.62024463640361</v>
      </c>
      <c r="F82" s="6">
        <v>28.640815824447326</v>
      </c>
      <c r="G82" s="6">
        <v>28.661500349592462</v>
      </c>
      <c r="H82" s="6">
        <v>28.681029135847925</v>
      </c>
      <c r="I82" s="6">
        <v>28.701058876444296</v>
      </c>
      <c r="J82" s="6">
        <v>28.721088634279006</v>
      </c>
      <c r="K82" s="6">
        <v>28.741143976496716</v>
      </c>
      <c r="L82" s="6">
        <v>28.704606714487984</v>
      </c>
      <c r="M82" s="6">
        <v>28.72467199241199</v>
      </c>
      <c r="N82" s="6">
        <v>28.744687975719867</v>
      </c>
      <c r="O82" s="6">
        <v>28.762483235343584</v>
      </c>
      <c r="P82" s="6">
        <v>28.786574419522935</v>
      </c>
      <c r="Q82" s="6">
        <v>28.809643805918952</v>
      </c>
      <c r="R82" s="6">
        <v>28.832789292275745</v>
      </c>
      <c r="S82" s="6">
        <v>28.856479708881427</v>
      </c>
      <c r="T82" s="6">
        <v>28.88008190572802</v>
      </c>
      <c r="U82" s="6">
        <v>28.90410152712384</v>
      </c>
      <c r="V82" s="6">
        <v>28.92752207796136</v>
      </c>
      <c r="W82" s="6">
        <v>28.963454794439723</v>
      </c>
      <c r="X82" s="6">
        <v>28.98624920151288</v>
      </c>
      <c r="Y82" s="6">
        <v>29.008145271727397</v>
      </c>
      <c r="Z82" s="6">
        <v>29.048663431455424</v>
      </c>
      <c r="AA82" s="6">
        <v>29.093159312961088</v>
      </c>
      <c r="AB82" s="6">
        <v>29.132319204430154</v>
      </c>
      <c r="AC82" s="6">
        <v>29.171686708880564</v>
      </c>
      <c r="AD82" s="6">
        <v>29.212402872596215</v>
      </c>
      <c r="AE82" s="6">
        <v>29.238377120365108</v>
      </c>
      <c r="AF82" s="6">
        <v>29.238305937403883</v>
      </c>
      <c r="AG82" s="6">
        <v>29.24294188966535</v>
      </c>
      <c r="AH82" s="6">
        <v>29.25163080425449</v>
      </c>
      <c r="AI82" s="6">
        <v>29.26058249268721</v>
      </c>
      <c r="AJ82" s="14">
        <f t="shared" si="1"/>
        <v>0.6403378563</v>
      </c>
    </row>
    <row r="83" ht="12.75" customHeight="1">
      <c r="A83" s="6" t="s">
        <v>206</v>
      </c>
      <c r="B83" s="6" t="s">
        <v>207</v>
      </c>
      <c r="C83" s="6" t="s">
        <v>64</v>
      </c>
      <c r="D83" s="6" t="s">
        <v>65</v>
      </c>
      <c r="E83" s="6">
        <v>38.683638131066104</v>
      </c>
      <c r="F83" s="6">
        <v>38.69013151332913</v>
      </c>
      <c r="G83" s="6">
        <v>38.68638169987895</v>
      </c>
      <c r="H83" s="6">
        <v>38.70179810039499</v>
      </c>
      <c r="I83" s="6">
        <v>38.719106342681464</v>
      </c>
      <c r="J83" s="6">
        <v>38.733336861290816</v>
      </c>
      <c r="K83" s="6">
        <v>38.74308554294694</v>
      </c>
      <c r="L83" s="6">
        <v>38.75113116579522</v>
      </c>
      <c r="M83" s="6">
        <v>38.75611520304916</v>
      </c>
      <c r="N83" s="6">
        <v>38.75381740212471</v>
      </c>
      <c r="O83" s="6">
        <v>38.77443730058146</v>
      </c>
      <c r="P83" s="6">
        <v>38.81371548114023</v>
      </c>
      <c r="Q83" s="6">
        <v>38.85276541444857</v>
      </c>
      <c r="R83" s="6">
        <v>38.8897206484812</v>
      </c>
      <c r="S83" s="6">
        <v>38.9260387325951</v>
      </c>
      <c r="T83" s="6">
        <v>38.96296921413894</v>
      </c>
      <c r="U83" s="6">
        <v>39.017375207593986</v>
      </c>
      <c r="V83" s="6">
        <v>39.05701126104981</v>
      </c>
      <c r="W83" s="6">
        <v>39.09757426680549</v>
      </c>
      <c r="X83" s="6">
        <v>39.1366293670389</v>
      </c>
      <c r="Y83" s="6">
        <v>39.175566836199145</v>
      </c>
      <c r="Z83" s="6">
        <v>39.18980161950756</v>
      </c>
      <c r="AA83" s="6">
        <v>39.20443218147017</v>
      </c>
      <c r="AB83" s="6">
        <v>39.21877444421332</v>
      </c>
      <c r="AC83" s="6">
        <v>39.23396029917604</v>
      </c>
      <c r="AD83" s="6">
        <v>39.222385100119915</v>
      </c>
      <c r="AE83" s="6">
        <v>39.241103227134985</v>
      </c>
      <c r="AF83" s="6">
        <v>39.260583645605976</v>
      </c>
      <c r="AG83" s="6">
        <v>39.27314110209164</v>
      </c>
      <c r="AH83" s="6">
        <v>39.28574931756357</v>
      </c>
      <c r="AI83" s="6">
        <v>39.298366935242086</v>
      </c>
      <c r="AJ83" s="14">
        <f t="shared" si="1"/>
        <v>0.6147288042</v>
      </c>
    </row>
    <row r="84" ht="12.75" customHeight="1">
      <c r="A84" s="6" t="s">
        <v>208</v>
      </c>
      <c r="B84" s="6" t="s">
        <v>209</v>
      </c>
      <c r="C84" s="6" t="s">
        <v>64</v>
      </c>
      <c r="D84" s="6" t="s">
        <v>65</v>
      </c>
      <c r="E84" s="6">
        <v>38.82855956817552</v>
      </c>
      <c r="F84" s="6">
        <v>38.8343739560609</v>
      </c>
      <c r="G84" s="6">
        <v>38.82947253396367</v>
      </c>
      <c r="H84" s="6">
        <v>38.84422202279735</v>
      </c>
      <c r="I84" s="6">
        <v>38.860900449031284</v>
      </c>
      <c r="J84" s="6">
        <v>38.874440171245716</v>
      </c>
      <c r="K84" s="6">
        <v>38.88352993290035</v>
      </c>
      <c r="L84" s="6">
        <v>38.89076277508896</v>
      </c>
      <c r="M84" s="6">
        <v>38.894753537640334</v>
      </c>
      <c r="N84" s="6">
        <v>38.89144016436064</v>
      </c>
      <c r="O84" s="6">
        <v>38.91149666370819</v>
      </c>
      <c r="P84" s="6">
        <v>38.95006080616067</v>
      </c>
      <c r="Q84" s="6">
        <v>38.98839463830944</v>
      </c>
      <c r="R84" s="6">
        <v>39.02450647998701</v>
      </c>
      <c r="S84" s="6">
        <v>39.06029672266169</v>
      </c>
      <c r="T84" s="6">
        <v>39.096469771310105</v>
      </c>
      <c r="U84" s="6">
        <v>39.15040284198917</v>
      </c>
      <c r="V84" s="6">
        <v>39.18932716859057</v>
      </c>
      <c r="W84" s="6">
        <v>39.229161745474364</v>
      </c>
      <c r="X84" s="6">
        <v>39.2674589996609</v>
      </c>
      <c r="Y84" s="6">
        <v>39.305671038296126</v>
      </c>
      <c r="Z84" s="6">
        <v>39.31922388500352</v>
      </c>
      <c r="AA84" s="6">
        <v>39.333249693043285</v>
      </c>
      <c r="AB84" s="6">
        <v>39.34698160566066</v>
      </c>
      <c r="AC84" s="6">
        <v>39.362652691677575</v>
      </c>
      <c r="AD84" s="6">
        <v>39.349983402612125</v>
      </c>
      <c r="AE84" s="6">
        <v>39.368244921677125</v>
      </c>
      <c r="AF84" s="6">
        <v>39.38717630436446</v>
      </c>
      <c r="AG84" s="6">
        <v>39.39925922029482</v>
      </c>
      <c r="AH84" s="6">
        <v>39.41142873631723</v>
      </c>
      <c r="AI84" s="6">
        <v>39.423607805287176</v>
      </c>
      <c r="AJ84" s="14">
        <f t="shared" si="1"/>
        <v>0.5950482371</v>
      </c>
    </row>
    <row r="85" ht="12.75" customHeight="1">
      <c r="A85" s="6" t="s">
        <v>210</v>
      </c>
      <c r="B85" s="6" t="s">
        <v>211</v>
      </c>
      <c r="C85" s="6" t="s">
        <v>64</v>
      </c>
      <c r="D85" s="6" t="s">
        <v>65</v>
      </c>
      <c r="E85" s="6">
        <v>0.31884057971014496</v>
      </c>
      <c r="F85" s="6">
        <v>0.34057971014492755</v>
      </c>
      <c r="G85" s="6">
        <v>0.35211267605633806</v>
      </c>
      <c r="H85" s="6">
        <v>0.37323943661971826</v>
      </c>
      <c r="I85" s="6">
        <v>0.39436619718309857</v>
      </c>
      <c r="J85" s="6">
        <v>0.4154929577464789</v>
      </c>
      <c r="K85" s="6">
        <v>0.43661971830985913</v>
      </c>
      <c r="L85" s="6">
        <v>0.45774647887323944</v>
      </c>
      <c r="M85" s="6">
        <v>0.47887323943661975</v>
      </c>
      <c r="N85" s="6">
        <v>0.5</v>
      </c>
      <c r="O85" s="6">
        <v>0.5211267605633803</v>
      </c>
      <c r="P85" s="6">
        <v>0.5422535211267606</v>
      </c>
      <c r="Q85" s="6">
        <v>0.5633802816901409</v>
      </c>
      <c r="R85" s="6">
        <v>0.576388888888889</v>
      </c>
      <c r="S85" s="6">
        <v>0.589041095890411</v>
      </c>
      <c r="T85" s="6">
        <v>0.6013513513513513</v>
      </c>
      <c r="U85" s="6">
        <v>0.6216216216216216</v>
      </c>
      <c r="V85" s="6">
        <v>0.6333333333333333</v>
      </c>
      <c r="W85" s="6">
        <v>0.6447368421052633</v>
      </c>
      <c r="X85" s="6">
        <v>0.6644736842105263</v>
      </c>
      <c r="Y85" s="6">
        <v>0.6824146981627297</v>
      </c>
      <c r="Z85" s="6">
        <v>0.6988265971316819</v>
      </c>
      <c r="AA85" s="6">
        <v>0.7168831168831168</v>
      </c>
      <c r="AB85" s="6">
        <v>0.7376623376623376</v>
      </c>
      <c r="AC85" s="6">
        <v>0.7574578469520103</v>
      </c>
      <c r="AD85" s="6">
        <v>0.7712082262210797</v>
      </c>
      <c r="AE85" s="6">
        <v>0.7958921694480102</v>
      </c>
      <c r="AF85" s="6">
        <v>0.8205128205128205</v>
      </c>
      <c r="AG85" s="6">
        <v>0.8461538461538461</v>
      </c>
      <c r="AH85" s="6">
        <v>0.8717948717948718</v>
      </c>
      <c r="AI85" s="6">
        <v>0.8974358974358974</v>
      </c>
      <c r="AJ85" s="14">
        <f t="shared" si="1"/>
        <v>0.5785953177</v>
      </c>
    </row>
    <row r="86" ht="12.75" customHeight="1">
      <c r="A86" s="6" t="s">
        <v>212</v>
      </c>
      <c r="B86" s="6" t="s">
        <v>213</v>
      </c>
      <c r="C86" s="6" t="s">
        <v>64</v>
      </c>
      <c r="D86" s="6" t="s">
        <v>65</v>
      </c>
      <c r="E86" s="6">
        <v>12.290589289715438</v>
      </c>
      <c r="F86" s="6">
        <v>12.295350660990366</v>
      </c>
      <c r="G86" s="6">
        <v>12.300112032265293</v>
      </c>
      <c r="H86" s="6">
        <v>12.30487340354022</v>
      </c>
      <c r="I86" s="6">
        <v>12.309634774815146</v>
      </c>
      <c r="J86" s="6">
        <v>12.314396146090074</v>
      </c>
      <c r="K86" s="6">
        <v>12.319157517365001</v>
      </c>
      <c r="L86" s="6">
        <v>12.323918888639929</v>
      </c>
      <c r="M86" s="6">
        <v>12.328680259914854</v>
      </c>
      <c r="N86" s="6">
        <v>12.333441631189784</v>
      </c>
      <c r="O86" s="6">
        <v>12.338203002464711</v>
      </c>
      <c r="P86" s="6">
        <v>12.375852565538874</v>
      </c>
      <c r="Q86" s="6">
        <v>12.413502128613041</v>
      </c>
      <c r="R86" s="6">
        <v>12.451151691687205</v>
      </c>
      <c r="S86" s="6">
        <v>12.488801254761372</v>
      </c>
      <c r="T86" s="6">
        <v>12.526450817835538</v>
      </c>
      <c r="U86" s="6">
        <v>12.564100380909702</v>
      </c>
      <c r="V86" s="6">
        <v>12.601749943983867</v>
      </c>
      <c r="W86" s="6">
        <v>12.639399507058032</v>
      </c>
      <c r="X86" s="6">
        <v>12.677049070132199</v>
      </c>
      <c r="Y86" s="6">
        <v>12.714698633206362</v>
      </c>
      <c r="Z86" s="6">
        <v>12.719233699305402</v>
      </c>
      <c r="AA86" s="6">
        <v>12.723768765404436</v>
      </c>
      <c r="AB86" s="6">
        <v>12.728303831503474</v>
      </c>
      <c r="AC86" s="6">
        <v>12.73283889760251</v>
      </c>
      <c r="AD86" s="6">
        <v>12.737373963701545</v>
      </c>
      <c r="AE86" s="6">
        <v>12.771207707819855</v>
      </c>
      <c r="AF86" s="6">
        <v>12.79764732242886</v>
      </c>
      <c r="AG86" s="6">
        <v>12.820053775487342</v>
      </c>
      <c r="AH86" s="6">
        <v>12.843580551198746</v>
      </c>
      <c r="AI86" s="6">
        <v>12.866883262379567</v>
      </c>
      <c r="AJ86" s="14">
        <f t="shared" si="1"/>
        <v>0.5762939727</v>
      </c>
    </row>
    <row r="87" ht="12.75" customHeight="1">
      <c r="A87" s="6" t="s">
        <v>214</v>
      </c>
      <c r="B87" s="6" t="s">
        <v>215</v>
      </c>
      <c r="C87" s="6" t="s">
        <v>64</v>
      </c>
      <c r="D87" s="6" t="s">
        <v>65</v>
      </c>
      <c r="E87" s="6">
        <v>49.356465394952394</v>
      </c>
      <c r="F87" s="6">
        <v>49.356465394952394</v>
      </c>
      <c r="G87" s="6">
        <v>49.36034704193729</v>
      </c>
      <c r="H87" s="6">
        <v>49.37364779344545</v>
      </c>
      <c r="I87" s="6">
        <v>49.39021068496881</v>
      </c>
      <c r="J87" s="6">
        <v>49.401051874483315</v>
      </c>
      <c r="K87" s="6">
        <v>49.40426402311399</v>
      </c>
      <c r="L87" s="6">
        <v>49.40412793484201</v>
      </c>
      <c r="M87" s="6">
        <v>49.39808073840293</v>
      </c>
      <c r="N87" s="6">
        <v>49.37829247442263</v>
      </c>
      <c r="O87" s="6">
        <v>49.40184990971434</v>
      </c>
      <c r="P87" s="6">
        <v>49.440381943342175</v>
      </c>
      <c r="Q87" s="6">
        <v>49.474689486683914</v>
      </c>
      <c r="R87" s="6">
        <v>49.51038521504818</v>
      </c>
      <c r="S87" s="6">
        <v>49.54544561061655</v>
      </c>
      <c r="T87" s="6">
        <v>49.58077733330322</v>
      </c>
      <c r="U87" s="6">
        <v>49.62765070150093</v>
      </c>
      <c r="V87" s="6">
        <v>49.66347432551744</v>
      </c>
      <c r="W87" s="6">
        <v>49.70193816034443</v>
      </c>
      <c r="X87" s="6">
        <v>49.737763687444556</v>
      </c>
      <c r="Y87" s="6">
        <v>49.773589214544664</v>
      </c>
      <c r="Z87" s="6">
        <v>49.771083973921755</v>
      </c>
      <c r="AA87" s="6">
        <v>49.76857873329886</v>
      </c>
      <c r="AB87" s="6">
        <v>49.76607349267595</v>
      </c>
      <c r="AC87" s="6">
        <v>49.76356825205305</v>
      </c>
      <c r="AD87" s="6">
        <v>49.761063011430146</v>
      </c>
      <c r="AE87" s="6">
        <v>49.77269954515118</v>
      </c>
      <c r="AF87" s="6">
        <v>49.784336078872215</v>
      </c>
      <c r="AG87" s="6">
        <v>49.784336078872215</v>
      </c>
      <c r="AH87" s="6">
        <v>49.784336078872215</v>
      </c>
      <c r="AI87" s="6">
        <v>49.784336078872215</v>
      </c>
      <c r="AJ87" s="14">
        <f t="shared" si="1"/>
        <v>0.4278706839</v>
      </c>
    </row>
    <row r="88" ht="12.75" customHeight="1">
      <c r="A88" s="6" t="s">
        <v>216</v>
      </c>
      <c r="B88" s="6" t="s">
        <v>217</v>
      </c>
      <c r="C88" s="6" t="s">
        <v>64</v>
      </c>
      <c r="D88" s="6" t="s">
        <v>65</v>
      </c>
      <c r="E88" s="6">
        <v>32.34585565051478</v>
      </c>
      <c r="F88" s="6">
        <v>32.35106976465738</v>
      </c>
      <c r="G88" s="6">
        <v>32.357489191756464</v>
      </c>
      <c r="H88" s="6">
        <v>32.36286342001061</v>
      </c>
      <c r="I88" s="6">
        <v>32.36872808004472</v>
      </c>
      <c r="J88" s="6">
        <v>32.37459274619762</v>
      </c>
      <c r="K88" s="6">
        <v>32.38054950835944</v>
      </c>
      <c r="L88" s="6">
        <v>32.38649718512428</v>
      </c>
      <c r="M88" s="6">
        <v>32.39238104804226</v>
      </c>
      <c r="N88" s="6">
        <v>32.398274041565436</v>
      </c>
      <c r="O88" s="6">
        <v>32.40212230812708</v>
      </c>
      <c r="P88" s="6">
        <v>32.41739371306643</v>
      </c>
      <c r="Q88" s="6">
        <v>32.43195302521938</v>
      </c>
      <c r="R88" s="6">
        <v>32.44661239671632</v>
      </c>
      <c r="S88" s="6">
        <v>32.46191124036313</v>
      </c>
      <c r="T88" s="6">
        <v>32.4770649219743</v>
      </c>
      <c r="U88" s="6">
        <v>32.49267524892841</v>
      </c>
      <c r="V88" s="6">
        <v>32.50762889456682</v>
      </c>
      <c r="W88" s="6">
        <v>32.536403332901564</v>
      </c>
      <c r="X88" s="6">
        <v>32.55065103675837</v>
      </c>
      <c r="Y88" s="6">
        <v>32.56432858776325</v>
      </c>
      <c r="Z88" s="6">
        <v>32.599419067982666</v>
      </c>
      <c r="AA88" s="6">
        <v>32.63889838717211</v>
      </c>
      <c r="AB88" s="6">
        <v>32.67248822749231</v>
      </c>
      <c r="AC88" s="6">
        <v>32.70677941630612</v>
      </c>
      <c r="AD88" s="6">
        <v>32.74209150886308</v>
      </c>
      <c r="AE88" s="6">
        <v>32.75779900195832</v>
      </c>
      <c r="AF88" s="6">
        <v>32.751047622600325</v>
      </c>
      <c r="AG88" s="6">
        <v>32.7500567765569</v>
      </c>
      <c r="AH88" s="6">
        <v>32.75342719715492</v>
      </c>
      <c r="AI88" s="6">
        <v>32.75721043725306</v>
      </c>
      <c r="AJ88" s="14">
        <f t="shared" si="1"/>
        <v>0.4113547867</v>
      </c>
    </row>
    <row r="89" ht="12.75" customHeight="1">
      <c r="A89" s="6" t="s">
        <v>218</v>
      </c>
      <c r="B89" s="6" t="s">
        <v>219</v>
      </c>
      <c r="C89" s="6" t="s">
        <v>64</v>
      </c>
      <c r="D89" s="6" t="s">
        <v>65</v>
      </c>
      <c r="E89" s="6">
        <v>4.145062435633368</v>
      </c>
      <c r="F89" s="6">
        <v>4.16042868177137</v>
      </c>
      <c r="G89" s="6">
        <v>4.175794927909372</v>
      </c>
      <c r="H89" s="6">
        <v>4.191161174047375</v>
      </c>
      <c r="I89" s="6">
        <v>4.206527420185376</v>
      </c>
      <c r="J89" s="6">
        <v>4.221894309989701</v>
      </c>
      <c r="K89" s="6">
        <v>4.237260556127704</v>
      </c>
      <c r="L89" s="6">
        <v>4.252626802265705</v>
      </c>
      <c r="M89" s="6">
        <v>4.267993048403707</v>
      </c>
      <c r="N89" s="6">
        <v>4.283359294541709</v>
      </c>
      <c r="O89" s="6">
        <v>4.298725540679712</v>
      </c>
      <c r="P89" s="6">
        <v>4.311328527291452</v>
      </c>
      <c r="Q89" s="6">
        <v>4.323931513903193</v>
      </c>
      <c r="R89" s="6">
        <v>4.336534500514933</v>
      </c>
      <c r="S89" s="6">
        <v>4.349137487126673</v>
      </c>
      <c r="T89" s="6">
        <v>4.361740473738414</v>
      </c>
      <c r="U89" s="6">
        <v>4.374343460350154</v>
      </c>
      <c r="V89" s="6">
        <v>4.386946446961895</v>
      </c>
      <c r="W89" s="6">
        <v>4.399549433573636</v>
      </c>
      <c r="X89" s="6">
        <v>4.412152420185376</v>
      </c>
      <c r="Y89" s="6">
        <v>4.424755406797116</v>
      </c>
      <c r="Z89" s="6">
        <v>4.4346035015447995</v>
      </c>
      <c r="AA89" s="6">
        <v>4.444451596292482</v>
      </c>
      <c r="AB89" s="6">
        <v>4.454299691040164</v>
      </c>
      <c r="AC89" s="6">
        <v>4.464147785787848</v>
      </c>
      <c r="AD89" s="6">
        <v>4.473995880535531</v>
      </c>
      <c r="AE89" s="6">
        <v>4.483843975283213</v>
      </c>
      <c r="AF89" s="6">
        <v>4.493692070030895</v>
      </c>
      <c r="AG89" s="6">
        <v>4.503540164778578</v>
      </c>
      <c r="AH89" s="6">
        <v>4.513388259526262</v>
      </c>
      <c r="AI89" s="6">
        <v>4.523236354273945</v>
      </c>
      <c r="AJ89" s="14">
        <f t="shared" si="1"/>
        <v>0.3781739186</v>
      </c>
    </row>
    <row r="90" ht="12.75" customHeight="1">
      <c r="A90" s="6" t="s">
        <v>220</v>
      </c>
      <c r="B90" s="6" t="s">
        <v>221</v>
      </c>
      <c r="C90" s="6" t="s">
        <v>64</v>
      </c>
      <c r="D90" s="6" t="s">
        <v>65</v>
      </c>
      <c r="E90" s="6">
        <v>45.466630196936535</v>
      </c>
      <c r="F90" s="6">
        <v>45.50339168490154</v>
      </c>
      <c r="G90" s="6">
        <v>45.54015317286652</v>
      </c>
      <c r="H90" s="6">
        <v>45.576914660831505</v>
      </c>
      <c r="I90" s="6">
        <v>45.6136761487965</v>
      </c>
      <c r="J90" s="6">
        <v>45.65043763676149</v>
      </c>
      <c r="K90" s="6">
        <v>45.68719912472648</v>
      </c>
      <c r="L90" s="6">
        <v>45.723960612691464</v>
      </c>
      <c r="M90" s="6">
        <v>45.76072210065645</v>
      </c>
      <c r="N90" s="6">
        <v>45.797483588621446</v>
      </c>
      <c r="O90" s="6">
        <v>45.834245076586434</v>
      </c>
      <c r="P90" s="6">
        <v>45.84064551422319</v>
      </c>
      <c r="Q90" s="6">
        <v>45.847045951859954</v>
      </c>
      <c r="R90" s="6">
        <v>45.853446389496725</v>
      </c>
      <c r="S90" s="6">
        <v>45.85984682713348</v>
      </c>
      <c r="T90" s="6">
        <v>45.866247264770244</v>
      </c>
      <c r="U90" s="6">
        <v>45.87264770240701</v>
      </c>
      <c r="V90" s="6">
        <v>45.879048140043764</v>
      </c>
      <c r="W90" s="6">
        <v>45.88544857768053</v>
      </c>
      <c r="X90" s="6">
        <v>45.89184901531729</v>
      </c>
      <c r="Y90" s="6">
        <v>45.898249452954055</v>
      </c>
      <c r="Z90" s="6">
        <v>45.89277899343545</v>
      </c>
      <c r="AA90" s="6">
        <v>45.88730853391685</v>
      </c>
      <c r="AB90" s="6">
        <v>45.88183807439825</v>
      </c>
      <c r="AC90" s="6">
        <v>45.876367614879655</v>
      </c>
      <c r="AD90" s="6">
        <v>45.87089715536106</v>
      </c>
      <c r="AE90" s="6">
        <v>45.86542669584245</v>
      </c>
      <c r="AF90" s="6">
        <v>45.85995623632385</v>
      </c>
      <c r="AG90" s="6">
        <v>45.854485776805255</v>
      </c>
      <c r="AH90" s="6">
        <v>45.84901531728666</v>
      </c>
      <c r="AI90" s="6">
        <v>45.84354485776805</v>
      </c>
      <c r="AJ90" s="14">
        <f t="shared" si="1"/>
        <v>0.3769146608</v>
      </c>
    </row>
    <row r="91" ht="12.75" customHeight="1">
      <c r="A91" s="6" t="s">
        <v>222</v>
      </c>
      <c r="B91" s="6" t="s">
        <v>223</v>
      </c>
      <c r="C91" s="6" t="s">
        <v>64</v>
      </c>
      <c r="D91" s="6" t="s">
        <v>65</v>
      </c>
      <c r="E91" s="6">
        <v>6.099815157116451</v>
      </c>
      <c r="F91" s="6">
        <v>6.196857670979667</v>
      </c>
      <c r="G91" s="6">
        <v>6.293900184842884</v>
      </c>
      <c r="H91" s="6">
        <v>6.390942698706099</v>
      </c>
      <c r="I91" s="6">
        <v>6.487985212569317</v>
      </c>
      <c r="J91" s="6">
        <v>6.585027726432532</v>
      </c>
      <c r="K91" s="6">
        <v>6.682070240295748</v>
      </c>
      <c r="L91" s="6">
        <v>6.779112754158965</v>
      </c>
      <c r="M91" s="6">
        <v>6.876155268022181</v>
      </c>
      <c r="N91" s="6">
        <v>6.973197781885397</v>
      </c>
      <c r="O91" s="6">
        <v>7.070240295748614</v>
      </c>
      <c r="P91" s="6">
        <v>7.074861367837339</v>
      </c>
      <c r="Q91" s="6">
        <v>7.079482439926063</v>
      </c>
      <c r="R91" s="6">
        <v>7.084103512014788</v>
      </c>
      <c r="S91" s="6">
        <v>7.088724584103511</v>
      </c>
      <c r="T91" s="6">
        <v>7.093345656192236</v>
      </c>
      <c r="U91" s="6">
        <v>7.09796672828096</v>
      </c>
      <c r="V91" s="6">
        <v>7.102587800369687</v>
      </c>
      <c r="W91" s="6">
        <v>7.10720887245841</v>
      </c>
      <c r="X91" s="6">
        <v>7.111829944547135</v>
      </c>
      <c r="Y91" s="6">
        <v>7.116451016635859</v>
      </c>
      <c r="Z91" s="6">
        <v>7.218114602587801</v>
      </c>
      <c r="AA91" s="6">
        <v>7.3197781885397415</v>
      </c>
      <c r="AB91" s="6">
        <v>7.421441774491683</v>
      </c>
      <c r="AC91" s="6">
        <v>7.523105360443623</v>
      </c>
      <c r="AD91" s="6">
        <v>7.624768946395563</v>
      </c>
      <c r="AE91" s="6">
        <v>6.469500924214418</v>
      </c>
      <c r="AF91" s="6">
        <v>6.469500924214418</v>
      </c>
      <c r="AG91" s="6">
        <v>6.469500924214418</v>
      </c>
      <c r="AH91" s="6">
        <v>6.469500924214418</v>
      </c>
      <c r="AI91" s="6">
        <v>6.469500924214418</v>
      </c>
      <c r="AJ91" s="14">
        <f t="shared" si="1"/>
        <v>0.3696857671</v>
      </c>
    </row>
    <row r="92" ht="12.75" customHeight="1">
      <c r="A92" s="6" t="s">
        <v>224</v>
      </c>
      <c r="B92" s="6" t="s">
        <v>225</v>
      </c>
      <c r="C92" s="6" t="s">
        <v>64</v>
      </c>
      <c r="D92" s="6" t="s">
        <v>65</v>
      </c>
      <c r="E92" s="6">
        <v>13.655913978494624</v>
      </c>
      <c r="F92" s="6">
        <v>13.641055718475073</v>
      </c>
      <c r="G92" s="6">
        <v>13.626197458455525</v>
      </c>
      <c r="H92" s="6">
        <v>13.611339198435973</v>
      </c>
      <c r="I92" s="6">
        <v>13.596480938416422</v>
      </c>
      <c r="J92" s="6">
        <v>13.581622678396874</v>
      </c>
      <c r="K92" s="6">
        <v>13.566764418377323</v>
      </c>
      <c r="L92" s="6">
        <v>13.55190615835777</v>
      </c>
      <c r="M92" s="6">
        <v>13.53704789833822</v>
      </c>
      <c r="N92" s="6">
        <v>13.522189638318672</v>
      </c>
      <c r="O92" s="6">
        <v>13.50733137829912</v>
      </c>
      <c r="P92" s="6">
        <v>13.49921798631476</v>
      </c>
      <c r="Q92" s="6">
        <v>13.491104594330402</v>
      </c>
      <c r="R92" s="6">
        <v>13.482991202346039</v>
      </c>
      <c r="S92" s="6">
        <v>13.474877810361683</v>
      </c>
      <c r="T92" s="6">
        <v>13.466764418377322</v>
      </c>
      <c r="U92" s="6">
        <v>13.458651026392962</v>
      </c>
      <c r="V92" s="6">
        <v>13.450537634408603</v>
      </c>
      <c r="W92" s="6">
        <v>13.442424242424245</v>
      </c>
      <c r="X92" s="6">
        <v>13.434310850439882</v>
      </c>
      <c r="Y92" s="6">
        <v>13.42619745845552</v>
      </c>
      <c r="Z92" s="6">
        <v>13.484457478005865</v>
      </c>
      <c r="AA92" s="6">
        <v>13.54271749755621</v>
      </c>
      <c r="AB92" s="6">
        <v>13.60097751710655</v>
      </c>
      <c r="AC92" s="6">
        <v>13.65923753665689</v>
      </c>
      <c r="AD92" s="6">
        <v>13.717497556207233</v>
      </c>
      <c r="AE92" s="6">
        <v>13.776148582600195</v>
      </c>
      <c r="AF92" s="6">
        <v>13.834799608993157</v>
      </c>
      <c r="AG92" s="6">
        <v>13.893450635386117</v>
      </c>
      <c r="AH92" s="6">
        <v>13.952101661779082</v>
      </c>
      <c r="AI92" s="6">
        <v>14.010752688172042</v>
      </c>
      <c r="AJ92" s="14">
        <f t="shared" si="1"/>
        <v>0.3548387097</v>
      </c>
    </row>
    <row r="93" ht="12.75" customHeight="1">
      <c r="A93" s="6" t="s">
        <v>226</v>
      </c>
      <c r="B93" s="6" t="s">
        <v>227</v>
      </c>
      <c r="C93" s="6" t="s">
        <v>64</v>
      </c>
      <c r="D93" s="6" t="s">
        <v>65</v>
      </c>
      <c r="E93" s="6">
        <v>35.902794345189555</v>
      </c>
      <c r="F93" s="6">
        <v>35.90618774346739</v>
      </c>
      <c r="G93" s="6">
        <v>35.90958114174522</v>
      </c>
      <c r="H93" s="6">
        <v>35.91297454002305</v>
      </c>
      <c r="I93" s="6">
        <v>35.91636793830089</v>
      </c>
      <c r="J93" s="6">
        <v>35.919761336578716</v>
      </c>
      <c r="K93" s="6">
        <v>35.92315473485655</v>
      </c>
      <c r="L93" s="6">
        <v>35.92654813313438</v>
      </c>
      <c r="M93" s="6">
        <v>35.92994153141222</v>
      </c>
      <c r="N93" s="6">
        <v>35.93333492969005</v>
      </c>
      <c r="O93" s="6">
        <v>35.930860318573416</v>
      </c>
      <c r="P93" s="6">
        <v>35.956811075111915</v>
      </c>
      <c r="Q93" s="6">
        <v>35.98276183165041</v>
      </c>
      <c r="R93" s="6">
        <v>36.00871258818891</v>
      </c>
      <c r="S93" s="6">
        <v>36.0346633447274</v>
      </c>
      <c r="T93" s="6">
        <v>36.0606141012659</v>
      </c>
      <c r="U93" s="6">
        <v>36.08656485780439</v>
      </c>
      <c r="V93" s="6">
        <v>36.11251561434289</v>
      </c>
      <c r="W93" s="6">
        <v>36.16739619536485</v>
      </c>
      <c r="X93" s="6">
        <v>36.19336772618923</v>
      </c>
      <c r="Y93" s="6">
        <v>36.21933925701361</v>
      </c>
      <c r="Z93" s="6">
        <v>36.23224154676425</v>
      </c>
      <c r="AA93" s="6">
        <v>36.245143836514906</v>
      </c>
      <c r="AB93" s="6">
        <v>36.25804612626555</v>
      </c>
      <c r="AC93" s="6">
        <v>36.270948416016196</v>
      </c>
      <c r="AD93" s="6">
        <v>36.283850705766845</v>
      </c>
      <c r="AE93" s="6">
        <v>36.28166057382671</v>
      </c>
      <c r="AF93" s="6">
        <v>36.26305577013365</v>
      </c>
      <c r="AG93" s="6">
        <v>36.26101414978714</v>
      </c>
      <c r="AH93" s="6">
        <v>36.25897197735292</v>
      </c>
      <c r="AI93" s="6">
        <v>36.25693035700641</v>
      </c>
      <c r="AJ93" s="14">
        <f t="shared" si="1"/>
        <v>0.3541360118</v>
      </c>
    </row>
    <row r="94" ht="12.75" customHeight="1">
      <c r="A94" s="6" t="s">
        <v>228</v>
      </c>
      <c r="B94" s="6" t="s">
        <v>229</v>
      </c>
      <c r="C94" s="6" t="s">
        <v>64</v>
      </c>
      <c r="D94" s="6" t="s">
        <v>65</v>
      </c>
      <c r="E94" s="6">
        <v>1.09375</v>
      </c>
      <c r="F94" s="6">
        <v>1.09375</v>
      </c>
      <c r="G94" s="6">
        <v>1.09375</v>
      </c>
      <c r="H94" s="6">
        <v>1.09375</v>
      </c>
      <c r="I94" s="6">
        <v>1.09375</v>
      </c>
      <c r="J94" s="6">
        <v>1.09375</v>
      </c>
      <c r="K94" s="6">
        <v>1.09375</v>
      </c>
      <c r="L94" s="6">
        <v>1.09375</v>
      </c>
      <c r="M94" s="6">
        <v>1.09375</v>
      </c>
      <c r="N94" s="6">
        <v>1.09375</v>
      </c>
      <c r="O94" s="6">
        <v>1.09375</v>
      </c>
      <c r="P94" s="6">
        <v>1.09375</v>
      </c>
      <c r="Q94" s="6">
        <v>1.09375</v>
      </c>
      <c r="R94" s="6">
        <v>1.09375</v>
      </c>
      <c r="S94" s="6">
        <v>1.09375</v>
      </c>
      <c r="T94" s="6">
        <v>1.09375</v>
      </c>
      <c r="U94" s="6">
        <v>1.09375</v>
      </c>
      <c r="V94" s="6">
        <v>1.09375</v>
      </c>
      <c r="W94" s="6">
        <v>1.09375</v>
      </c>
      <c r="X94" s="6">
        <v>1.09375</v>
      </c>
      <c r="Y94" s="6">
        <v>1.09375</v>
      </c>
      <c r="Z94" s="6">
        <v>1.09375</v>
      </c>
      <c r="AA94" s="6">
        <v>1.09375</v>
      </c>
      <c r="AB94" s="6">
        <v>1.09375</v>
      </c>
      <c r="AC94" s="6">
        <v>1.09375</v>
      </c>
      <c r="AD94" s="6">
        <v>1.09375</v>
      </c>
      <c r="AE94" s="6">
        <v>1.1875</v>
      </c>
      <c r="AF94" s="6">
        <v>1.3125</v>
      </c>
      <c r="AG94" s="6">
        <v>1.4375</v>
      </c>
      <c r="AH94" s="6">
        <v>1.4375</v>
      </c>
      <c r="AI94" s="6">
        <v>1.4375</v>
      </c>
      <c r="AJ94" s="14">
        <f t="shared" si="1"/>
        <v>0.34375</v>
      </c>
    </row>
    <row r="95" ht="12.75" customHeight="1">
      <c r="A95" s="6" t="s">
        <v>230</v>
      </c>
      <c r="B95" s="6" t="s">
        <v>231</v>
      </c>
      <c r="C95" s="6" t="s">
        <v>64</v>
      </c>
      <c r="D95" s="6" t="s">
        <v>65</v>
      </c>
      <c r="E95" s="6">
        <v>0.17027431421446385</v>
      </c>
      <c r="F95" s="6">
        <v>0.18300249376558606</v>
      </c>
      <c r="G95" s="6">
        <v>0.19573067331670824</v>
      </c>
      <c r="H95" s="6">
        <v>0.20845885286783045</v>
      </c>
      <c r="I95" s="6">
        <v>0.22118703241895263</v>
      </c>
      <c r="J95" s="6">
        <v>0.2339152119700748</v>
      </c>
      <c r="K95" s="6">
        <v>0.24664339152119702</v>
      </c>
      <c r="L95" s="6">
        <v>0.25937157107231923</v>
      </c>
      <c r="M95" s="6">
        <v>0.2720997506234413</v>
      </c>
      <c r="N95" s="6">
        <v>0.28482793017456365</v>
      </c>
      <c r="O95" s="6">
        <v>0.2975561097256858</v>
      </c>
      <c r="P95" s="6">
        <v>0.312359102244389</v>
      </c>
      <c r="Q95" s="6">
        <v>0.32716209476309227</v>
      </c>
      <c r="R95" s="6">
        <v>0.3419650872817955</v>
      </c>
      <c r="S95" s="6">
        <v>0.3567680798004988</v>
      </c>
      <c r="T95" s="6">
        <v>0.371571072319202</v>
      </c>
      <c r="U95" s="6">
        <v>0.3863740648379052</v>
      </c>
      <c r="V95" s="6">
        <v>0.40117705735660847</v>
      </c>
      <c r="W95" s="6">
        <v>0.4159800498753117</v>
      </c>
      <c r="X95" s="6">
        <v>0.430783042394015</v>
      </c>
      <c r="Y95" s="6">
        <v>0.4455860349127182</v>
      </c>
      <c r="Z95" s="6">
        <v>0.4525486284289277</v>
      </c>
      <c r="AA95" s="6">
        <v>0.4595112219451372</v>
      </c>
      <c r="AB95" s="6">
        <v>0.4664738154613466</v>
      </c>
      <c r="AC95" s="6">
        <v>0.4734364089775562</v>
      </c>
      <c r="AD95" s="6">
        <v>0.4803990024937656</v>
      </c>
      <c r="AE95" s="6">
        <v>0.48538653366583545</v>
      </c>
      <c r="AF95" s="6">
        <v>0.49256857855361597</v>
      </c>
      <c r="AG95" s="6">
        <v>0.49628086878905087</v>
      </c>
      <c r="AH95" s="6">
        <v>0.5027273628880293</v>
      </c>
      <c r="AI95" s="6">
        <v>0.5092730338192998</v>
      </c>
      <c r="AJ95" s="14">
        <f t="shared" si="1"/>
        <v>0.3389987196</v>
      </c>
    </row>
    <row r="96" ht="12.75" customHeight="1">
      <c r="A96" s="6" t="s">
        <v>232</v>
      </c>
      <c r="B96" s="6" t="s">
        <v>233</v>
      </c>
      <c r="C96" s="6" t="s">
        <v>64</v>
      </c>
      <c r="D96" s="6" t="s">
        <v>65</v>
      </c>
      <c r="E96" s="6">
        <v>32.36616733022083</v>
      </c>
      <c r="F96" s="6">
        <v>32.38163434823705</v>
      </c>
      <c r="G96" s="6">
        <v>32.39710136625325</v>
      </c>
      <c r="H96" s="6">
        <v>32.413496791934</v>
      </c>
      <c r="I96" s="6">
        <v>32.429893156884646</v>
      </c>
      <c r="J96" s="6">
        <v>32.4462904611859</v>
      </c>
      <c r="K96" s="6">
        <v>32.4626887049185</v>
      </c>
      <c r="L96" s="6">
        <v>32.48187938690732</v>
      </c>
      <c r="M96" s="6">
        <v>32.500143258266</v>
      </c>
      <c r="N96" s="6">
        <v>32.51934208264084</v>
      </c>
      <c r="O96" s="6">
        <v>32.53761283851554</v>
      </c>
      <c r="P96" s="6">
        <v>32.55803955288048</v>
      </c>
      <c r="Q96" s="6">
        <v>32.577538267499854</v>
      </c>
      <c r="R96" s="6">
        <v>32.59797597545942</v>
      </c>
      <c r="S96" s="6">
        <v>32.617484301975516</v>
      </c>
      <c r="T96" s="6">
        <v>32.63418970065374</v>
      </c>
      <c r="U96" s="6">
        <v>32.65370497820601</v>
      </c>
      <c r="V96" s="6">
        <v>32.67416181489661</v>
      </c>
      <c r="W96" s="6">
        <v>32.693686716576316</v>
      </c>
      <c r="X96" s="6">
        <v>32.71133931900978</v>
      </c>
      <c r="Y96" s="6">
        <v>32.73087184783544</v>
      </c>
      <c r="Z96" s="6">
        <v>32.73754877209089</v>
      </c>
      <c r="AA96" s="6">
        <v>32.74516554771332</v>
      </c>
      <c r="AB96" s="6">
        <v>32.71898647099289</v>
      </c>
      <c r="AC96" s="6">
        <v>32.722843221553454</v>
      </c>
      <c r="AD96" s="6">
        <v>32.73232815456057</v>
      </c>
      <c r="AE96" s="6">
        <v>32.68548202427296</v>
      </c>
      <c r="AF96" s="6">
        <v>32.684546469359134</v>
      </c>
      <c r="AG96" s="6">
        <v>32.68361096800046</v>
      </c>
      <c r="AH96" s="6">
        <v>32.68361096800046</v>
      </c>
      <c r="AI96" s="6">
        <v>32.68361096800046</v>
      </c>
      <c r="AJ96" s="14">
        <f t="shared" si="1"/>
        <v>0.3174436378</v>
      </c>
    </row>
    <row r="97" ht="12.75" customHeight="1">
      <c r="A97" s="6" t="s">
        <v>234</v>
      </c>
      <c r="B97" s="6" t="s">
        <v>235</v>
      </c>
      <c r="C97" s="6" t="s">
        <v>64</v>
      </c>
      <c r="D97" s="6" t="s">
        <v>65</v>
      </c>
      <c r="E97" s="6">
        <v>68.38962811327191</v>
      </c>
      <c r="F97" s="6">
        <v>68.41399814787738</v>
      </c>
      <c r="G97" s="6">
        <v>68.43836818248282</v>
      </c>
      <c r="H97" s="6">
        <v>68.46273821708827</v>
      </c>
      <c r="I97" s="6">
        <v>68.48710825169371</v>
      </c>
      <c r="J97" s="6">
        <v>68.51147828629917</v>
      </c>
      <c r="K97" s="6">
        <v>68.53584832090462</v>
      </c>
      <c r="L97" s="6">
        <v>68.56021835551006</v>
      </c>
      <c r="M97" s="6">
        <v>68.58458839011551</v>
      </c>
      <c r="N97" s="6">
        <v>68.60895842472097</v>
      </c>
      <c r="O97" s="6">
        <v>68.63332845932642</v>
      </c>
      <c r="P97" s="6">
        <v>68.61139542818151</v>
      </c>
      <c r="Q97" s="6">
        <v>68.5894623970366</v>
      </c>
      <c r="R97" s="6">
        <v>68.5675293658917</v>
      </c>
      <c r="S97" s="6">
        <v>68.54559633474679</v>
      </c>
      <c r="T97" s="6">
        <v>68.5236633036019</v>
      </c>
      <c r="U97" s="6">
        <v>68.50173027245698</v>
      </c>
      <c r="V97" s="6">
        <v>68.47979724131208</v>
      </c>
      <c r="W97" s="6">
        <v>68.45786421016717</v>
      </c>
      <c r="X97" s="6">
        <v>68.43593117902228</v>
      </c>
      <c r="Y97" s="6">
        <v>68.41399814787738</v>
      </c>
      <c r="Z97" s="6">
        <v>68.36866988351123</v>
      </c>
      <c r="AA97" s="6">
        <v>68.8265331172976</v>
      </c>
      <c r="AB97" s="6">
        <v>68.78087101684098</v>
      </c>
      <c r="AC97" s="6">
        <v>68.74027153764945</v>
      </c>
      <c r="AD97" s="6">
        <v>68.69460607399769</v>
      </c>
      <c r="AE97" s="6">
        <v>68.69460607399769</v>
      </c>
      <c r="AF97" s="6">
        <v>68.69460607399769</v>
      </c>
      <c r="AG97" s="6">
        <v>68.69460607399769</v>
      </c>
      <c r="AH97" s="6">
        <v>68.69460607399769</v>
      </c>
      <c r="AI97" s="6">
        <v>68.69460607399769</v>
      </c>
      <c r="AJ97" s="14">
        <f t="shared" si="1"/>
        <v>0.3049779607</v>
      </c>
    </row>
    <row r="98" ht="12.75" customHeight="1">
      <c r="A98" s="6" t="s">
        <v>236</v>
      </c>
      <c r="B98" s="6" t="s">
        <v>237</v>
      </c>
      <c r="C98" s="6" t="s">
        <v>64</v>
      </c>
      <c r="D98" s="6" t="s">
        <v>65</v>
      </c>
      <c r="E98" s="6">
        <v>2.2112981944727435</v>
      </c>
      <c r="F98" s="6">
        <v>2.2147087724822643</v>
      </c>
      <c r="G98" s="6">
        <v>2.218119350491785</v>
      </c>
      <c r="H98" s="6">
        <v>2.221529928501306</v>
      </c>
      <c r="I98" s="6">
        <v>2.2249405065108268</v>
      </c>
      <c r="J98" s="6">
        <v>2.2283510960972084</v>
      </c>
      <c r="K98" s="6">
        <v>2.2317616741067297</v>
      </c>
      <c r="L98" s="6">
        <v>2.2351722521162505</v>
      </c>
      <c r="M98" s="6">
        <v>2.238582830125771</v>
      </c>
      <c r="N98" s="6">
        <v>2.2419934081352917</v>
      </c>
      <c r="O98" s="6">
        <v>2.2454039861448125</v>
      </c>
      <c r="P98" s="6">
        <v>2.2681586539352065</v>
      </c>
      <c r="Q98" s="6">
        <v>2.2909133217256006</v>
      </c>
      <c r="R98" s="6">
        <v>2.313718882160012</v>
      </c>
      <c r="S98" s="6">
        <v>2.33647946041254</v>
      </c>
      <c r="T98" s="6">
        <v>2.3592346814144025</v>
      </c>
      <c r="U98" s="6">
        <v>2.381973356549202</v>
      </c>
      <c r="V98" s="6">
        <v>2.40472563552209</v>
      </c>
      <c r="W98" s="6">
        <v>2.427480672117141</v>
      </c>
      <c r="X98" s="6">
        <v>2.4509479147727866</v>
      </c>
      <c r="Y98" s="6">
        <v>2.473712430198975</v>
      </c>
      <c r="Z98" s="6">
        <v>2.475369126117801</v>
      </c>
      <c r="AA98" s="6">
        <v>2.4770258220366266</v>
      </c>
      <c r="AB98" s="6">
        <v>2.4787376312496905</v>
      </c>
      <c r="AC98" s="6">
        <v>2.4803943640050083</v>
      </c>
      <c r="AD98" s="6">
        <v>2.482050809321848</v>
      </c>
      <c r="AE98" s="6">
        <v>2.4848174345798513</v>
      </c>
      <c r="AF98" s="6">
        <v>2.4859118091586763</v>
      </c>
      <c r="AG98" s="6">
        <v>2.48771839576499</v>
      </c>
      <c r="AH98" s="6">
        <v>2.492134110335424</v>
      </c>
      <c r="AI98" s="6">
        <v>2.4957275963863172</v>
      </c>
      <c r="AJ98" s="14">
        <f t="shared" si="1"/>
        <v>0.2844294019</v>
      </c>
    </row>
    <row r="99" ht="12.75" customHeight="1">
      <c r="A99" s="6" t="s">
        <v>238</v>
      </c>
      <c r="B99" s="6" t="s">
        <v>239</v>
      </c>
      <c r="C99" s="6" t="s">
        <v>64</v>
      </c>
      <c r="D99" s="6" t="s">
        <v>65</v>
      </c>
      <c r="E99" s="6">
        <v>2.210808601161473</v>
      </c>
      <c r="F99" s="6">
        <v>2.214216803902353</v>
      </c>
      <c r="G99" s="6">
        <v>2.217625006643233</v>
      </c>
      <c r="H99" s="6">
        <v>2.2210332093841125</v>
      </c>
      <c r="I99" s="6">
        <v>2.2244414121249925</v>
      </c>
      <c r="J99" s="6">
        <v>2.2278496264346703</v>
      </c>
      <c r="K99" s="6">
        <v>2.2312578291755503</v>
      </c>
      <c r="L99" s="6">
        <v>2.23466603191643</v>
      </c>
      <c r="M99" s="6">
        <v>2.2380742346573093</v>
      </c>
      <c r="N99" s="6">
        <v>2.241482437398189</v>
      </c>
      <c r="O99" s="6">
        <v>2.2448906401478954</v>
      </c>
      <c r="P99" s="6">
        <v>2.267631774443306</v>
      </c>
      <c r="Q99" s="6">
        <v>2.290372908637214</v>
      </c>
      <c r="R99" s="6">
        <v>2.3131637310327626</v>
      </c>
      <c r="S99" s="6">
        <v>2.3359107699590953</v>
      </c>
      <c r="T99" s="6">
        <v>2.3586524567607148</v>
      </c>
      <c r="U99" s="6">
        <v>2.3813752995012942</v>
      </c>
      <c r="V99" s="6">
        <v>2.4041117332742883</v>
      </c>
      <c r="W99" s="6">
        <v>2.4268509220569996</v>
      </c>
      <c r="X99" s="6">
        <v>2.4503016332140564</v>
      </c>
      <c r="Y99" s="6">
        <v>2.4731405532513704</v>
      </c>
      <c r="Z99" s="6">
        <v>2.4747058306265157</v>
      </c>
      <c r="AA99" s="6">
        <v>2.4763613723981046</v>
      </c>
      <c r="AB99" s="6">
        <v>2.4780719742787363</v>
      </c>
      <c r="AC99" s="6">
        <v>2.4797275528355107</v>
      </c>
      <c r="AD99" s="6">
        <v>2.4814950985923185</v>
      </c>
      <c r="AE99" s="6">
        <v>2.4842597964214925</v>
      </c>
      <c r="AF99" s="6">
        <v>2.4853534085807936</v>
      </c>
      <c r="AG99" s="6">
        <v>2.487158736589798</v>
      </c>
      <c r="AH99" s="6">
        <v>2.4915713748579607</v>
      </c>
      <c r="AI99" s="6">
        <v>2.4951623574297175</v>
      </c>
      <c r="AJ99" s="14">
        <f t="shared" si="1"/>
        <v>0.2843537563</v>
      </c>
    </row>
    <row r="100" ht="12.75" customHeight="1">
      <c r="A100" s="6" t="s">
        <v>240</v>
      </c>
      <c r="B100" s="6" t="s">
        <v>241</v>
      </c>
      <c r="C100" s="6" t="s">
        <v>64</v>
      </c>
      <c r="D100" s="6" t="s">
        <v>65</v>
      </c>
      <c r="E100" s="6">
        <v>1.8235077047168733</v>
      </c>
      <c r="F100" s="6">
        <v>1.8269067353798831</v>
      </c>
      <c r="G100" s="6">
        <v>1.8303025052821473</v>
      </c>
      <c r="H100" s="6">
        <v>1.8337015298896522</v>
      </c>
      <c r="I100" s="6">
        <v>1.8371005544971568</v>
      </c>
      <c r="J100" s="6">
        <v>1.8404995880123556</v>
      </c>
      <c r="K100" s="6">
        <v>1.8438986126198602</v>
      </c>
      <c r="L100" s="6">
        <v>1.847297637227365</v>
      </c>
      <c r="M100" s="6">
        <v>1.8506966618348695</v>
      </c>
      <c r="N100" s="6">
        <v>1.8540956864423743</v>
      </c>
      <c r="O100" s="6">
        <v>1.8574947110566753</v>
      </c>
      <c r="P100" s="6">
        <v>1.8750976506296821</v>
      </c>
      <c r="Q100" s="6">
        <v>1.8927005901245348</v>
      </c>
      <c r="R100" s="6">
        <v>1.9103332689101744</v>
      </c>
      <c r="S100" s="6">
        <v>1.9279382080283314</v>
      </c>
      <c r="T100" s="6">
        <v>1.9455397124796383</v>
      </c>
      <c r="U100" s="6">
        <v>1.9631306603501202</v>
      </c>
      <c r="V100" s="6">
        <v>1.9807284777128662</v>
      </c>
      <c r="W100" s="6">
        <v>1.9983280124349103</v>
      </c>
      <c r="X100" s="6">
        <v>2.0163801437211863</v>
      </c>
      <c r="Y100" s="6">
        <v>2.034056325032463</v>
      </c>
      <c r="Z100" s="6">
        <v>2.035457993295432</v>
      </c>
      <c r="AA100" s="6">
        <v>2.036929519369928</v>
      </c>
      <c r="AB100" s="6">
        <v>2.0384364604987426</v>
      </c>
      <c r="AC100" s="6">
        <v>2.0399301847762326</v>
      </c>
      <c r="AD100" s="6">
        <v>2.041487267568222</v>
      </c>
      <c r="AE100" s="6">
        <v>2.0413748197062054</v>
      </c>
      <c r="AF100" s="6">
        <v>2.0422130684878463</v>
      </c>
      <c r="AG100" s="6">
        <v>2.043599463938972</v>
      </c>
      <c r="AH100" s="6">
        <v>2.046989717596771</v>
      </c>
      <c r="AI100" s="6">
        <v>2.0497562715014923</v>
      </c>
      <c r="AJ100" s="14">
        <f t="shared" si="1"/>
        <v>0.2262485668</v>
      </c>
    </row>
    <row r="101" ht="12.75" customHeight="1">
      <c r="A101" s="6" t="s">
        <v>242</v>
      </c>
      <c r="B101" s="6" t="s">
        <v>243</v>
      </c>
      <c r="C101" s="6" t="s">
        <v>64</v>
      </c>
      <c r="D101" s="6" t="s">
        <v>65</v>
      </c>
      <c r="E101" s="6">
        <v>1.5083056351671178</v>
      </c>
      <c r="F101" s="6">
        <v>1.5083056351671178</v>
      </c>
      <c r="G101" s="6">
        <v>1.5083056351671178</v>
      </c>
      <c r="H101" s="6">
        <v>1.5083056351671178</v>
      </c>
      <c r="I101" s="6">
        <v>1.5083056351671178</v>
      </c>
      <c r="J101" s="6">
        <v>1.5083056351671178</v>
      </c>
      <c r="K101" s="6">
        <v>1.5083056351671178</v>
      </c>
      <c r="L101" s="6">
        <v>1.5083056351671178</v>
      </c>
      <c r="M101" s="6">
        <v>1.5083056351671178</v>
      </c>
      <c r="N101" s="6">
        <v>1.5083056351671178</v>
      </c>
      <c r="O101" s="6">
        <v>1.5083056478405314</v>
      </c>
      <c r="P101" s="6">
        <v>1.5116279703438091</v>
      </c>
      <c r="Q101" s="6">
        <v>1.5149501471028373</v>
      </c>
      <c r="R101" s="6">
        <v>1.5166113146911826</v>
      </c>
      <c r="S101" s="6">
        <v>1.5199334914502107</v>
      </c>
      <c r="T101" s="6">
        <v>1.523255826626902</v>
      </c>
      <c r="U101" s="6">
        <v>1.523255826626902</v>
      </c>
      <c r="V101" s="6">
        <v>1.523255826626902</v>
      </c>
      <c r="W101" s="6">
        <v>1.523255826626902</v>
      </c>
      <c r="X101" s="6">
        <v>1.523255826626902</v>
      </c>
      <c r="Y101" s="6">
        <v>1.6528239202657806</v>
      </c>
      <c r="Z101" s="6">
        <v>1.523255826626902</v>
      </c>
      <c r="AA101" s="6">
        <v>1.523255826626902</v>
      </c>
      <c r="AB101" s="6">
        <v>1.523255826626902</v>
      </c>
      <c r="AC101" s="6">
        <v>1.523255826626902</v>
      </c>
      <c r="AD101" s="6">
        <v>1.684385382059801</v>
      </c>
      <c r="AE101" s="6">
        <v>1.684385382059801</v>
      </c>
      <c r="AF101" s="6">
        <v>1.684385382059801</v>
      </c>
      <c r="AG101" s="6">
        <v>1.684385382059801</v>
      </c>
      <c r="AH101" s="6">
        <v>1.684385382059801</v>
      </c>
      <c r="AI101" s="6">
        <v>1.684385382059801</v>
      </c>
      <c r="AJ101" s="14">
        <f t="shared" si="1"/>
        <v>0.1760797469</v>
      </c>
    </row>
    <row r="102" ht="12.75" customHeight="1">
      <c r="A102" s="6" t="s">
        <v>244</v>
      </c>
      <c r="B102" s="6" t="s">
        <v>245</v>
      </c>
      <c r="C102" s="6" t="s">
        <v>64</v>
      </c>
      <c r="D102" s="6" t="s">
        <v>65</v>
      </c>
      <c r="O102" s="6">
        <v>0.15765765765765766</v>
      </c>
      <c r="Y102" s="6">
        <v>0.15765765765765766</v>
      </c>
      <c r="Z102" s="6">
        <v>0.15765765765765766</v>
      </c>
      <c r="AA102" s="6">
        <v>0.15765765765765766</v>
      </c>
      <c r="AB102" s="6">
        <v>0.15765765765765766</v>
      </c>
      <c r="AC102" s="6">
        <v>0.15765765765765766</v>
      </c>
      <c r="AD102" s="6">
        <v>0.15765765765765766</v>
      </c>
      <c r="AE102" s="6">
        <v>0.15765765765765766</v>
      </c>
      <c r="AF102" s="6">
        <v>0.15765765765765766</v>
      </c>
      <c r="AG102" s="6">
        <v>0.15765765765765766</v>
      </c>
      <c r="AH102" s="6">
        <v>0.15765765765765766</v>
      </c>
      <c r="AI102" s="6">
        <v>0.15765765765765766</v>
      </c>
      <c r="AJ102" s="14">
        <f t="shared" si="1"/>
        <v>0.1576576577</v>
      </c>
    </row>
    <row r="103" ht="12.75" customHeight="1">
      <c r="A103" s="6" t="s">
        <v>246</v>
      </c>
      <c r="B103" s="6" t="s">
        <v>247</v>
      </c>
      <c r="C103" s="6" t="s">
        <v>64</v>
      </c>
      <c r="D103" s="6" t="s">
        <v>65</v>
      </c>
      <c r="E103" s="6">
        <v>0.1936026936026936</v>
      </c>
      <c r="F103" s="6">
        <v>0.20145903479236812</v>
      </c>
      <c r="G103" s="6">
        <v>0.2093153759820426</v>
      </c>
      <c r="H103" s="6">
        <v>0.21717171717171718</v>
      </c>
      <c r="I103" s="6">
        <v>0.2250280583613917</v>
      </c>
      <c r="J103" s="6">
        <v>0.23288439955106624</v>
      </c>
      <c r="K103" s="6">
        <v>0.24074074074074073</v>
      </c>
      <c r="L103" s="6">
        <v>0.24859708193041524</v>
      </c>
      <c r="M103" s="6">
        <v>0.2564534231200898</v>
      </c>
      <c r="N103" s="6">
        <v>0.26430976430976433</v>
      </c>
      <c r="O103" s="6">
        <v>0.2721661054994388</v>
      </c>
      <c r="P103" s="6">
        <v>0.28002244668911336</v>
      </c>
      <c r="Q103" s="6">
        <v>0.28787878787878785</v>
      </c>
      <c r="R103" s="6">
        <v>0.29573512906846244</v>
      </c>
      <c r="S103" s="6">
        <v>0.30359147025813693</v>
      </c>
      <c r="T103" s="6">
        <v>0.3114478114478114</v>
      </c>
      <c r="U103" s="6">
        <v>0.31930415263748596</v>
      </c>
      <c r="V103" s="6">
        <v>0.3271604938271605</v>
      </c>
      <c r="W103" s="6">
        <v>0.33501683501683505</v>
      </c>
      <c r="X103" s="6">
        <v>0.34287317620650953</v>
      </c>
      <c r="Y103" s="6">
        <v>0.3507295173961841</v>
      </c>
      <c r="Z103" s="6">
        <v>0.3507295173961841</v>
      </c>
      <c r="AA103" s="6">
        <v>0.3507295173961841</v>
      </c>
      <c r="AB103" s="6">
        <v>0.3507295173961841</v>
      </c>
      <c r="AC103" s="6">
        <v>0.3507295173961841</v>
      </c>
      <c r="AD103" s="6">
        <v>0.3507295173961841</v>
      </c>
      <c r="AE103" s="6">
        <v>0.3507295173961841</v>
      </c>
      <c r="AF103" s="6">
        <v>0.3507295173961841</v>
      </c>
      <c r="AG103" s="6">
        <v>0.3507295173961841</v>
      </c>
      <c r="AH103" s="6">
        <v>0.3507295173961841</v>
      </c>
      <c r="AI103" s="6">
        <v>0.3507295173961841</v>
      </c>
      <c r="AJ103" s="14">
        <f t="shared" si="1"/>
        <v>0.1571268238</v>
      </c>
    </row>
    <row r="104" ht="12.75" customHeight="1">
      <c r="A104" s="6" t="s">
        <v>248</v>
      </c>
      <c r="B104" s="6" t="s">
        <v>249</v>
      </c>
      <c r="C104" s="6" t="s">
        <v>64</v>
      </c>
      <c r="D104" s="6" t="s">
        <v>65</v>
      </c>
      <c r="E104" s="6">
        <v>33.216151394684104</v>
      </c>
      <c r="F104" s="6">
        <v>33.21094939273472</v>
      </c>
      <c r="G104" s="6">
        <v>33.20574739078534</v>
      </c>
      <c r="H104" s="6">
        <v>33.200545388835955</v>
      </c>
      <c r="I104" s="6">
        <v>33.19534338688657</v>
      </c>
      <c r="J104" s="6">
        <v>33.19014138493719</v>
      </c>
      <c r="K104" s="6">
        <v>33.18493938298781</v>
      </c>
      <c r="L104" s="6">
        <v>33.17973738103843</v>
      </c>
      <c r="M104" s="6">
        <v>33.17453537908905</v>
      </c>
      <c r="N104" s="6">
        <v>33.169333377139665</v>
      </c>
      <c r="O104" s="6">
        <v>33.16413137519028</v>
      </c>
      <c r="P104" s="6">
        <v>33.16111968985117</v>
      </c>
      <c r="Q104" s="6">
        <v>33.15810800451205</v>
      </c>
      <c r="R104" s="6">
        <v>33.15509631917294</v>
      </c>
      <c r="S104" s="6">
        <v>33.15208463383382</v>
      </c>
      <c r="T104" s="6">
        <v>33.149072948494705</v>
      </c>
      <c r="U104" s="6">
        <v>33.14606126315559</v>
      </c>
      <c r="V104" s="6">
        <v>33.14304957781648</v>
      </c>
      <c r="W104" s="6">
        <v>33.14003789247736</v>
      </c>
      <c r="X104" s="6">
        <v>33.13702620713824</v>
      </c>
      <c r="Y104" s="6">
        <v>33.13401452179912</v>
      </c>
      <c r="Z104" s="6">
        <v>33.155370108749224</v>
      </c>
      <c r="AA104" s="6">
        <v>33.17672569569931</v>
      </c>
      <c r="AB104" s="6">
        <v>33.20908660468791</v>
      </c>
      <c r="AC104" s="6">
        <v>33.23181086144374</v>
      </c>
      <c r="AD104" s="6">
        <v>33.24564398819575</v>
      </c>
      <c r="AE104" s="6">
        <v>33.271099733248974</v>
      </c>
      <c r="AF104" s="6">
        <v>33.294537270403374</v>
      </c>
      <c r="AG104" s="6">
        <v>33.317278716412154</v>
      </c>
      <c r="AH104" s="6">
        <v>33.33864226693565</v>
      </c>
      <c r="AI104" s="6">
        <v>33.36000581745914</v>
      </c>
      <c r="AJ104" s="14">
        <f t="shared" si="1"/>
        <v>0.1438544228</v>
      </c>
    </row>
    <row r="105" ht="12.75" customHeight="1">
      <c r="A105" s="6" t="s">
        <v>250</v>
      </c>
      <c r="B105" s="6" t="s">
        <v>251</v>
      </c>
      <c r="C105" s="6" t="s">
        <v>64</v>
      </c>
      <c r="D105" s="6" t="s">
        <v>65</v>
      </c>
      <c r="E105" s="6">
        <v>2.9151186053158047</v>
      </c>
      <c r="F105" s="6">
        <v>2.9151186053158047</v>
      </c>
      <c r="G105" s="6">
        <v>2.917976564732781</v>
      </c>
      <c r="H105" s="6">
        <v>2.919405544441269</v>
      </c>
      <c r="I105" s="6">
        <v>2.920834524149757</v>
      </c>
      <c r="J105" s="6">
        <v>2.9222635038582454</v>
      </c>
      <c r="K105" s="6">
        <v>2.9236924835667333</v>
      </c>
      <c r="L105" s="6">
        <v>2.9251214632752216</v>
      </c>
      <c r="M105" s="6">
        <v>2.92655044298371</v>
      </c>
      <c r="N105" s="6">
        <v>2.927979422692198</v>
      </c>
      <c r="O105" s="6">
        <v>2.929408402400686</v>
      </c>
      <c r="P105" s="6">
        <v>2.929408402400686</v>
      </c>
      <c r="Q105" s="6">
        <v>2.929408402400686</v>
      </c>
      <c r="R105" s="6">
        <v>2.929408402400686</v>
      </c>
      <c r="S105" s="6">
        <v>2.929408402400686</v>
      </c>
      <c r="T105" s="6">
        <v>2.929408402400686</v>
      </c>
      <c r="U105" s="6">
        <v>2.929408402400686</v>
      </c>
      <c r="V105" s="6">
        <v>2.929408402400686</v>
      </c>
      <c r="W105" s="6">
        <v>2.929408402400686</v>
      </c>
      <c r="X105" s="6">
        <v>2.929408402400686</v>
      </c>
      <c r="Y105" s="6">
        <v>2.929408402400686</v>
      </c>
      <c r="Z105" s="6">
        <v>2.9462703629608464</v>
      </c>
      <c r="AA105" s="6">
        <v>2.963132323521006</v>
      </c>
      <c r="AB105" s="6">
        <v>2.979994284081166</v>
      </c>
      <c r="AC105" s="6">
        <v>3.0222068508350985</v>
      </c>
      <c r="AD105" s="6">
        <v>3.039123856185604</v>
      </c>
      <c r="AE105" s="6">
        <v>3.039123856185604</v>
      </c>
      <c r="AF105" s="6">
        <v>3.039123856185604</v>
      </c>
      <c r="AG105" s="6">
        <v>3.039123856185604</v>
      </c>
      <c r="AH105" s="6">
        <v>3.0463289862382017</v>
      </c>
      <c r="AI105" s="6">
        <v>3.053534116290799</v>
      </c>
      <c r="AJ105" s="14">
        <f t="shared" si="1"/>
        <v>0.138415511</v>
      </c>
    </row>
    <row r="106" ht="12.75" customHeight="1">
      <c r="A106" s="6" t="s">
        <v>252</v>
      </c>
      <c r="B106" s="6" t="s">
        <v>253</v>
      </c>
      <c r="C106" s="6" t="s">
        <v>64</v>
      </c>
      <c r="D106" s="6" t="s">
        <v>65</v>
      </c>
      <c r="E106" s="6">
        <v>10.766355140186915</v>
      </c>
      <c r="F106" s="6">
        <v>10.444937694704052</v>
      </c>
      <c r="G106" s="6">
        <v>10.123520249221183</v>
      </c>
      <c r="H106" s="6">
        <v>9.802102803738318</v>
      </c>
      <c r="I106" s="6">
        <v>9.480685358255451</v>
      </c>
      <c r="J106" s="6">
        <v>9.159267912772586</v>
      </c>
      <c r="K106" s="6">
        <v>8.83785046728972</v>
      </c>
      <c r="L106" s="6">
        <v>8.516433021806852</v>
      </c>
      <c r="M106" s="6">
        <v>8.195015576323987</v>
      </c>
      <c r="N106" s="6">
        <v>7.873598130841122</v>
      </c>
      <c r="O106" s="6">
        <v>7.552180685358256</v>
      </c>
      <c r="P106" s="6">
        <v>7.552180685358256</v>
      </c>
      <c r="Q106" s="6">
        <v>7.552180685358256</v>
      </c>
      <c r="R106" s="6">
        <v>7.552180685358256</v>
      </c>
      <c r="S106" s="6">
        <v>7.552180685358256</v>
      </c>
      <c r="T106" s="6">
        <v>7.552180685358256</v>
      </c>
      <c r="U106" s="6">
        <v>7.552180685358256</v>
      </c>
      <c r="V106" s="6">
        <v>7.552180685358256</v>
      </c>
      <c r="W106" s="6">
        <v>7.552180685358256</v>
      </c>
      <c r="X106" s="6">
        <v>7.552180685358256</v>
      </c>
      <c r="Y106" s="6">
        <v>7.552180685358256</v>
      </c>
      <c r="Z106" s="6">
        <v>8.219626168224298</v>
      </c>
      <c r="AA106" s="6">
        <v>8.887071651090341</v>
      </c>
      <c r="AB106" s="6">
        <v>9.554517133956386</v>
      </c>
      <c r="AC106" s="6">
        <v>10.221962616822431</v>
      </c>
      <c r="AD106" s="6">
        <v>10.889408099688474</v>
      </c>
      <c r="AE106" s="6">
        <v>10.889408099688474</v>
      </c>
      <c r="AF106" s="6">
        <v>10.889408099688474</v>
      </c>
      <c r="AG106" s="6">
        <v>10.889408099688474</v>
      </c>
      <c r="AH106" s="6">
        <v>10.889408099688474</v>
      </c>
      <c r="AI106" s="6">
        <v>10.889408099688474</v>
      </c>
      <c r="AJ106" s="14">
        <f t="shared" si="1"/>
        <v>0.1230529595</v>
      </c>
    </row>
    <row r="107" ht="12.75" customHeight="1">
      <c r="A107" s="6" t="s">
        <v>254</v>
      </c>
      <c r="B107" s="6" t="s">
        <v>255</v>
      </c>
      <c r="C107" s="6" t="s">
        <v>64</v>
      </c>
      <c r="D107" s="6" t="s">
        <v>65</v>
      </c>
      <c r="E107" s="6">
        <v>0.699908470278032</v>
      </c>
      <c r="F107" s="6">
        <v>0.6962136925105176</v>
      </c>
      <c r="G107" s="6">
        <v>0.692518914743003</v>
      </c>
      <c r="H107" s="6">
        <v>0.6888241369754885</v>
      </c>
      <c r="I107" s="6">
        <v>0.685129359207974</v>
      </c>
      <c r="J107" s="6">
        <v>0.6814345814404595</v>
      </c>
      <c r="K107" s="6">
        <v>0.677739803672945</v>
      </c>
      <c r="L107" s="6">
        <v>0.6740450259054305</v>
      </c>
      <c r="M107" s="6">
        <v>0.670350248137916</v>
      </c>
      <c r="N107" s="6">
        <v>0.6666554703704015</v>
      </c>
      <c r="O107" s="6">
        <v>0.6629606926028869</v>
      </c>
      <c r="P107" s="6">
        <v>0.6771939842300168</v>
      </c>
      <c r="Q107" s="6">
        <v>0.6914272758571465</v>
      </c>
      <c r="R107" s="6">
        <v>0.7056605674842762</v>
      </c>
      <c r="S107" s="6">
        <v>0.719893859111406</v>
      </c>
      <c r="T107" s="6">
        <v>0.7341271507385356</v>
      </c>
      <c r="U107" s="6">
        <v>0.7483604423656655</v>
      </c>
      <c r="V107" s="6">
        <v>0.7625937339927952</v>
      </c>
      <c r="W107" s="6">
        <v>0.7768270256199249</v>
      </c>
      <c r="X107" s="6">
        <v>0.7910603172470547</v>
      </c>
      <c r="Y107" s="6">
        <v>0.8052936088741844</v>
      </c>
      <c r="Z107" s="6">
        <v>0.8084845533097651</v>
      </c>
      <c r="AA107" s="6">
        <v>0.8116754977453459</v>
      </c>
      <c r="AB107" s="6">
        <v>0.8148664421809266</v>
      </c>
      <c r="AC107" s="6">
        <v>0.8180573866165072</v>
      </c>
      <c r="AD107" s="6">
        <v>0.8212479862419969</v>
      </c>
      <c r="AE107" s="6">
        <v>0.8212479862419969</v>
      </c>
      <c r="AF107" s="6">
        <v>0.8157897941043968</v>
      </c>
      <c r="AG107" s="6">
        <v>0.8103316019667967</v>
      </c>
      <c r="AH107" s="6">
        <v>0.8141103503697505</v>
      </c>
      <c r="AI107" s="6">
        <v>0.818308959706366</v>
      </c>
      <c r="AJ107" s="14">
        <f t="shared" si="1"/>
        <v>0.1184004894</v>
      </c>
    </row>
    <row r="108" ht="12.75" customHeight="1">
      <c r="A108" s="6" t="s">
        <v>256</v>
      </c>
      <c r="B108" s="6" t="s">
        <v>257</v>
      </c>
      <c r="C108" s="6" t="s">
        <v>64</v>
      </c>
      <c r="D108" s="6" t="s">
        <v>65</v>
      </c>
      <c r="E108" s="6">
        <v>39.95841995841996</v>
      </c>
      <c r="F108" s="6">
        <v>39.95841995841996</v>
      </c>
      <c r="G108" s="6">
        <v>39.95841995841996</v>
      </c>
      <c r="H108" s="6">
        <v>39.545925155925154</v>
      </c>
      <c r="I108" s="6">
        <v>39.54370062370062</v>
      </c>
      <c r="J108" s="6">
        <v>39.54147609147609</v>
      </c>
      <c r="K108" s="6">
        <v>39.53925155925156</v>
      </c>
      <c r="L108" s="6">
        <v>39.53702702702703</v>
      </c>
      <c r="M108" s="6">
        <v>39.5348024948025</v>
      </c>
      <c r="N108" s="6">
        <v>39.53257796257796</v>
      </c>
      <c r="O108" s="6">
        <v>39.53035343035343</v>
      </c>
      <c r="P108" s="6">
        <v>39.56465696465696</v>
      </c>
      <c r="Q108" s="6">
        <v>39.598960498960494</v>
      </c>
      <c r="R108" s="6">
        <v>39.6250259821243</v>
      </c>
      <c r="S108" s="6">
        <v>39.667567567567566</v>
      </c>
      <c r="T108" s="6">
        <v>39.7018711018711</v>
      </c>
      <c r="U108" s="6">
        <v>39.73617463617463</v>
      </c>
      <c r="V108" s="6">
        <v>39.77047817047817</v>
      </c>
      <c r="W108" s="6">
        <v>39.8047817047817</v>
      </c>
      <c r="X108" s="6">
        <v>39.847369515491785</v>
      </c>
      <c r="Y108" s="6">
        <v>39.88085088686032</v>
      </c>
      <c r="Z108" s="6">
        <v>39.899309599068374</v>
      </c>
      <c r="AA108" s="6">
        <v>39.91528031941441</v>
      </c>
      <c r="AB108" s="6">
        <v>39.93125103976044</v>
      </c>
      <c r="AC108" s="6">
        <v>39.953868552412644</v>
      </c>
      <c r="AD108" s="6">
        <v>39.96817936025956</v>
      </c>
      <c r="AE108" s="6">
        <v>40.00353577371049</v>
      </c>
      <c r="AF108" s="6">
        <v>40.056156405990016</v>
      </c>
      <c r="AG108" s="6">
        <v>40.056156405990016</v>
      </c>
      <c r="AH108" s="6">
        <v>40.056156405990016</v>
      </c>
      <c r="AI108" s="6">
        <v>40.056156405990016</v>
      </c>
      <c r="AJ108" s="14">
        <f t="shared" si="1"/>
        <v>0.09773644757</v>
      </c>
    </row>
    <row r="109" ht="12.75" customHeight="1">
      <c r="A109" s="6" t="s">
        <v>258</v>
      </c>
      <c r="B109" s="6" t="s">
        <v>259</v>
      </c>
      <c r="C109" s="6" t="s">
        <v>64</v>
      </c>
      <c r="D109" s="6" t="s">
        <v>65</v>
      </c>
      <c r="E109" s="6">
        <v>1.8382605116949038</v>
      </c>
      <c r="F109" s="6">
        <v>1.8414614628346708</v>
      </c>
      <c r="G109" s="6">
        <v>1.844662413974438</v>
      </c>
      <c r="H109" s="6">
        <v>1.8478633651142056</v>
      </c>
      <c r="I109" s="6">
        <v>1.8510643162539724</v>
      </c>
      <c r="J109" s="6">
        <v>1.8542652673937399</v>
      </c>
      <c r="K109" s="6">
        <v>1.8574662185335074</v>
      </c>
      <c r="L109" s="6">
        <v>1.8606671696732742</v>
      </c>
      <c r="M109" s="6">
        <v>1.8638681208130417</v>
      </c>
      <c r="N109" s="6">
        <v>1.8670690719528087</v>
      </c>
      <c r="O109" s="6">
        <v>1.870270023092576</v>
      </c>
      <c r="P109" s="6">
        <v>1.8718704986624597</v>
      </c>
      <c r="Q109" s="6">
        <v>1.8734709742323434</v>
      </c>
      <c r="R109" s="6">
        <v>1.8750714498022272</v>
      </c>
      <c r="S109" s="6">
        <v>1.8766719253721105</v>
      </c>
      <c r="T109" s="6">
        <v>1.8782724009419942</v>
      </c>
      <c r="U109" s="6">
        <v>1.8798728765118777</v>
      </c>
      <c r="V109" s="6">
        <v>1.8814733520817615</v>
      </c>
      <c r="W109" s="6">
        <v>1.8830738276516452</v>
      </c>
      <c r="X109" s="6">
        <v>1.8979093755756122</v>
      </c>
      <c r="Y109" s="6">
        <v>1.8995210904402284</v>
      </c>
      <c r="Z109" s="6">
        <v>1.8995210904402284</v>
      </c>
      <c r="AA109" s="6">
        <v>1.8995210904402284</v>
      </c>
      <c r="AB109" s="6">
        <v>1.9003611837983265</v>
      </c>
      <c r="AC109" s="6">
        <v>1.9003611837983265</v>
      </c>
      <c r="AD109" s="6">
        <v>1.9003611837983265</v>
      </c>
      <c r="AE109" s="6">
        <v>1.9003611837983265</v>
      </c>
      <c r="AF109" s="6">
        <v>1.9003611837983265</v>
      </c>
      <c r="AG109" s="6">
        <v>1.9003611837983265</v>
      </c>
      <c r="AH109" s="6">
        <v>1.9003611837983265</v>
      </c>
      <c r="AI109" s="6">
        <v>1.9003611837983265</v>
      </c>
      <c r="AJ109" s="14">
        <f t="shared" si="1"/>
        <v>0.0621006721</v>
      </c>
    </row>
    <row r="110" ht="12.75" customHeight="1">
      <c r="A110" s="6" t="s">
        <v>260</v>
      </c>
      <c r="B110" s="6" t="s">
        <v>261</v>
      </c>
      <c r="C110" s="6" t="s">
        <v>64</v>
      </c>
      <c r="D110" s="6" t="s">
        <v>65</v>
      </c>
      <c r="E110" s="6">
        <v>1.2675482461014187</v>
      </c>
      <c r="F110" s="6">
        <v>1.2675482461014187</v>
      </c>
      <c r="G110" s="6">
        <v>1.1709378819868876</v>
      </c>
      <c r="H110" s="6">
        <v>1.1707408600955662</v>
      </c>
      <c r="I110" s="6">
        <v>1.170543838204245</v>
      </c>
      <c r="J110" s="6">
        <v>1.1703468163129236</v>
      </c>
      <c r="K110" s="6">
        <v>1.1701497944216024</v>
      </c>
      <c r="L110" s="6">
        <v>1.1699527725302812</v>
      </c>
      <c r="M110" s="6">
        <v>1.16975575063896</v>
      </c>
      <c r="N110" s="6">
        <v>1.1695587287476388</v>
      </c>
      <c r="O110" s="6">
        <v>1.1693617068563174</v>
      </c>
      <c r="P110" s="6">
        <v>1.1665930288550581</v>
      </c>
      <c r="Q110" s="6">
        <v>1.1638243138126458</v>
      </c>
      <c r="R110" s="6">
        <v>1.1610556358113864</v>
      </c>
      <c r="S110" s="6">
        <v>1.158286957810127</v>
      </c>
      <c r="T110" s="6">
        <v>1.1555182798088677</v>
      </c>
      <c r="U110" s="6">
        <v>1.1527495647664554</v>
      </c>
      <c r="V110" s="6">
        <v>1.1499808867651962</v>
      </c>
      <c r="W110" s="6">
        <v>1.1472122087639365</v>
      </c>
      <c r="X110" s="6">
        <v>1.1444434937215247</v>
      </c>
      <c r="Y110" s="6">
        <v>1.1416748231284957</v>
      </c>
      <c r="Z110" s="6">
        <v>1.1584379375486165</v>
      </c>
      <c r="AA110" s="6">
        <v>1.1752010223358151</v>
      </c>
      <c r="AB110" s="6">
        <v>1.1919641071230138</v>
      </c>
      <c r="AC110" s="6">
        <v>1.2087272289513649</v>
      </c>
      <c r="AD110" s="6">
        <v>1.2254903100344483</v>
      </c>
      <c r="AE110" s="6">
        <v>1.2363262584731636</v>
      </c>
      <c r="AF110" s="6">
        <v>1.2471607956439603</v>
      </c>
      <c r="AG110" s="6">
        <v>1.2579920731933179</v>
      </c>
      <c r="AH110" s="6">
        <v>1.26882246175501</v>
      </c>
      <c r="AI110" s="6">
        <v>1.2796532948105346</v>
      </c>
      <c r="AJ110" s="14">
        <f t="shared" si="1"/>
        <v>0.01210504871</v>
      </c>
    </row>
    <row r="111" ht="12.75" customHeight="1">
      <c r="A111" s="6" t="s">
        <v>262</v>
      </c>
      <c r="B111" s="6" t="s">
        <v>263</v>
      </c>
      <c r="C111" s="6" t="s">
        <v>64</v>
      </c>
      <c r="D111" s="6" t="s">
        <v>65</v>
      </c>
      <c r="E111" s="6">
        <v>0.24158757549611734</v>
      </c>
      <c r="F111" s="6">
        <v>0.24158757549611734</v>
      </c>
      <c r="G111" s="6">
        <v>0.24158757549611734</v>
      </c>
      <c r="H111" s="6">
        <v>0.24158757549611734</v>
      </c>
      <c r="I111" s="6">
        <v>0.24158757549611734</v>
      </c>
      <c r="J111" s="6">
        <v>0.24158757549611734</v>
      </c>
      <c r="K111" s="6">
        <v>0.24158757549611734</v>
      </c>
      <c r="L111" s="6">
        <v>0.24158757549611734</v>
      </c>
      <c r="M111" s="6">
        <v>0.24158757549611734</v>
      </c>
      <c r="N111" s="6">
        <v>0.24158757549611734</v>
      </c>
      <c r="O111" s="6">
        <v>0.24158757549611734</v>
      </c>
      <c r="P111" s="6">
        <v>0.24158757549611734</v>
      </c>
      <c r="Q111" s="6">
        <v>0.24158757549611734</v>
      </c>
      <c r="R111" s="6">
        <v>0.24158757549611734</v>
      </c>
      <c r="S111" s="6">
        <v>0.24158757549611734</v>
      </c>
      <c r="T111" s="6">
        <v>0.24158757549611734</v>
      </c>
      <c r="U111" s="6">
        <v>0.24158757549611734</v>
      </c>
      <c r="V111" s="6">
        <v>0.24158757549611734</v>
      </c>
      <c r="W111" s="6">
        <v>0.24158757549611734</v>
      </c>
      <c r="X111" s="6">
        <v>0.24158757549611734</v>
      </c>
      <c r="Y111" s="6">
        <v>0.24158757549611734</v>
      </c>
      <c r="Z111" s="6">
        <v>0.24158757549611734</v>
      </c>
      <c r="AA111" s="6">
        <v>0.24158757549611734</v>
      </c>
      <c r="AB111" s="6">
        <v>0.24158757549611734</v>
      </c>
      <c r="AC111" s="6">
        <v>0.24158757549611734</v>
      </c>
      <c r="AD111" s="6">
        <v>0.24158757549611734</v>
      </c>
      <c r="AE111" s="6">
        <v>0.24158757549611734</v>
      </c>
      <c r="AF111" s="6">
        <v>0.24201898188093185</v>
      </c>
      <c r="AG111" s="6">
        <v>0.24331320103537532</v>
      </c>
      <c r="AH111" s="6">
        <v>0.24590163934426232</v>
      </c>
      <c r="AI111" s="6">
        <v>0.25021570319240727</v>
      </c>
      <c r="AJ111" s="14">
        <f t="shared" si="1"/>
        <v>0.008628127696</v>
      </c>
    </row>
    <row r="112" ht="12.75" customHeight="1">
      <c r="A112" s="6" t="s">
        <v>264</v>
      </c>
      <c r="B112" s="6" t="s">
        <v>265</v>
      </c>
      <c r="C112" s="6" t="s">
        <v>64</v>
      </c>
      <c r="D112" s="6" t="s">
        <v>65</v>
      </c>
      <c r="E112" s="6">
        <v>28.78832116788321</v>
      </c>
      <c r="F112" s="6">
        <v>28.717153284671532</v>
      </c>
      <c r="G112" s="6">
        <v>28.645985401459857</v>
      </c>
      <c r="H112" s="6">
        <v>28.574817518248175</v>
      </c>
      <c r="I112" s="6">
        <v>28.5036496350365</v>
      </c>
      <c r="J112" s="6">
        <v>28.432481751824817</v>
      </c>
      <c r="K112" s="6">
        <v>28.361313868613138</v>
      </c>
      <c r="L112" s="6">
        <v>28.29014598540146</v>
      </c>
      <c r="M112" s="6">
        <v>28.21897810218978</v>
      </c>
      <c r="N112" s="6">
        <v>28.147810218978105</v>
      </c>
      <c r="O112" s="6">
        <v>28.076642335766422</v>
      </c>
      <c r="P112" s="6">
        <v>28.123248175182486</v>
      </c>
      <c r="Q112" s="6">
        <v>28.16985401459854</v>
      </c>
      <c r="R112" s="6">
        <v>28.2164598540146</v>
      </c>
      <c r="S112" s="6">
        <v>28.263065693430654</v>
      </c>
      <c r="T112" s="6">
        <v>28.309671532846714</v>
      </c>
      <c r="U112" s="6">
        <v>28.356277372262774</v>
      </c>
      <c r="V112" s="6">
        <v>28.40288321167883</v>
      </c>
      <c r="W112" s="6">
        <v>28.44948905109489</v>
      </c>
      <c r="X112" s="6">
        <v>28.496094890510946</v>
      </c>
      <c r="Y112" s="6">
        <v>28.542700729927006</v>
      </c>
      <c r="Z112" s="6">
        <v>28.594653284671534</v>
      </c>
      <c r="AA112" s="6">
        <v>28.646605839416058</v>
      </c>
      <c r="AB112" s="6">
        <v>28.698558394160585</v>
      </c>
      <c r="AC112" s="6">
        <v>28.750510948905113</v>
      </c>
      <c r="AD112" s="6">
        <v>28.802463503649633</v>
      </c>
      <c r="AE112" s="6">
        <v>28.802189781021898</v>
      </c>
      <c r="AF112" s="6">
        <v>28.792062043795617</v>
      </c>
      <c r="AG112" s="6">
        <v>28.791970802919707</v>
      </c>
      <c r="AH112" s="6">
        <v>28.791970802919707</v>
      </c>
      <c r="AI112" s="6">
        <v>28.791970802919707</v>
      </c>
      <c r="AJ112" s="14">
        <f t="shared" si="1"/>
        <v>0.003649635036</v>
      </c>
    </row>
    <row r="113" ht="12.75" customHeight="1">
      <c r="A113" s="6" t="s">
        <v>266</v>
      </c>
      <c r="B113" s="6" t="s">
        <v>267</v>
      </c>
      <c r="C113" s="6" t="s">
        <v>64</v>
      </c>
      <c r="D113" s="6" t="s">
        <v>65</v>
      </c>
      <c r="E113" s="6">
        <v>0.0440102466221307</v>
      </c>
      <c r="F113" s="6">
        <v>0.04555728564970617</v>
      </c>
      <c r="G113" s="6">
        <v>0.04710432467728163</v>
      </c>
      <c r="H113" s="6">
        <v>0.0486513637048571</v>
      </c>
      <c r="I113" s="6">
        <v>0.05019840273243257</v>
      </c>
      <c r="J113" s="6">
        <v>0.05174544176000804</v>
      </c>
      <c r="K113" s="6">
        <v>0.05329248078758351</v>
      </c>
      <c r="L113" s="6">
        <v>0.054839519815158964</v>
      </c>
      <c r="M113" s="6">
        <v>0.05638655884273444</v>
      </c>
      <c r="N113" s="6">
        <v>0.05793359787030992</v>
      </c>
      <c r="O113" s="6">
        <v>0.05948063689788538</v>
      </c>
      <c r="P113" s="6">
        <v>0.06012657592043799</v>
      </c>
      <c r="Q113" s="6">
        <v>0.06077251494299061</v>
      </c>
      <c r="R113" s="6">
        <v>0.06141845396554323</v>
      </c>
      <c r="S113" s="6">
        <v>0.06206439298809584</v>
      </c>
      <c r="T113" s="6">
        <v>0.06271033201064845</v>
      </c>
      <c r="U113" s="6">
        <v>0.06335627103320106</v>
      </c>
      <c r="V113" s="6">
        <v>0.06400221005575368</v>
      </c>
      <c r="W113" s="6">
        <v>0.0646481490783063</v>
      </c>
      <c r="X113" s="6">
        <v>0.0652940881008589</v>
      </c>
      <c r="Y113" s="6">
        <v>0.06594002712341153</v>
      </c>
      <c r="Z113" s="6">
        <v>0.06248028529810638</v>
      </c>
      <c r="AA113" s="6">
        <v>0.05902054347280125</v>
      </c>
      <c r="AB113" s="6">
        <v>0.05556080164749611</v>
      </c>
      <c r="AC113" s="6">
        <v>0.052101059822190966</v>
      </c>
      <c r="AD113" s="6">
        <v>0.04864131799688583</v>
      </c>
      <c r="AE113" s="6">
        <v>0.0451855944547692</v>
      </c>
      <c r="AF113" s="6">
        <v>0.0451855944547692</v>
      </c>
      <c r="AG113" s="6">
        <v>0.0451855944547692</v>
      </c>
      <c r="AH113" s="6">
        <v>0.0451855944547692</v>
      </c>
      <c r="AI113" s="6">
        <v>0.0451855944547692</v>
      </c>
      <c r="AJ113" s="14">
        <f t="shared" si="1"/>
        <v>0.001175347833</v>
      </c>
    </row>
    <row r="114" ht="12.75" customHeight="1">
      <c r="A114" s="6" t="s">
        <v>268</v>
      </c>
      <c r="B114" s="6" t="s">
        <v>269</v>
      </c>
      <c r="C114" s="6" t="s">
        <v>64</v>
      </c>
      <c r="D114" s="6" t="s">
        <v>65</v>
      </c>
      <c r="E114" s="6">
        <v>2.3333333333333335</v>
      </c>
      <c r="F114" s="6">
        <v>2.3333333333333335</v>
      </c>
      <c r="G114" s="6">
        <v>2.3333333333333335</v>
      </c>
      <c r="H114" s="6">
        <v>2.3333333333333335</v>
      </c>
      <c r="I114" s="6">
        <v>2.3333333333333335</v>
      </c>
      <c r="J114" s="6">
        <v>2.3333333333333335</v>
      </c>
      <c r="K114" s="6">
        <v>2.3333333333333335</v>
      </c>
      <c r="L114" s="6">
        <v>2.3333333333333335</v>
      </c>
      <c r="M114" s="6">
        <v>2.3333333333333335</v>
      </c>
      <c r="N114" s="6">
        <v>2.3333333333333335</v>
      </c>
      <c r="O114" s="6">
        <v>2.3333333333333335</v>
      </c>
      <c r="P114" s="6">
        <v>2.3333333333333335</v>
      </c>
      <c r="Q114" s="6">
        <v>2.3333333333333335</v>
      </c>
      <c r="R114" s="6">
        <v>2.3333333333333335</v>
      </c>
      <c r="S114" s="6">
        <v>2.3333333333333335</v>
      </c>
      <c r="T114" s="6">
        <v>2.3333333333333335</v>
      </c>
      <c r="U114" s="6">
        <v>2.3333333333333335</v>
      </c>
      <c r="V114" s="6">
        <v>2.3333333333333335</v>
      </c>
      <c r="W114" s="6">
        <v>2.3333333333333335</v>
      </c>
      <c r="X114" s="6">
        <v>2.3333333333333335</v>
      </c>
      <c r="Y114" s="6">
        <v>2.3333333333333335</v>
      </c>
      <c r="Z114" s="6">
        <v>2.3333333333333335</v>
      </c>
      <c r="AA114" s="6">
        <v>2.3333333333333335</v>
      </c>
      <c r="AB114" s="6">
        <v>2.3333333333333335</v>
      </c>
      <c r="AC114" s="6">
        <v>2.3333333333333335</v>
      </c>
      <c r="AD114" s="6">
        <v>2.3333333333333335</v>
      </c>
      <c r="AE114" s="6">
        <v>2.3333333333333335</v>
      </c>
      <c r="AF114" s="6">
        <v>2.3333333333333335</v>
      </c>
      <c r="AG114" s="6">
        <v>2.3333333333333335</v>
      </c>
      <c r="AH114" s="6">
        <v>2.3333333333333335</v>
      </c>
      <c r="AI114" s="6">
        <v>2.3333333333333335</v>
      </c>
      <c r="AJ114" s="14">
        <f t="shared" si="1"/>
        <v>0</v>
      </c>
    </row>
    <row r="115" ht="12.75" customHeight="1">
      <c r="A115" s="6" t="s">
        <v>270</v>
      </c>
      <c r="B115" s="6" t="s">
        <v>271</v>
      </c>
      <c r="C115" s="6" t="s">
        <v>64</v>
      </c>
      <c r="D115" s="6" t="s">
        <v>65</v>
      </c>
      <c r="E115" s="6">
        <v>1.8509940875532274</v>
      </c>
      <c r="F115" s="6">
        <v>1.8509940875532274</v>
      </c>
      <c r="G115" s="6">
        <v>1.8509940875532274</v>
      </c>
      <c r="H115" s="6">
        <v>1.8509940875532274</v>
      </c>
      <c r="I115" s="6">
        <v>1.8509940875532274</v>
      </c>
      <c r="J115" s="6">
        <v>1.8509940875532274</v>
      </c>
      <c r="K115" s="6">
        <v>1.8509940875532274</v>
      </c>
      <c r="L115" s="6">
        <v>1.8509940875532274</v>
      </c>
      <c r="M115" s="6">
        <v>1.8509940875532274</v>
      </c>
      <c r="N115" s="6">
        <v>1.8509940875532274</v>
      </c>
      <c r="O115" s="6">
        <v>1.8509940875532274</v>
      </c>
      <c r="P115" s="6">
        <v>1.8509940875532274</v>
      </c>
      <c r="Q115" s="6">
        <v>1.8509940875532274</v>
      </c>
      <c r="R115" s="6">
        <v>1.8509940875532274</v>
      </c>
      <c r="S115" s="6">
        <v>1.8509940875532274</v>
      </c>
      <c r="T115" s="6">
        <v>1.8509940875532274</v>
      </c>
      <c r="U115" s="6">
        <v>1.8509940875532274</v>
      </c>
      <c r="V115" s="6">
        <v>1.8509940875532274</v>
      </c>
      <c r="W115" s="6">
        <v>1.8509940875532274</v>
      </c>
      <c r="X115" s="6">
        <v>1.8509940875532274</v>
      </c>
      <c r="Y115" s="6">
        <v>1.8509940875532274</v>
      </c>
      <c r="Z115" s="6">
        <v>1.8509940875532274</v>
      </c>
      <c r="AA115" s="6">
        <v>1.8509940875532274</v>
      </c>
      <c r="AB115" s="6">
        <v>1.8509940875532274</v>
      </c>
      <c r="AC115" s="6">
        <v>1.8509940875532274</v>
      </c>
      <c r="AD115" s="6">
        <v>1.8509940875532274</v>
      </c>
      <c r="AE115" s="6">
        <v>1.8509940875532274</v>
      </c>
      <c r="AF115" s="6">
        <v>1.8509940875532274</v>
      </c>
      <c r="AG115" s="6">
        <v>1.8509940875532274</v>
      </c>
      <c r="AH115" s="6">
        <v>1.8509940875532274</v>
      </c>
      <c r="AI115" s="6">
        <v>1.8509940875532274</v>
      </c>
      <c r="AJ115" s="14">
        <f t="shared" si="1"/>
        <v>0</v>
      </c>
    </row>
    <row r="116" ht="12.75" customHeight="1">
      <c r="A116" s="6" t="s">
        <v>272</v>
      </c>
      <c r="B116" s="6" t="s">
        <v>273</v>
      </c>
      <c r="C116" s="6" t="s">
        <v>64</v>
      </c>
      <c r="D116" s="6" t="s">
        <v>65</v>
      </c>
      <c r="E116" s="6">
        <v>34.04255319148936</v>
      </c>
      <c r="F116" s="6">
        <v>34.04255319148936</v>
      </c>
      <c r="G116" s="6">
        <v>34.04255319148936</v>
      </c>
      <c r="H116" s="6">
        <v>34.04255319148936</v>
      </c>
      <c r="I116" s="6">
        <v>34.04255319148936</v>
      </c>
      <c r="J116" s="6">
        <v>34.04255319148936</v>
      </c>
      <c r="K116" s="6">
        <v>34.04255319148936</v>
      </c>
      <c r="L116" s="6">
        <v>34.04255319148936</v>
      </c>
      <c r="M116" s="6">
        <v>34.04255319148936</v>
      </c>
      <c r="N116" s="6">
        <v>34.04255319148936</v>
      </c>
      <c r="O116" s="6">
        <v>34.04255319148936</v>
      </c>
      <c r="P116" s="6">
        <v>34.04255319148936</v>
      </c>
      <c r="Q116" s="6">
        <v>34.04255319148936</v>
      </c>
      <c r="R116" s="6">
        <v>34.04255319148936</v>
      </c>
      <c r="S116" s="6">
        <v>34.04255319148936</v>
      </c>
      <c r="T116" s="6">
        <v>34.04255319148936</v>
      </c>
      <c r="U116" s="6">
        <v>34.04255319148936</v>
      </c>
      <c r="V116" s="6">
        <v>34.04255319148936</v>
      </c>
      <c r="W116" s="6">
        <v>34.04255319148936</v>
      </c>
      <c r="X116" s="6">
        <v>34.04255319148936</v>
      </c>
      <c r="Y116" s="6">
        <v>34.04255319148936</v>
      </c>
      <c r="Z116" s="6">
        <v>34.04255319148936</v>
      </c>
      <c r="AA116" s="6">
        <v>34.04255319148936</v>
      </c>
      <c r="AB116" s="6">
        <v>34.04255319148936</v>
      </c>
      <c r="AC116" s="6">
        <v>34.04255319148936</v>
      </c>
      <c r="AD116" s="6">
        <v>34.04255319148936</v>
      </c>
      <c r="AE116" s="6">
        <v>34.04255319148936</v>
      </c>
      <c r="AF116" s="6">
        <v>34.04255319148936</v>
      </c>
      <c r="AG116" s="6">
        <v>34.04255319148936</v>
      </c>
      <c r="AH116" s="6">
        <v>34.04255319148936</v>
      </c>
      <c r="AI116" s="6">
        <v>34.04255319148936</v>
      </c>
      <c r="AJ116" s="14">
        <f t="shared" si="1"/>
        <v>0</v>
      </c>
    </row>
    <row r="117" ht="12.75" customHeight="1">
      <c r="A117" s="6" t="s">
        <v>274</v>
      </c>
      <c r="B117" s="6" t="s">
        <v>275</v>
      </c>
      <c r="C117" s="6" t="s">
        <v>64</v>
      </c>
      <c r="D117" s="6" t="s">
        <v>65</v>
      </c>
      <c r="E117" s="6">
        <v>50.935064935064936</v>
      </c>
      <c r="F117" s="6">
        <v>50.935064935064936</v>
      </c>
      <c r="G117" s="6">
        <v>50.935064935064936</v>
      </c>
      <c r="H117" s="6">
        <v>50.935064935064936</v>
      </c>
      <c r="I117" s="6">
        <v>50.935064935064936</v>
      </c>
      <c r="J117" s="6">
        <v>50.935064935064936</v>
      </c>
      <c r="K117" s="6">
        <v>50.935064935064936</v>
      </c>
      <c r="L117" s="6">
        <v>50.935064935064936</v>
      </c>
      <c r="M117" s="6">
        <v>50.935064935064936</v>
      </c>
      <c r="N117" s="6">
        <v>50.935064935064936</v>
      </c>
      <c r="O117" s="6">
        <v>50.935064935064936</v>
      </c>
      <c r="P117" s="6">
        <v>50.935064935064936</v>
      </c>
      <c r="Q117" s="6">
        <v>50.935064935064936</v>
      </c>
      <c r="R117" s="6">
        <v>50.935064935064936</v>
      </c>
      <c r="S117" s="6">
        <v>50.935064935064936</v>
      </c>
      <c r="T117" s="6">
        <v>50.935064935064936</v>
      </c>
      <c r="U117" s="6">
        <v>50.935064935064936</v>
      </c>
      <c r="V117" s="6">
        <v>50.935064935064936</v>
      </c>
      <c r="W117" s="6">
        <v>50.935064935064936</v>
      </c>
      <c r="X117" s="6">
        <v>50.935064935064936</v>
      </c>
      <c r="Y117" s="6">
        <v>50.935064935064936</v>
      </c>
      <c r="Z117" s="6">
        <v>50.935064935064936</v>
      </c>
      <c r="AA117" s="6">
        <v>50.935064935064936</v>
      </c>
      <c r="AB117" s="6">
        <v>50.935064935064936</v>
      </c>
      <c r="AC117" s="6">
        <v>50.935064935064936</v>
      </c>
      <c r="AD117" s="6">
        <v>50.935064935064936</v>
      </c>
      <c r="AE117" s="6">
        <v>50.935064935064936</v>
      </c>
      <c r="AF117" s="6">
        <v>50.935064935064936</v>
      </c>
      <c r="AG117" s="6">
        <v>50.935064935064936</v>
      </c>
      <c r="AH117" s="6">
        <v>50.935064935064936</v>
      </c>
      <c r="AI117" s="6">
        <v>50.935064935064936</v>
      </c>
      <c r="AJ117" s="14">
        <f t="shared" si="1"/>
        <v>0</v>
      </c>
    </row>
    <row r="118" ht="12.75" customHeight="1">
      <c r="A118" s="6" t="s">
        <v>276</v>
      </c>
      <c r="B118" s="6" t="s">
        <v>277</v>
      </c>
      <c r="C118" s="6" t="s">
        <v>64</v>
      </c>
      <c r="D118" s="6" t="s">
        <v>65</v>
      </c>
      <c r="E118" s="6">
        <v>18.51851851851852</v>
      </c>
      <c r="F118" s="6">
        <v>18.51851851851852</v>
      </c>
      <c r="G118" s="6">
        <v>18.51851851851852</v>
      </c>
      <c r="H118" s="6">
        <v>18.51851851851852</v>
      </c>
      <c r="I118" s="6">
        <v>18.51851851851852</v>
      </c>
      <c r="J118" s="6">
        <v>18.51851851851852</v>
      </c>
      <c r="K118" s="6">
        <v>18.51851851851852</v>
      </c>
      <c r="L118" s="6">
        <v>18.51851851851852</v>
      </c>
      <c r="M118" s="6">
        <v>18.51851851851852</v>
      </c>
      <c r="N118" s="6">
        <v>18.51851851851852</v>
      </c>
      <c r="O118" s="6">
        <v>18.51851851851852</v>
      </c>
      <c r="P118" s="6">
        <v>18.51851851851852</v>
      </c>
      <c r="Q118" s="6">
        <v>18.51851851851852</v>
      </c>
      <c r="R118" s="6">
        <v>18.51851851851852</v>
      </c>
      <c r="S118" s="6">
        <v>18.51851851851852</v>
      </c>
      <c r="T118" s="6">
        <v>18.51851851851852</v>
      </c>
      <c r="U118" s="6">
        <v>18.51851851851852</v>
      </c>
      <c r="V118" s="6">
        <v>18.51851851851852</v>
      </c>
      <c r="W118" s="6">
        <v>18.51851851851852</v>
      </c>
      <c r="X118" s="6">
        <v>18.51851851851852</v>
      </c>
      <c r="Y118" s="6">
        <v>18.51851851851852</v>
      </c>
      <c r="Z118" s="6">
        <v>18.51851851851852</v>
      </c>
      <c r="AA118" s="6">
        <v>18.51851851851852</v>
      </c>
      <c r="AB118" s="6">
        <v>18.51851851851852</v>
      </c>
      <c r="AC118" s="6">
        <v>18.51851851851852</v>
      </c>
      <c r="AD118" s="6">
        <v>18.51851851851852</v>
      </c>
      <c r="AE118" s="6">
        <v>18.51851851851852</v>
      </c>
      <c r="AF118" s="6">
        <v>18.51851851851852</v>
      </c>
      <c r="AG118" s="6">
        <v>18.51851851851852</v>
      </c>
      <c r="AH118" s="6">
        <v>18.51851851851852</v>
      </c>
      <c r="AI118" s="6">
        <v>18.51851851851852</v>
      </c>
      <c r="AJ118" s="14">
        <f t="shared" si="1"/>
        <v>0</v>
      </c>
    </row>
    <row r="119" ht="12.75" customHeight="1">
      <c r="A119" s="6" t="s">
        <v>278</v>
      </c>
      <c r="B119" s="6" t="s">
        <v>279</v>
      </c>
      <c r="C119" s="6" t="s">
        <v>64</v>
      </c>
      <c r="D119" s="6" t="s">
        <v>65</v>
      </c>
      <c r="E119" s="6">
        <v>14.651162790697676</v>
      </c>
      <c r="F119" s="6">
        <v>14.651162790697676</v>
      </c>
      <c r="G119" s="6">
        <v>14.651162790697676</v>
      </c>
      <c r="H119" s="6">
        <v>14.651162790697676</v>
      </c>
      <c r="I119" s="6">
        <v>14.651162790697676</v>
      </c>
      <c r="J119" s="6">
        <v>14.651162790697676</v>
      </c>
      <c r="K119" s="6">
        <v>14.651162790697676</v>
      </c>
      <c r="L119" s="6">
        <v>14.651162790697676</v>
      </c>
      <c r="M119" s="6">
        <v>14.651162790697676</v>
      </c>
      <c r="N119" s="6">
        <v>14.651162790697676</v>
      </c>
      <c r="O119" s="6">
        <v>14.651162790697676</v>
      </c>
      <c r="P119" s="6">
        <v>14.651162790697676</v>
      </c>
      <c r="Q119" s="6">
        <v>14.651162790697676</v>
      </c>
      <c r="R119" s="6">
        <v>14.651162790697676</v>
      </c>
      <c r="S119" s="6">
        <v>14.651162790697676</v>
      </c>
      <c r="T119" s="6">
        <v>14.651162790697676</v>
      </c>
      <c r="U119" s="6">
        <v>14.651162790697676</v>
      </c>
      <c r="V119" s="6">
        <v>14.651162790697676</v>
      </c>
      <c r="W119" s="6">
        <v>14.651162790697676</v>
      </c>
      <c r="X119" s="6">
        <v>14.651162790697676</v>
      </c>
      <c r="Y119" s="6">
        <v>14.651162790697676</v>
      </c>
      <c r="Z119" s="6">
        <v>14.651162790697676</v>
      </c>
      <c r="AA119" s="6">
        <v>14.651162790697676</v>
      </c>
      <c r="AB119" s="6">
        <v>14.651162790697676</v>
      </c>
      <c r="AC119" s="6">
        <v>14.651162790697676</v>
      </c>
      <c r="AD119" s="6">
        <v>14.651162790697676</v>
      </c>
      <c r="AE119" s="6">
        <v>14.651162790697676</v>
      </c>
      <c r="AF119" s="6">
        <v>14.651162790697676</v>
      </c>
      <c r="AG119" s="6">
        <v>14.651162790697676</v>
      </c>
      <c r="AH119" s="6">
        <v>14.651162790697676</v>
      </c>
      <c r="AI119" s="6">
        <v>14.651162790697676</v>
      </c>
      <c r="AJ119" s="14">
        <f t="shared" si="1"/>
        <v>0</v>
      </c>
    </row>
    <row r="120" ht="12.75" customHeight="1">
      <c r="A120" s="6" t="s">
        <v>280</v>
      </c>
      <c r="B120" s="6" t="s">
        <v>281</v>
      </c>
      <c r="C120" s="6" t="s">
        <v>64</v>
      </c>
      <c r="D120" s="6" t="s">
        <v>65</v>
      </c>
      <c r="E120" s="6">
        <v>0.05730659025787967</v>
      </c>
      <c r="F120" s="6">
        <v>0.05730659025787967</v>
      </c>
      <c r="G120" s="6">
        <v>0.05730659025787967</v>
      </c>
      <c r="H120" s="6">
        <v>0.05730659025787967</v>
      </c>
      <c r="I120" s="6">
        <v>0.05730659025787967</v>
      </c>
      <c r="J120" s="6">
        <v>0.05730659025787967</v>
      </c>
      <c r="K120" s="6">
        <v>0.05730659025787967</v>
      </c>
      <c r="L120" s="6">
        <v>0.05730659025787967</v>
      </c>
      <c r="M120" s="6">
        <v>0.05730659025787967</v>
      </c>
      <c r="N120" s="6">
        <v>0.05730659025787967</v>
      </c>
      <c r="O120" s="6">
        <v>0.05730659025787967</v>
      </c>
      <c r="P120" s="6">
        <v>0.05730659025787967</v>
      </c>
      <c r="Q120" s="6">
        <v>0.05730659025787967</v>
      </c>
      <c r="R120" s="6">
        <v>0.05730659025787967</v>
      </c>
      <c r="S120" s="6">
        <v>0.05730659025787967</v>
      </c>
      <c r="T120" s="6">
        <v>0.05730659025787967</v>
      </c>
      <c r="U120" s="6">
        <v>0.05730659025787967</v>
      </c>
      <c r="V120" s="6">
        <v>0.05730659025787967</v>
      </c>
      <c r="W120" s="6">
        <v>0.05730659025787967</v>
      </c>
      <c r="X120" s="6">
        <v>0.05730659025787967</v>
      </c>
      <c r="Y120" s="6">
        <v>0.05730659025787967</v>
      </c>
      <c r="Z120" s="6">
        <v>0.05730659025787967</v>
      </c>
      <c r="AA120" s="6">
        <v>0.05730659025787967</v>
      </c>
      <c r="AB120" s="6">
        <v>0.05730659025787967</v>
      </c>
      <c r="AC120" s="6">
        <v>0.05730659025787967</v>
      </c>
      <c r="AD120" s="6">
        <v>0.05730659025787967</v>
      </c>
      <c r="AE120" s="6">
        <v>0.05730659025787967</v>
      </c>
      <c r="AF120" s="6">
        <v>0.05730659025787967</v>
      </c>
      <c r="AG120" s="6">
        <v>0.05730659025787967</v>
      </c>
      <c r="AH120" s="6">
        <v>0.05730659025787967</v>
      </c>
      <c r="AI120" s="6">
        <v>0.05730659025787967</v>
      </c>
      <c r="AJ120" s="14">
        <f t="shared" si="1"/>
        <v>0</v>
      </c>
    </row>
    <row r="121" ht="12.75" customHeight="1">
      <c r="A121" s="6" t="s">
        <v>282</v>
      </c>
      <c r="B121" s="6" t="s">
        <v>283</v>
      </c>
      <c r="C121" s="6" t="s">
        <v>64</v>
      </c>
      <c r="D121" s="6" t="s">
        <v>65</v>
      </c>
      <c r="E121" s="6">
        <v>0.0</v>
      </c>
      <c r="F121" s="6">
        <v>0.0</v>
      </c>
      <c r="G121" s="6">
        <v>0.0</v>
      </c>
      <c r="H121" s="6">
        <v>0.0</v>
      </c>
      <c r="I121" s="6">
        <v>0.0</v>
      </c>
      <c r="J121" s="6">
        <v>0.0</v>
      </c>
      <c r="K121" s="6">
        <v>0.0</v>
      </c>
      <c r="L121" s="6">
        <v>0.0</v>
      </c>
      <c r="M121" s="6">
        <v>0.0</v>
      </c>
      <c r="N121" s="6">
        <v>0.0</v>
      </c>
      <c r="O121" s="6">
        <v>0.0</v>
      </c>
      <c r="P121" s="6">
        <v>0.0</v>
      </c>
      <c r="Q121" s="6">
        <v>0.0</v>
      </c>
      <c r="R121" s="6">
        <v>0.0</v>
      </c>
      <c r="S121" s="6">
        <v>0.0</v>
      </c>
      <c r="T121" s="6">
        <v>0.0</v>
      </c>
      <c r="U121" s="6">
        <v>0.0</v>
      </c>
      <c r="V121" s="6">
        <v>0.0</v>
      </c>
      <c r="W121" s="6">
        <v>0.0</v>
      </c>
      <c r="X121" s="6">
        <v>0.0</v>
      </c>
      <c r="Y121" s="6">
        <v>0.0</v>
      </c>
      <c r="Z121" s="6">
        <v>0.0</v>
      </c>
      <c r="AA121" s="6">
        <v>0.0</v>
      </c>
      <c r="AB121" s="6">
        <v>0.0</v>
      </c>
      <c r="AC121" s="6">
        <v>0.0</v>
      </c>
      <c r="AD121" s="6">
        <v>0.0</v>
      </c>
      <c r="AE121" s="6">
        <v>0.0</v>
      </c>
      <c r="AF121" s="6">
        <v>0.0</v>
      </c>
      <c r="AG121" s="6">
        <v>0.0</v>
      </c>
      <c r="AJ121" s="14">
        <f t="shared" si="1"/>
        <v>0</v>
      </c>
    </row>
    <row r="122" ht="12.75" customHeight="1">
      <c r="A122" s="6" t="s">
        <v>284</v>
      </c>
      <c r="B122" s="6" t="s">
        <v>285</v>
      </c>
      <c r="C122" s="6" t="s">
        <v>64</v>
      </c>
      <c r="D122" s="6" t="s">
        <v>65</v>
      </c>
      <c r="E122" s="6">
        <v>52.05882352941177</v>
      </c>
      <c r="F122" s="6">
        <v>52.05882352941177</v>
      </c>
      <c r="G122" s="6">
        <v>52.05882352941177</v>
      </c>
      <c r="H122" s="6">
        <v>52.05882352941177</v>
      </c>
      <c r="I122" s="6">
        <v>52.05882352941177</v>
      </c>
      <c r="J122" s="6">
        <v>52.05882352941177</v>
      </c>
      <c r="K122" s="6">
        <v>52.05882352941177</v>
      </c>
      <c r="L122" s="6">
        <v>52.05882352941177</v>
      </c>
      <c r="M122" s="6">
        <v>52.05882352941177</v>
      </c>
      <c r="N122" s="6">
        <v>52.05882352941177</v>
      </c>
      <c r="O122" s="6">
        <v>52.05882352941177</v>
      </c>
      <c r="P122" s="6">
        <v>52.05882352941177</v>
      </c>
      <c r="Q122" s="6">
        <v>52.05882352941177</v>
      </c>
      <c r="R122" s="6">
        <v>52.05882352941177</v>
      </c>
      <c r="S122" s="6">
        <v>52.05882352941177</v>
      </c>
      <c r="T122" s="6">
        <v>52.05882352941177</v>
      </c>
      <c r="U122" s="6">
        <v>52.05882352941177</v>
      </c>
      <c r="V122" s="6">
        <v>52.05882352941177</v>
      </c>
      <c r="W122" s="6">
        <v>52.05882352941177</v>
      </c>
      <c r="X122" s="6">
        <v>52.05882352941177</v>
      </c>
      <c r="Y122" s="6">
        <v>52.05882352941177</v>
      </c>
      <c r="Z122" s="6">
        <v>52.05882352941177</v>
      </c>
      <c r="AA122" s="6">
        <v>52.05882352941177</v>
      </c>
      <c r="AB122" s="6">
        <v>52.05882352941177</v>
      </c>
      <c r="AC122" s="6">
        <v>52.05882352941177</v>
      </c>
      <c r="AD122" s="6">
        <v>52.05882352941177</v>
      </c>
      <c r="AE122" s="6">
        <v>52.05882352941177</v>
      </c>
      <c r="AF122" s="6">
        <v>52.05882352941177</v>
      </c>
      <c r="AG122" s="6">
        <v>52.05882352941177</v>
      </c>
      <c r="AH122" s="6">
        <v>52.05882352941177</v>
      </c>
      <c r="AI122" s="6">
        <v>52.05882352941177</v>
      </c>
      <c r="AJ122" s="14">
        <f t="shared" si="1"/>
        <v>0</v>
      </c>
    </row>
    <row r="123" ht="12.75" customHeight="1">
      <c r="A123" s="6" t="s">
        <v>286</v>
      </c>
      <c r="B123" s="6" t="s">
        <v>287</v>
      </c>
      <c r="C123" s="6" t="s">
        <v>64</v>
      </c>
      <c r="D123" s="6" t="s">
        <v>65</v>
      </c>
      <c r="AJ123" s="14">
        <f t="shared" si="1"/>
        <v>0</v>
      </c>
    </row>
    <row r="124" ht="12.75" customHeight="1">
      <c r="A124" s="6" t="s">
        <v>288</v>
      </c>
      <c r="B124" s="6" t="s">
        <v>289</v>
      </c>
      <c r="C124" s="6" t="s">
        <v>64</v>
      </c>
      <c r="D124" s="6" t="s">
        <v>65</v>
      </c>
      <c r="E124" s="6">
        <v>6.0701754385964914</v>
      </c>
      <c r="F124" s="6">
        <v>6.0701754385964914</v>
      </c>
      <c r="G124" s="6">
        <v>6.0701754385964914</v>
      </c>
      <c r="H124" s="6">
        <v>6.0701754385964914</v>
      </c>
      <c r="I124" s="6">
        <v>6.0701754385964914</v>
      </c>
      <c r="J124" s="6">
        <v>6.0701754385964914</v>
      </c>
      <c r="K124" s="6">
        <v>6.0701754385964914</v>
      </c>
      <c r="L124" s="6">
        <v>6.0701754385964914</v>
      </c>
      <c r="M124" s="6">
        <v>6.0701754385964914</v>
      </c>
      <c r="N124" s="6">
        <v>6.0701754385964914</v>
      </c>
      <c r="O124" s="6">
        <v>6.0701754385964914</v>
      </c>
      <c r="P124" s="6">
        <v>6.0701754385964914</v>
      </c>
      <c r="Q124" s="6">
        <v>6.0701754385964914</v>
      </c>
      <c r="R124" s="6">
        <v>6.0701754385964914</v>
      </c>
      <c r="S124" s="6">
        <v>6.0701754385964914</v>
      </c>
      <c r="T124" s="6">
        <v>6.0701754385964914</v>
      </c>
      <c r="U124" s="6">
        <v>6.0701754385964914</v>
      </c>
      <c r="V124" s="6">
        <v>6.0701754385964914</v>
      </c>
      <c r="W124" s="6">
        <v>6.0701754385964914</v>
      </c>
      <c r="X124" s="6">
        <v>6.0701754385964914</v>
      </c>
      <c r="Y124" s="6">
        <v>6.0701754385964914</v>
      </c>
      <c r="Z124" s="6">
        <v>6.0701754385964914</v>
      </c>
      <c r="AA124" s="6">
        <v>6.0701754385964914</v>
      </c>
      <c r="AB124" s="6">
        <v>6.0701754385964914</v>
      </c>
      <c r="AC124" s="6">
        <v>6.0701754385964914</v>
      </c>
      <c r="AD124" s="6">
        <v>6.0701754385964914</v>
      </c>
      <c r="AE124" s="6">
        <v>6.0701754385964914</v>
      </c>
      <c r="AF124" s="6">
        <v>6.0701754385964914</v>
      </c>
      <c r="AG124" s="6">
        <v>6.0701754385964914</v>
      </c>
      <c r="AH124" s="6">
        <v>6.0701754385964914</v>
      </c>
      <c r="AI124" s="6">
        <v>6.0701754385964914</v>
      </c>
      <c r="AJ124" s="14">
        <f t="shared" si="1"/>
        <v>0</v>
      </c>
    </row>
    <row r="125" ht="12.75" customHeight="1">
      <c r="A125" s="6" t="s">
        <v>290</v>
      </c>
      <c r="B125" s="6" t="s">
        <v>291</v>
      </c>
      <c r="C125" s="6" t="s">
        <v>64</v>
      </c>
      <c r="D125" s="6" t="s">
        <v>65</v>
      </c>
      <c r="AJ125" s="14">
        <f t="shared" si="1"/>
        <v>0</v>
      </c>
    </row>
    <row r="126" ht="12.75" customHeight="1">
      <c r="A126" s="6" t="s">
        <v>292</v>
      </c>
      <c r="B126" s="6" t="s">
        <v>293</v>
      </c>
      <c r="C126" s="6" t="s">
        <v>64</v>
      </c>
      <c r="D126" s="6" t="s">
        <v>65</v>
      </c>
      <c r="E126" s="6">
        <v>1.4567901234567904</v>
      </c>
      <c r="F126" s="6">
        <v>1.4567901234567904</v>
      </c>
      <c r="G126" s="6">
        <v>1.4567901234567904</v>
      </c>
      <c r="H126" s="6">
        <v>1.4567901234567904</v>
      </c>
      <c r="I126" s="6">
        <v>1.4567901234567904</v>
      </c>
      <c r="J126" s="6">
        <v>1.4567901234567904</v>
      </c>
      <c r="K126" s="6">
        <v>1.4567901234567904</v>
      </c>
      <c r="L126" s="6">
        <v>1.4567901234567904</v>
      </c>
      <c r="M126" s="6">
        <v>1.4567901234567904</v>
      </c>
      <c r="N126" s="6">
        <v>1.4567901234567904</v>
      </c>
      <c r="O126" s="6">
        <v>1.4567901234567904</v>
      </c>
      <c r="P126" s="6">
        <v>1.4567901234567904</v>
      </c>
      <c r="Q126" s="6">
        <v>1.4567901234567904</v>
      </c>
      <c r="R126" s="6">
        <v>1.4567901234567904</v>
      </c>
      <c r="S126" s="6">
        <v>1.4567901234567904</v>
      </c>
      <c r="T126" s="6">
        <v>1.4567901234567904</v>
      </c>
      <c r="U126" s="6">
        <v>1.4567901234567904</v>
      </c>
      <c r="V126" s="6">
        <v>1.4567901234567904</v>
      </c>
      <c r="W126" s="6">
        <v>1.4567901234567904</v>
      </c>
      <c r="X126" s="6">
        <v>1.4567901234567904</v>
      </c>
      <c r="Y126" s="6">
        <v>1.4567901234567904</v>
      </c>
      <c r="Z126" s="6">
        <v>1.4567901234567904</v>
      </c>
      <c r="AA126" s="6">
        <v>1.4567901234567904</v>
      </c>
      <c r="AB126" s="6">
        <v>1.4567901234567904</v>
      </c>
      <c r="AC126" s="6">
        <v>1.4567901234567904</v>
      </c>
      <c r="AD126" s="6">
        <v>1.4567901234567904</v>
      </c>
      <c r="AE126" s="6">
        <v>1.4567901234567904</v>
      </c>
      <c r="AF126" s="6">
        <v>1.4567901234567904</v>
      </c>
      <c r="AG126" s="6">
        <v>1.4567901234567904</v>
      </c>
      <c r="AH126" s="6">
        <v>1.4567901234567904</v>
      </c>
      <c r="AI126" s="6">
        <v>1.4567901234567904</v>
      </c>
      <c r="AJ126" s="14">
        <f t="shared" si="1"/>
        <v>0</v>
      </c>
    </row>
    <row r="127" ht="12.75" customHeight="1">
      <c r="A127" s="6" t="s">
        <v>294</v>
      </c>
      <c r="B127" s="6" t="s">
        <v>295</v>
      </c>
      <c r="C127" s="6" t="s">
        <v>64</v>
      </c>
      <c r="D127" s="6" t="s">
        <v>65</v>
      </c>
      <c r="E127" s="6">
        <v>42.30769230769231</v>
      </c>
      <c r="F127" s="6">
        <v>42.30769230769231</v>
      </c>
      <c r="G127" s="6">
        <v>42.30769230769231</v>
      </c>
      <c r="H127" s="6">
        <v>42.30769230769231</v>
      </c>
      <c r="I127" s="6">
        <v>42.30769230769231</v>
      </c>
      <c r="J127" s="6">
        <v>42.30769230769231</v>
      </c>
      <c r="K127" s="6">
        <v>42.30769230769231</v>
      </c>
      <c r="L127" s="6">
        <v>42.30769230769231</v>
      </c>
      <c r="M127" s="6">
        <v>42.30769230769231</v>
      </c>
      <c r="N127" s="6">
        <v>42.30769230769231</v>
      </c>
      <c r="O127" s="6">
        <v>42.30769230769231</v>
      </c>
      <c r="P127" s="6">
        <v>42.30769230769231</v>
      </c>
      <c r="Q127" s="6">
        <v>42.30769230769231</v>
      </c>
      <c r="R127" s="6">
        <v>42.30769230769231</v>
      </c>
      <c r="S127" s="6">
        <v>42.30769230769231</v>
      </c>
      <c r="T127" s="6">
        <v>42.30769230769231</v>
      </c>
      <c r="U127" s="6">
        <v>42.30769230769231</v>
      </c>
      <c r="V127" s="6">
        <v>42.30769230769231</v>
      </c>
      <c r="W127" s="6">
        <v>42.30769230769231</v>
      </c>
      <c r="X127" s="6">
        <v>42.30769230769231</v>
      </c>
      <c r="Y127" s="6">
        <v>42.30769230769231</v>
      </c>
      <c r="Z127" s="6">
        <v>42.30769230769231</v>
      </c>
      <c r="AA127" s="6">
        <v>42.30769230769231</v>
      </c>
      <c r="AB127" s="6">
        <v>42.30769230769231</v>
      </c>
      <c r="AC127" s="6">
        <v>42.30769230769231</v>
      </c>
      <c r="AD127" s="6">
        <v>42.30769230769231</v>
      </c>
      <c r="AE127" s="6">
        <v>42.30769230769231</v>
      </c>
      <c r="AF127" s="6">
        <v>42.30769230769231</v>
      </c>
      <c r="AG127" s="6">
        <v>42.30769230769231</v>
      </c>
      <c r="AH127" s="6">
        <v>42.30769230769231</v>
      </c>
      <c r="AI127" s="6">
        <v>42.30769230769231</v>
      </c>
      <c r="AJ127" s="14">
        <f t="shared" si="1"/>
        <v>0</v>
      </c>
    </row>
    <row r="128" ht="12.75" customHeight="1">
      <c r="A128" s="6" t="s">
        <v>296</v>
      </c>
      <c r="B128" s="6" t="s">
        <v>297</v>
      </c>
      <c r="C128" s="6" t="s">
        <v>64</v>
      </c>
      <c r="D128" s="6" t="s">
        <v>65</v>
      </c>
      <c r="E128" s="6">
        <v>0.12332768791843322</v>
      </c>
      <c r="F128" s="6">
        <v>0.12332768791843322</v>
      </c>
      <c r="G128" s="6">
        <v>0.12332768791843322</v>
      </c>
      <c r="H128" s="6">
        <v>0.12332768791843322</v>
      </c>
      <c r="I128" s="6">
        <v>0.12332768791843322</v>
      </c>
      <c r="J128" s="6">
        <v>0.12332768791843322</v>
      </c>
      <c r="K128" s="6">
        <v>0.12332768791843322</v>
      </c>
      <c r="L128" s="6">
        <v>0.12332768791843322</v>
      </c>
      <c r="M128" s="6">
        <v>0.12332768791843322</v>
      </c>
      <c r="N128" s="6">
        <v>0.12332768791843322</v>
      </c>
      <c r="O128" s="6">
        <v>0.12332768791843322</v>
      </c>
      <c r="P128" s="6">
        <v>0.12332768791843322</v>
      </c>
      <c r="Q128" s="6">
        <v>0.12332768791843322</v>
      </c>
      <c r="R128" s="6">
        <v>0.12332768791843322</v>
      </c>
      <c r="S128" s="6">
        <v>0.12332768791843322</v>
      </c>
      <c r="T128" s="6">
        <v>0.12332768791843322</v>
      </c>
      <c r="U128" s="6">
        <v>0.12332768791843322</v>
      </c>
      <c r="V128" s="6">
        <v>0.12332768791843322</v>
      </c>
      <c r="W128" s="6">
        <v>0.12332768791843322</v>
      </c>
      <c r="X128" s="6">
        <v>0.12332768791843322</v>
      </c>
      <c r="Y128" s="6">
        <v>0.12332768791843322</v>
      </c>
      <c r="Z128" s="6">
        <v>0.12332768791843322</v>
      </c>
      <c r="AA128" s="6">
        <v>0.12332768791843322</v>
      </c>
      <c r="AB128" s="6">
        <v>0.12332768791843322</v>
      </c>
      <c r="AC128" s="6">
        <v>0.12332768791843322</v>
      </c>
      <c r="AD128" s="6">
        <v>0.12332768791843322</v>
      </c>
      <c r="AE128" s="6">
        <v>0.12332768791843322</v>
      </c>
      <c r="AF128" s="6">
        <v>0.12332768791843322</v>
      </c>
      <c r="AG128" s="6">
        <v>0.12332768791843322</v>
      </c>
      <c r="AH128" s="6">
        <v>0.12332768791843322</v>
      </c>
      <c r="AI128" s="6">
        <v>0.12332768791843322</v>
      </c>
      <c r="AJ128" s="14">
        <f t="shared" si="1"/>
        <v>0</v>
      </c>
    </row>
    <row r="129" ht="12.75" customHeight="1">
      <c r="A129" s="6" t="s">
        <v>298</v>
      </c>
      <c r="B129" s="6" t="s">
        <v>299</v>
      </c>
      <c r="C129" s="6" t="s">
        <v>64</v>
      </c>
      <c r="D129" s="6" t="s">
        <v>65</v>
      </c>
      <c r="E129" s="6">
        <v>1.137022397891963</v>
      </c>
      <c r="F129" s="6">
        <v>1.137022397891963</v>
      </c>
      <c r="G129" s="6">
        <v>1.137022397891963</v>
      </c>
      <c r="H129" s="6">
        <v>1.137022397891963</v>
      </c>
      <c r="I129" s="6">
        <v>1.137022397891963</v>
      </c>
      <c r="J129" s="6">
        <v>1.137022397891963</v>
      </c>
      <c r="K129" s="6">
        <v>1.137022397891963</v>
      </c>
      <c r="L129" s="6">
        <v>1.137022397891963</v>
      </c>
      <c r="M129" s="6">
        <v>1.137022397891963</v>
      </c>
      <c r="N129" s="6">
        <v>1.137022397891963</v>
      </c>
      <c r="O129" s="6">
        <v>1.137022397891963</v>
      </c>
      <c r="P129" s="6">
        <v>1.137022397891963</v>
      </c>
      <c r="Q129" s="6">
        <v>1.137022397891963</v>
      </c>
      <c r="R129" s="6">
        <v>1.137022397891963</v>
      </c>
      <c r="S129" s="6">
        <v>1.137022397891963</v>
      </c>
      <c r="T129" s="6">
        <v>1.137022397891963</v>
      </c>
      <c r="U129" s="6">
        <v>1.137022397891963</v>
      </c>
      <c r="V129" s="6">
        <v>1.137022397891963</v>
      </c>
      <c r="W129" s="6">
        <v>1.137022397891963</v>
      </c>
      <c r="X129" s="6">
        <v>1.137022397891963</v>
      </c>
      <c r="Y129" s="6">
        <v>1.137022397891963</v>
      </c>
      <c r="Z129" s="6">
        <v>1.137022397891963</v>
      </c>
      <c r="AA129" s="6">
        <v>1.137022397891963</v>
      </c>
      <c r="AB129" s="6">
        <v>1.137022397891963</v>
      </c>
      <c r="AC129" s="6">
        <v>1.137022397891963</v>
      </c>
      <c r="AD129" s="6">
        <v>1.137022397891963</v>
      </c>
      <c r="AE129" s="6">
        <v>1.137022397891963</v>
      </c>
      <c r="AF129" s="6">
        <v>1.137022397891963</v>
      </c>
      <c r="AG129" s="6">
        <v>1.137022397891963</v>
      </c>
      <c r="AH129" s="6">
        <v>1.137022397891963</v>
      </c>
      <c r="AI129" s="6">
        <v>1.137022397891963</v>
      </c>
      <c r="AJ129" s="14">
        <f t="shared" si="1"/>
        <v>0</v>
      </c>
    </row>
    <row r="130" ht="12.75" customHeight="1">
      <c r="A130" s="6" t="s">
        <v>300</v>
      </c>
      <c r="B130" s="6" t="s">
        <v>301</v>
      </c>
      <c r="C130" s="6" t="s">
        <v>64</v>
      </c>
      <c r="D130" s="6" t="s">
        <v>65</v>
      </c>
      <c r="AJ130" s="14">
        <f t="shared" si="1"/>
        <v>0</v>
      </c>
    </row>
    <row r="131" ht="12.75" customHeight="1">
      <c r="A131" s="6" t="s">
        <v>302</v>
      </c>
      <c r="B131" s="6" t="s">
        <v>303</v>
      </c>
      <c r="C131" s="6" t="s">
        <v>64</v>
      </c>
      <c r="D131" s="6" t="s">
        <v>65</v>
      </c>
      <c r="E131" s="6">
        <v>0.0</v>
      </c>
      <c r="F131" s="6">
        <v>0.0</v>
      </c>
      <c r="G131" s="6">
        <v>0.0</v>
      </c>
      <c r="H131" s="6">
        <v>0.0</v>
      </c>
      <c r="I131" s="6">
        <v>0.0</v>
      </c>
      <c r="J131" s="6">
        <v>0.0</v>
      </c>
      <c r="K131" s="6">
        <v>0.0</v>
      </c>
      <c r="L131" s="6">
        <v>0.0</v>
      </c>
      <c r="M131" s="6">
        <v>0.0</v>
      </c>
      <c r="N131" s="6">
        <v>0.0</v>
      </c>
      <c r="O131" s="6">
        <v>0.0</v>
      </c>
      <c r="P131" s="6">
        <v>0.0</v>
      </c>
      <c r="Q131" s="6">
        <v>0.0</v>
      </c>
      <c r="R131" s="6">
        <v>0.0</v>
      </c>
      <c r="S131" s="6">
        <v>0.0</v>
      </c>
      <c r="T131" s="6">
        <v>0.0</v>
      </c>
      <c r="U131" s="6">
        <v>0.0</v>
      </c>
      <c r="V131" s="6">
        <v>0.0</v>
      </c>
      <c r="W131" s="6">
        <v>0.0</v>
      </c>
      <c r="X131" s="6">
        <v>0.0</v>
      </c>
      <c r="Y131" s="6">
        <v>0.0</v>
      </c>
      <c r="Z131" s="6">
        <v>0.0</v>
      </c>
      <c r="AA131" s="6">
        <v>0.0</v>
      </c>
      <c r="AB131" s="6">
        <v>0.0</v>
      </c>
      <c r="AC131" s="6">
        <v>0.0</v>
      </c>
      <c r="AD131" s="6">
        <v>0.0</v>
      </c>
      <c r="AE131" s="6">
        <v>0.0</v>
      </c>
      <c r="AF131" s="6">
        <v>0.0</v>
      </c>
      <c r="AG131" s="6">
        <v>0.0</v>
      </c>
      <c r="AJ131" s="14">
        <f t="shared" si="1"/>
        <v>0</v>
      </c>
    </row>
    <row r="132" ht="12.75" customHeight="1">
      <c r="A132" s="6" t="s">
        <v>304</v>
      </c>
      <c r="B132" s="6" t="s">
        <v>305</v>
      </c>
      <c r="C132" s="6" t="s">
        <v>64</v>
      </c>
      <c r="D132" s="6" t="s">
        <v>65</v>
      </c>
      <c r="E132" s="6">
        <v>2.733333333333333</v>
      </c>
      <c r="F132" s="6">
        <v>2.733333333333333</v>
      </c>
      <c r="G132" s="6">
        <v>2.733333333333333</v>
      </c>
      <c r="H132" s="6">
        <v>2.733333333333333</v>
      </c>
      <c r="I132" s="6">
        <v>2.733333333333333</v>
      </c>
      <c r="J132" s="6">
        <v>2.733333333333333</v>
      </c>
      <c r="K132" s="6">
        <v>2.733333333333333</v>
      </c>
      <c r="L132" s="6">
        <v>2.733333333333333</v>
      </c>
      <c r="M132" s="6">
        <v>2.733333333333333</v>
      </c>
      <c r="N132" s="6">
        <v>2.733333333333333</v>
      </c>
      <c r="O132" s="6">
        <v>2.733333333333333</v>
      </c>
      <c r="P132" s="6">
        <v>2.733333333333333</v>
      </c>
      <c r="Q132" s="6">
        <v>2.733333333333333</v>
      </c>
      <c r="R132" s="6">
        <v>2.733333333333333</v>
      </c>
      <c r="S132" s="6">
        <v>2.733333333333333</v>
      </c>
      <c r="T132" s="6">
        <v>2.733333333333333</v>
      </c>
      <c r="U132" s="6">
        <v>2.733333333333333</v>
      </c>
      <c r="V132" s="6">
        <v>2.733333333333333</v>
      </c>
      <c r="W132" s="6">
        <v>2.733333333333333</v>
      </c>
      <c r="X132" s="6">
        <v>2.733333333333333</v>
      </c>
      <c r="Y132" s="6">
        <v>2.733333333333333</v>
      </c>
      <c r="Z132" s="6">
        <v>2.733333333333333</v>
      </c>
      <c r="AA132" s="6">
        <v>2.733333333333333</v>
      </c>
      <c r="AB132" s="6">
        <v>2.733333333333333</v>
      </c>
      <c r="AC132" s="6">
        <v>2.733333333333333</v>
      </c>
      <c r="AD132" s="6">
        <v>2.733333333333333</v>
      </c>
      <c r="AE132" s="6">
        <v>2.733333333333333</v>
      </c>
      <c r="AF132" s="6">
        <v>2.733333333333333</v>
      </c>
      <c r="AG132" s="6">
        <v>2.733333333333333</v>
      </c>
      <c r="AH132" s="6">
        <v>2.733333333333333</v>
      </c>
      <c r="AI132" s="6">
        <v>2.733333333333333</v>
      </c>
      <c r="AJ132" s="14">
        <f t="shared" si="1"/>
        <v>0</v>
      </c>
    </row>
    <row r="133" ht="12.75" customHeight="1">
      <c r="A133" s="6" t="s">
        <v>306</v>
      </c>
      <c r="B133" s="6" t="s">
        <v>307</v>
      </c>
      <c r="C133" s="6" t="s">
        <v>64</v>
      </c>
      <c r="D133" s="6" t="s">
        <v>65</v>
      </c>
      <c r="E133" s="6">
        <v>10.896663634352027</v>
      </c>
      <c r="F133" s="6">
        <v>10.896663634352027</v>
      </c>
      <c r="G133" s="6">
        <v>10.896663634352027</v>
      </c>
      <c r="H133" s="6">
        <v>10.896663634352027</v>
      </c>
      <c r="I133" s="6">
        <v>10.896663634352027</v>
      </c>
      <c r="J133" s="6">
        <v>10.896663634352027</v>
      </c>
      <c r="K133" s="6">
        <v>10.896663634352027</v>
      </c>
      <c r="L133" s="6">
        <v>10.896663634352027</v>
      </c>
      <c r="M133" s="6">
        <v>10.896663634352027</v>
      </c>
      <c r="N133" s="6">
        <v>10.896663634352027</v>
      </c>
      <c r="O133" s="6">
        <v>10.896663634352027</v>
      </c>
      <c r="P133" s="6">
        <v>10.896663634352027</v>
      </c>
      <c r="Q133" s="6">
        <v>10.896663634352027</v>
      </c>
      <c r="R133" s="6">
        <v>10.896663634352027</v>
      </c>
      <c r="S133" s="6">
        <v>10.896663634352027</v>
      </c>
      <c r="T133" s="6">
        <v>10.896663634352027</v>
      </c>
      <c r="U133" s="6">
        <v>10.896663634352027</v>
      </c>
      <c r="V133" s="6">
        <v>10.896663634352027</v>
      </c>
      <c r="W133" s="6">
        <v>10.896663634352027</v>
      </c>
      <c r="X133" s="6">
        <v>10.896663634352027</v>
      </c>
      <c r="Y133" s="6">
        <v>10.896663634352027</v>
      </c>
      <c r="Z133" s="6">
        <v>10.896663634352027</v>
      </c>
      <c r="AA133" s="6">
        <v>10.896663634352027</v>
      </c>
      <c r="AB133" s="6">
        <v>10.896663634352027</v>
      </c>
      <c r="AC133" s="6">
        <v>10.896663634352027</v>
      </c>
      <c r="AD133" s="6">
        <v>10.896663634352027</v>
      </c>
      <c r="AE133" s="6">
        <v>10.896663634352027</v>
      </c>
      <c r="AF133" s="6">
        <v>10.896663634352027</v>
      </c>
      <c r="AG133" s="6">
        <v>10.896663634352027</v>
      </c>
      <c r="AH133" s="6">
        <v>10.896663634352027</v>
      </c>
      <c r="AI133" s="6">
        <v>10.896663634352027</v>
      </c>
      <c r="AJ133" s="14">
        <f t="shared" si="1"/>
        <v>0</v>
      </c>
    </row>
    <row r="134" ht="12.75" customHeight="1">
      <c r="A134" s="6" t="s">
        <v>308</v>
      </c>
      <c r="B134" s="6" t="s">
        <v>309</v>
      </c>
      <c r="C134" s="6" t="s">
        <v>64</v>
      </c>
      <c r="D134" s="6" t="s">
        <v>65</v>
      </c>
      <c r="E134" s="6">
        <v>0.0</v>
      </c>
      <c r="F134" s="6">
        <v>0.0</v>
      </c>
      <c r="G134" s="6">
        <v>0.0</v>
      </c>
      <c r="H134" s="6">
        <v>0.0</v>
      </c>
      <c r="I134" s="6">
        <v>0.0</v>
      </c>
      <c r="J134" s="6">
        <v>0.0</v>
      </c>
      <c r="K134" s="6">
        <v>0.0</v>
      </c>
      <c r="L134" s="6">
        <v>0.0</v>
      </c>
      <c r="M134" s="6">
        <v>0.0</v>
      </c>
      <c r="N134" s="6">
        <v>0.0</v>
      </c>
      <c r="O134" s="6">
        <v>0.0</v>
      </c>
      <c r="P134" s="6">
        <v>0.0</v>
      </c>
      <c r="Q134" s="6">
        <v>0.0</v>
      </c>
      <c r="R134" s="6">
        <v>0.0</v>
      </c>
      <c r="S134" s="6">
        <v>0.0</v>
      </c>
      <c r="T134" s="6">
        <v>0.0</v>
      </c>
      <c r="U134" s="6">
        <v>0.0</v>
      </c>
      <c r="V134" s="6">
        <v>0.0</v>
      </c>
      <c r="W134" s="6">
        <v>0.0</v>
      </c>
      <c r="X134" s="6">
        <v>0.0</v>
      </c>
      <c r="Y134" s="6">
        <v>0.0</v>
      </c>
      <c r="Z134" s="6">
        <v>0.0</v>
      </c>
      <c r="AA134" s="6">
        <v>0.0</v>
      </c>
      <c r="AB134" s="6">
        <v>0.0</v>
      </c>
      <c r="AC134" s="6">
        <v>0.0</v>
      </c>
      <c r="AD134" s="6">
        <v>0.0</v>
      </c>
      <c r="AE134" s="6">
        <v>0.0</v>
      </c>
      <c r="AF134" s="6">
        <v>0.0</v>
      </c>
      <c r="AG134" s="6">
        <v>0.0</v>
      </c>
      <c r="AJ134" s="14">
        <f t="shared" si="1"/>
        <v>0</v>
      </c>
    </row>
    <row r="135" ht="12.75" customHeight="1">
      <c r="A135" s="6" t="s">
        <v>310</v>
      </c>
      <c r="B135" s="6" t="s">
        <v>311</v>
      </c>
      <c r="C135" s="6" t="s">
        <v>64</v>
      </c>
      <c r="D135" s="6" t="s">
        <v>65</v>
      </c>
      <c r="E135" s="6">
        <v>0.0</v>
      </c>
      <c r="F135" s="6">
        <v>0.0</v>
      </c>
      <c r="G135" s="6">
        <v>0.0</v>
      </c>
      <c r="H135" s="6">
        <v>0.0</v>
      </c>
      <c r="I135" s="6">
        <v>0.0</v>
      </c>
      <c r="J135" s="6">
        <v>0.0</v>
      </c>
      <c r="K135" s="6">
        <v>0.0</v>
      </c>
      <c r="L135" s="6">
        <v>0.0</v>
      </c>
      <c r="M135" s="6">
        <v>0.0</v>
      </c>
      <c r="N135" s="6">
        <v>0.0</v>
      </c>
      <c r="O135" s="6">
        <v>0.0</v>
      </c>
      <c r="P135" s="6">
        <v>0.0</v>
      </c>
      <c r="Q135" s="6">
        <v>0.0</v>
      </c>
      <c r="R135" s="6">
        <v>0.0</v>
      </c>
      <c r="S135" s="6">
        <v>0.0</v>
      </c>
      <c r="T135" s="6">
        <v>0.0</v>
      </c>
      <c r="U135" s="6">
        <v>0.0</v>
      </c>
      <c r="V135" s="6">
        <v>0.0</v>
      </c>
      <c r="W135" s="6">
        <v>0.0</v>
      </c>
      <c r="X135" s="6">
        <v>0.0</v>
      </c>
      <c r="Y135" s="6">
        <v>0.0</v>
      </c>
      <c r="Z135" s="6">
        <v>0.0</v>
      </c>
      <c r="AA135" s="6">
        <v>0.0</v>
      </c>
      <c r="AB135" s="6">
        <v>0.0</v>
      </c>
      <c r="AC135" s="6">
        <v>0.0</v>
      </c>
      <c r="AD135" s="6">
        <v>0.0</v>
      </c>
      <c r="AE135" s="6">
        <v>0.0</v>
      </c>
      <c r="AF135" s="6">
        <v>0.0</v>
      </c>
      <c r="AG135" s="6">
        <v>0.0</v>
      </c>
      <c r="AH135" s="6">
        <v>0.0</v>
      </c>
      <c r="AI135" s="6">
        <v>0.0</v>
      </c>
      <c r="AJ135" s="14">
        <f t="shared" si="1"/>
        <v>0</v>
      </c>
    </row>
    <row r="136" ht="12.75" customHeight="1">
      <c r="A136" s="6" t="s">
        <v>312</v>
      </c>
      <c r="B136" s="6" t="s">
        <v>313</v>
      </c>
      <c r="C136" s="6" t="s">
        <v>64</v>
      </c>
      <c r="D136" s="6" t="s">
        <v>65</v>
      </c>
      <c r="E136" s="6">
        <v>0.4544841349217794</v>
      </c>
      <c r="F136" s="6">
        <v>0.4544841349217794</v>
      </c>
      <c r="G136" s="6">
        <v>0.4544841349217794</v>
      </c>
      <c r="H136" s="6">
        <v>0.4544841349217794</v>
      </c>
      <c r="I136" s="6">
        <v>0.4544841349217794</v>
      </c>
      <c r="J136" s="6">
        <v>0.4544841349217794</v>
      </c>
      <c r="K136" s="6">
        <v>0.4544841349217794</v>
      </c>
      <c r="L136" s="6">
        <v>0.4544841349217794</v>
      </c>
      <c r="M136" s="6">
        <v>0.4544841349217794</v>
      </c>
      <c r="N136" s="6">
        <v>0.4544841349217794</v>
      </c>
      <c r="O136" s="6">
        <v>0.4544841349217794</v>
      </c>
      <c r="P136" s="6">
        <v>0.4544841349217794</v>
      </c>
      <c r="Q136" s="6">
        <v>0.4544841349217794</v>
      </c>
      <c r="R136" s="6">
        <v>0.4544841349217794</v>
      </c>
      <c r="S136" s="6">
        <v>0.4544841349217794</v>
      </c>
      <c r="T136" s="6">
        <v>0.4544841349217794</v>
      </c>
      <c r="U136" s="6">
        <v>0.4544841349217794</v>
      </c>
      <c r="V136" s="6">
        <v>0.4544841349217794</v>
      </c>
      <c r="W136" s="6">
        <v>0.4544841349217794</v>
      </c>
      <c r="X136" s="6">
        <v>0.4544841349217794</v>
      </c>
      <c r="Y136" s="6">
        <v>0.4544841349217794</v>
      </c>
      <c r="Z136" s="6">
        <v>0.4544841349217794</v>
      </c>
      <c r="AA136" s="6">
        <v>0.4544841349217794</v>
      </c>
      <c r="AB136" s="6">
        <v>0.4544841349217794</v>
      </c>
      <c r="AC136" s="6">
        <v>0.4544841349217794</v>
      </c>
      <c r="AD136" s="6">
        <v>0.4544841349217794</v>
      </c>
      <c r="AE136" s="6">
        <v>0.4544841349217794</v>
      </c>
      <c r="AF136" s="6">
        <v>0.4544841349217794</v>
      </c>
      <c r="AG136" s="6">
        <v>0.4544841349217794</v>
      </c>
      <c r="AH136" s="6">
        <v>0.4544841349217794</v>
      </c>
      <c r="AI136" s="6">
        <v>0.4544841349217794</v>
      </c>
      <c r="AJ136" s="14">
        <f t="shared" si="1"/>
        <v>0</v>
      </c>
    </row>
    <row r="137" ht="12.75" customHeight="1">
      <c r="A137" s="6" t="s">
        <v>314</v>
      </c>
      <c r="B137" s="6" t="s">
        <v>315</v>
      </c>
      <c r="C137" s="6" t="s">
        <v>64</v>
      </c>
      <c r="D137" s="6" t="s">
        <v>65</v>
      </c>
      <c r="E137" s="6">
        <v>16.666666666666664</v>
      </c>
      <c r="F137" s="6">
        <v>16.666666666666664</v>
      </c>
      <c r="G137" s="6">
        <v>16.666666666666664</v>
      </c>
      <c r="H137" s="6">
        <v>16.666666666666664</v>
      </c>
      <c r="I137" s="6">
        <v>16.666666666666664</v>
      </c>
      <c r="J137" s="6">
        <v>16.666666666666664</v>
      </c>
      <c r="K137" s="6">
        <v>16.666666666666664</v>
      </c>
      <c r="L137" s="6">
        <v>16.666666666666664</v>
      </c>
      <c r="M137" s="6">
        <v>16.666666666666664</v>
      </c>
      <c r="N137" s="6">
        <v>16.666666666666664</v>
      </c>
      <c r="O137" s="6">
        <v>16.666666666666664</v>
      </c>
      <c r="P137" s="6">
        <v>16.666666666666664</v>
      </c>
      <c r="Q137" s="6">
        <v>16.666666666666664</v>
      </c>
      <c r="R137" s="6">
        <v>16.666666666666664</v>
      </c>
      <c r="S137" s="6">
        <v>16.666666666666664</v>
      </c>
      <c r="T137" s="6">
        <v>16.666666666666664</v>
      </c>
      <c r="U137" s="6">
        <v>16.666666666666664</v>
      </c>
      <c r="V137" s="6">
        <v>16.666666666666664</v>
      </c>
      <c r="W137" s="6">
        <v>16.666666666666664</v>
      </c>
      <c r="X137" s="6">
        <v>16.666666666666664</v>
      </c>
      <c r="Y137" s="6">
        <v>16.666666666666664</v>
      </c>
      <c r="Z137" s="6">
        <v>16.666666666666664</v>
      </c>
      <c r="AA137" s="6">
        <v>16.666666666666664</v>
      </c>
      <c r="AB137" s="6">
        <v>16.666666666666664</v>
      </c>
      <c r="AC137" s="6">
        <v>16.666666666666664</v>
      </c>
      <c r="AD137" s="6">
        <v>16.666666666666664</v>
      </c>
      <c r="AE137" s="6">
        <v>16.666666666666664</v>
      </c>
      <c r="AF137" s="6">
        <v>16.666666666666664</v>
      </c>
      <c r="AG137" s="6">
        <v>16.666666666666664</v>
      </c>
      <c r="AH137" s="6">
        <v>16.666666666666664</v>
      </c>
      <c r="AI137" s="6">
        <v>16.666666666666664</v>
      </c>
      <c r="AJ137" s="14">
        <f t="shared" si="1"/>
        <v>0</v>
      </c>
    </row>
    <row r="138" ht="12.75" customHeight="1">
      <c r="A138" s="6" t="s">
        <v>316</v>
      </c>
      <c r="B138" s="6" t="s">
        <v>317</v>
      </c>
      <c r="C138" s="6" t="s">
        <v>64</v>
      </c>
      <c r="D138" s="6" t="s">
        <v>65</v>
      </c>
      <c r="E138" s="6">
        <v>73.26086956521739</v>
      </c>
      <c r="F138" s="6">
        <v>73.26086956521739</v>
      </c>
      <c r="G138" s="6">
        <v>73.26086956521739</v>
      </c>
      <c r="H138" s="6">
        <v>73.26086956521739</v>
      </c>
      <c r="I138" s="6">
        <v>73.26086956521739</v>
      </c>
      <c r="J138" s="6">
        <v>73.26086956521739</v>
      </c>
      <c r="K138" s="6">
        <v>73.26086956521739</v>
      </c>
      <c r="L138" s="6">
        <v>73.26086956521739</v>
      </c>
      <c r="M138" s="6">
        <v>73.26086956521739</v>
      </c>
      <c r="N138" s="6">
        <v>73.26086956521739</v>
      </c>
      <c r="O138" s="6">
        <v>73.26086956521739</v>
      </c>
      <c r="P138" s="6">
        <v>73.26086956521739</v>
      </c>
      <c r="Q138" s="6">
        <v>73.26086956521739</v>
      </c>
      <c r="R138" s="6">
        <v>73.26086956521739</v>
      </c>
      <c r="S138" s="6">
        <v>73.26086956521739</v>
      </c>
      <c r="T138" s="6">
        <v>73.26086956521739</v>
      </c>
      <c r="U138" s="6">
        <v>73.26086956521739</v>
      </c>
      <c r="V138" s="6">
        <v>73.26086956521739</v>
      </c>
      <c r="W138" s="6">
        <v>73.26086956521739</v>
      </c>
      <c r="X138" s="6">
        <v>73.26086956521739</v>
      </c>
      <c r="Y138" s="6">
        <v>73.26086956521739</v>
      </c>
      <c r="Z138" s="6">
        <v>73.26086956521739</v>
      </c>
      <c r="AA138" s="6">
        <v>73.26086956521739</v>
      </c>
      <c r="AB138" s="6">
        <v>73.26086956521739</v>
      </c>
      <c r="AC138" s="6">
        <v>73.26086956521739</v>
      </c>
      <c r="AD138" s="6">
        <v>73.26086956521739</v>
      </c>
      <c r="AE138" s="6">
        <v>73.26086956521739</v>
      </c>
      <c r="AF138" s="6">
        <v>73.26086956521739</v>
      </c>
      <c r="AG138" s="6">
        <v>73.26086956521739</v>
      </c>
      <c r="AH138" s="6">
        <v>73.26086956521739</v>
      </c>
      <c r="AI138" s="6">
        <v>73.26086956521739</v>
      </c>
      <c r="AJ138" s="14">
        <f t="shared" si="1"/>
        <v>0</v>
      </c>
    </row>
    <row r="139" ht="12.75" customHeight="1">
      <c r="A139" s="6" t="s">
        <v>318</v>
      </c>
      <c r="B139" s="6" t="s">
        <v>319</v>
      </c>
      <c r="C139" s="6" t="s">
        <v>64</v>
      </c>
      <c r="D139" s="6" t="s">
        <v>65</v>
      </c>
      <c r="E139" s="6">
        <v>11.073684210526316</v>
      </c>
      <c r="F139" s="6">
        <v>11.073684210526316</v>
      </c>
      <c r="G139" s="6">
        <v>11.073684210526316</v>
      </c>
      <c r="H139" s="6">
        <v>11.073684210526316</v>
      </c>
      <c r="I139" s="6">
        <v>11.073684210526316</v>
      </c>
      <c r="J139" s="6">
        <v>11.073684210526316</v>
      </c>
      <c r="K139" s="6">
        <v>11.073684210526316</v>
      </c>
      <c r="L139" s="6">
        <v>11.073684210526316</v>
      </c>
      <c r="M139" s="6">
        <v>11.073684210526316</v>
      </c>
      <c r="N139" s="6">
        <v>11.073684210526316</v>
      </c>
      <c r="O139" s="6">
        <v>11.073684210526316</v>
      </c>
      <c r="P139" s="6">
        <v>11.073684210526316</v>
      </c>
      <c r="Q139" s="6">
        <v>11.073684210526316</v>
      </c>
      <c r="R139" s="6">
        <v>11.073684210526316</v>
      </c>
      <c r="S139" s="6">
        <v>11.073684210526316</v>
      </c>
      <c r="T139" s="6">
        <v>11.073684210526316</v>
      </c>
      <c r="U139" s="6">
        <v>11.073684210526316</v>
      </c>
      <c r="V139" s="6">
        <v>11.073684210526316</v>
      </c>
      <c r="W139" s="6">
        <v>11.073684210526316</v>
      </c>
      <c r="X139" s="6">
        <v>11.073684210526316</v>
      </c>
      <c r="Y139" s="6">
        <v>11.073684210526316</v>
      </c>
      <c r="Z139" s="6">
        <v>11.073684210526316</v>
      </c>
      <c r="AA139" s="6">
        <v>11.073684210526316</v>
      </c>
      <c r="AB139" s="6">
        <v>11.073684210526316</v>
      </c>
      <c r="AC139" s="6">
        <v>11.073684210526316</v>
      </c>
      <c r="AD139" s="6">
        <v>11.073684210526316</v>
      </c>
      <c r="AE139" s="6">
        <v>11.073684210526316</v>
      </c>
      <c r="AF139" s="6">
        <v>11.073684210526316</v>
      </c>
      <c r="AG139" s="6">
        <v>11.073684210526316</v>
      </c>
      <c r="AH139" s="6">
        <v>11.073684210526316</v>
      </c>
      <c r="AI139" s="6">
        <v>11.073684210526316</v>
      </c>
      <c r="AJ139" s="14">
        <f t="shared" si="1"/>
        <v>0</v>
      </c>
    </row>
    <row r="140" ht="12.75" customHeight="1">
      <c r="A140" s="6" t="s">
        <v>320</v>
      </c>
      <c r="B140" s="6" t="s">
        <v>321</v>
      </c>
      <c r="C140" s="6" t="s">
        <v>64</v>
      </c>
      <c r="D140" s="6" t="s">
        <v>65</v>
      </c>
      <c r="E140" s="6">
        <v>8.782159044964144</v>
      </c>
      <c r="F140" s="6">
        <v>8.782159044964144</v>
      </c>
      <c r="G140" s="6">
        <v>8.782159044964144</v>
      </c>
      <c r="H140" s="6">
        <v>8.782159044964144</v>
      </c>
      <c r="I140" s="6">
        <v>8.782159044964144</v>
      </c>
      <c r="J140" s="6">
        <v>8.782159044964144</v>
      </c>
      <c r="K140" s="6">
        <v>8.782159044964144</v>
      </c>
      <c r="L140" s="6">
        <v>8.782159044964144</v>
      </c>
      <c r="M140" s="6">
        <v>8.782159044964144</v>
      </c>
      <c r="N140" s="6">
        <v>8.782159044964144</v>
      </c>
      <c r="O140" s="6">
        <v>8.782159044964144</v>
      </c>
      <c r="P140" s="6">
        <v>8.782159044964144</v>
      </c>
      <c r="Q140" s="6">
        <v>8.782159044964144</v>
      </c>
      <c r="R140" s="6">
        <v>8.782159044964144</v>
      </c>
      <c r="S140" s="6">
        <v>8.782159044964144</v>
      </c>
      <c r="T140" s="6">
        <v>8.782159044964144</v>
      </c>
      <c r="U140" s="6">
        <v>8.782159044964144</v>
      </c>
      <c r="V140" s="6">
        <v>8.782159044964144</v>
      </c>
      <c r="W140" s="6">
        <v>8.782159044964144</v>
      </c>
      <c r="X140" s="6">
        <v>8.782159044964144</v>
      </c>
      <c r="Y140" s="6">
        <v>8.782159044964144</v>
      </c>
      <c r="Z140" s="6">
        <v>8.782159044964144</v>
      </c>
      <c r="AA140" s="6">
        <v>8.782159044964144</v>
      </c>
      <c r="AB140" s="6">
        <v>8.782159044964144</v>
      </c>
      <c r="AC140" s="6">
        <v>8.782159044964144</v>
      </c>
      <c r="AD140" s="6">
        <v>8.782159044964144</v>
      </c>
      <c r="AE140" s="6">
        <v>8.782159044964144</v>
      </c>
      <c r="AF140" s="6">
        <v>8.782159044964144</v>
      </c>
      <c r="AG140" s="6">
        <v>8.782159044964144</v>
      </c>
      <c r="AH140" s="6">
        <v>8.782159044964144</v>
      </c>
      <c r="AI140" s="6">
        <v>8.782159044964144</v>
      </c>
      <c r="AJ140" s="14">
        <f t="shared" si="1"/>
        <v>0</v>
      </c>
    </row>
    <row r="141" ht="12.75" customHeight="1">
      <c r="A141" s="6" t="s">
        <v>322</v>
      </c>
      <c r="B141" s="6" t="s">
        <v>323</v>
      </c>
      <c r="C141" s="6" t="s">
        <v>64</v>
      </c>
      <c r="D141" s="6" t="s">
        <v>65</v>
      </c>
      <c r="E141" s="6">
        <v>12.430555555555555</v>
      </c>
      <c r="F141" s="6">
        <v>12.430555555555555</v>
      </c>
      <c r="G141" s="6">
        <v>12.430555555555555</v>
      </c>
      <c r="H141" s="6">
        <v>12.430555555555555</v>
      </c>
      <c r="I141" s="6">
        <v>12.430555555555555</v>
      </c>
      <c r="J141" s="6">
        <v>12.430555555555555</v>
      </c>
      <c r="K141" s="6">
        <v>12.430555555555555</v>
      </c>
      <c r="L141" s="6">
        <v>12.430555555555555</v>
      </c>
      <c r="M141" s="6">
        <v>12.430555555555555</v>
      </c>
      <c r="N141" s="6">
        <v>12.430555555555555</v>
      </c>
      <c r="O141" s="6">
        <v>12.430555555555555</v>
      </c>
      <c r="P141" s="6">
        <v>12.430555555555555</v>
      </c>
      <c r="Q141" s="6">
        <v>12.430555555555555</v>
      </c>
      <c r="R141" s="6">
        <v>12.430555555555555</v>
      </c>
      <c r="S141" s="6">
        <v>12.430555555555555</v>
      </c>
      <c r="T141" s="6">
        <v>12.430555555555555</v>
      </c>
      <c r="U141" s="6">
        <v>12.430555555555555</v>
      </c>
      <c r="V141" s="6">
        <v>12.430555555555555</v>
      </c>
      <c r="W141" s="6">
        <v>12.430555555555555</v>
      </c>
      <c r="X141" s="6">
        <v>12.430555555555555</v>
      </c>
      <c r="Y141" s="6">
        <v>12.430555555555555</v>
      </c>
      <c r="Z141" s="6">
        <v>12.430555555555555</v>
      </c>
      <c r="AA141" s="6">
        <v>12.430555555555555</v>
      </c>
      <c r="AB141" s="6">
        <v>12.430555555555555</v>
      </c>
      <c r="AC141" s="6">
        <v>12.430555555555555</v>
      </c>
      <c r="AD141" s="6">
        <v>12.430555555555555</v>
      </c>
      <c r="AE141" s="6">
        <v>12.430555555555555</v>
      </c>
      <c r="AF141" s="6">
        <v>12.430555555555555</v>
      </c>
      <c r="AG141" s="6">
        <v>12.430555555555555</v>
      </c>
      <c r="AH141" s="6">
        <v>12.430555555555555</v>
      </c>
      <c r="AI141" s="6">
        <v>12.430555555555555</v>
      </c>
      <c r="AJ141" s="14">
        <f t="shared" si="1"/>
        <v>0</v>
      </c>
    </row>
    <row r="142" ht="12.75" customHeight="1">
      <c r="A142" s="6" t="s">
        <v>324</v>
      </c>
      <c r="B142" s="6" t="s">
        <v>325</v>
      </c>
      <c r="C142" s="6" t="s">
        <v>64</v>
      </c>
      <c r="D142" s="6" t="s">
        <v>65</v>
      </c>
      <c r="E142" s="6">
        <v>33.33333333333333</v>
      </c>
      <c r="F142" s="6">
        <v>33.33333333333333</v>
      </c>
      <c r="G142" s="6">
        <v>33.33333333333333</v>
      </c>
      <c r="H142" s="6">
        <v>33.33333333333333</v>
      </c>
      <c r="I142" s="6">
        <v>33.33333333333333</v>
      </c>
      <c r="J142" s="6">
        <v>33.33333333333333</v>
      </c>
      <c r="K142" s="6">
        <v>33.33333333333333</v>
      </c>
      <c r="L142" s="6">
        <v>33.33333333333333</v>
      </c>
      <c r="M142" s="6">
        <v>33.33333333333333</v>
      </c>
      <c r="N142" s="6">
        <v>33.33333333333333</v>
      </c>
      <c r="O142" s="6">
        <v>33.33333333333333</v>
      </c>
      <c r="P142" s="6">
        <v>33.33333333333333</v>
      </c>
      <c r="Q142" s="6">
        <v>33.33333333333333</v>
      </c>
      <c r="R142" s="6">
        <v>33.33333333333333</v>
      </c>
      <c r="S142" s="6">
        <v>33.33333333333333</v>
      </c>
      <c r="T142" s="6">
        <v>33.33333333333333</v>
      </c>
      <c r="U142" s="6">
        <v>33.33333333333333</v>
      </c>
      <c r="V142" s="6">
        <v>33.33333333333333</v>
      </c>
      <c r="W142" s="6">
        <v>33.33333333333333</v>
      </c>
      <c r="X142" s="6">
        <v>33.33333333333333</v>
      </c>
      <c r="Y142" s="6">
        <v>33.33333333333333</v>
      </c>
      <c r="Z142" s="6">
        <v>33.33333333333333</v>
      </c>
      <c r="AA142" s="6">
        <v>33.33333333333333</v>
      </c>
      <c r="AB142" s="6">
        <v>33.33333333333333</v>
      </c>
      <c r="AC142" s="6">
        <v>33.33333333333333</v>
      </c>
      <c r="AD142" s="6">
        <v>33.33333333333333</v>
      </c>
      <c r="AE142" s="6">
        <v>33.33333333333333</v>
      </c>
      <c r="AF142" s="6">
        <v>33.33333333333333</v>
      </c>
      <c r="AG142" s="6">
        <v>33.33333333333333</v>
      </c>
      <c r="AH142" s="6">
        <v>33.33333333333333</v>
      </c>
      <c r="AI142" s="6">
        <v>33.33333333333333</v>
      </c>
      <c r="AJ142" s="14">
        <f t="shared" si="1"/>
        <v>0</v>
      </c>
    </row>
    <row r="143" ht="12.75" customHeight="1">
      <c r="A143" s="6" t="s">
        <v>326</v>
      </c>
      <c r="B143" s="6" t="s">
        <v>327</v>
      </c>
      <c r="C143" s="6" t="s">
        <v>64</v>
      </c>
      <c r="D143" s="6" t="s">
        <v>65</v>
      </c>
      <c r="E143" s="6">
        <v>36.28383921246924</v>
      </c>
      <c r="F143" s="6">
        <v>36.28383921246924</v>
      </c>
      <c r="G143" s="6">
        <v>36.28383921246924</v>
      </c>
      <c r="H143" s="6">
        <v>36.28383921246924</v>
      </c>
      <c r="I143" s="6">
        <v>36.28383921246924</v>
      </c>
      <c r="J143" s="6">
        <v>36.28383921246924</v>
      </c>
      <c r="K143" s="6">
        <v>36.28383921246924</v>
      </c>
      <c r="L143" s="6">
        <v>36.28383921246924</v>
      </c>
      <c r="M143" s="6">
        <v>36.28383921246924</v>
      </c>
      <c r="N143" s="6">
        <v>36.28383921246924</v>
      </c>
      <c r="O143" s="6">
        <v>36.28383921246924</v>
      </c>
      <c r="P143" s="6">
        <v>36.28383921246924</v>
      </c>
      <c r="Q143" s="6">
        <v>36.28383921246924</v>
      </c>
      <c r="R143" s="6">
        <v>36.28383921246924</v>
      </c>
      <c r="S143" s="6">
        <v>36.28383921246924</v>
      </c>
      <c r="T143" s="6">
        <v>36.28383921246924</v>
      </c>
      <c r="U143" s="6">
        <v>36.28383921246924</v>
      </c>
      <c r="V143" s="6">
        <v>36.28383921246924</v>
      </c>
      <c r="W143" s="6">
        <v>36.28383921246924</v>
      </c>
      <c r="X143" s="6">
        <v>36.28383921246924</v>
      </c>
      <c r="Y143" s="6">
        <v>36.28383921246924</v>
      </c>
      <c r="Z143" s="6">
        <v>36.28383921246924</v>
      </c>
      <c r="AA143" s="6">
        <v>36.28383921246924</v>
      </c>
      <c r="AB143" s="6">
        <v>36.28383921246924</v>
      </c>
      <c r="AC143" s="6">
        <v>36.28383921246924</v>
      </c>
      <c r="AD143" s="6">
        <v>36.28383921246924</v>
      </c>
      <c r="AE143" s="6">
        <v>36.28383921246924</v>
      </c>
      <c r="AF143" s="6">
        <v>36.28383921246924</v>
      </c>
      <c r="AG143" s="6">
        <v>36.28383921246924</v>
      </c>
      <c r="AH143" s="6">
        <v>36.28383921246924</v>
      </c>
      <c r="AI143" s="6">
        <v>36.28383921246924</v>
      </c>
      <c r="AJ143" s="14">
        <f t="shared" si="1"/>
        <v>0</v>
      </c>
    </row>
    <row r="144" ht="12.75" customHeight="1">
      <c r="A144" s="6" t="s">
        <v>328</v>
      </c>
      <c r="B144" s="6" t="s">
        <v>329</v>
      </c>
      <c r="C144" s="6" t="s">
        <v>64</v>
      </c>
      <c r="D144" s="6" t="s">
        <v>65</v>
      </c>
      <c r="AJ144" s="14">
        <f t="shared" si="1"/>
        <v>0</v>
      </c>
    </row>
    <row r="145" ht="12.75" customHeight="1">
      <c r="A145" s="6" t="s">
        <v>330</v>
      </c>
      <c r="B145" s="6" t="s">
        <v>331</v>
      </c>
      <c r="C145" s="6" t="s">
        <v>64</v>
      </c>
      <c r="D145" s="6" t="s">
        <v>65</v>
      </c>
      <c r="E145" s="6">
        <v>1.03983180862549</v>
      </c>
      <c r="F145" s="6">
        <v>1.03983180862549</v>
      </c>
      <c r="G145" s="6">
        <v>1.03983180862549</v>
      </c>
      <c r="H145" s="6">
        <v>1.03983180862549</v>
      </c>
      <c r="I145" s="6">
        <v>1.03983180862549</v>
      </c>
      <c r="J145" s="6">
        <v>1.03983180862549</v>
      </c>
      <c r="K145" s="6">
        <v>1.03983180862549</v>
      </c>
      <c r="L145" s="6">
        <v>1.03983180862549</v>
      </c>
      <c r="M145" s="6">
        <v>1.03983180862549</v>
      </c>
      <c r="N145" s="6">
        <v>1.03983180862549</v>
      </c>
      <c r="O145" s="6">
        <v>1.03983180862549</v>
      </c>
      <c r="P145" s="6">
        <v>1.03983180862549</v>
      </c>
      <c r="Q145" s="6">
        <v>1.03983180862549</v>
      </c>
      <c r="R145" s="6">
        <v>1.03983180862549</v>
      </c>
      <c r="S145" s="6">
        <v>1.03983180862549</v>
      </c>
      <c r="T145" s="6">
        <v>1.03983180862549</v>
      </c>
      <c r="U145" s="6">
        <v>1.03983180862549</v>
      </c>
      <c r="V145" s="6">
        <v>1.03983180862549</v>
      </c>
      <c r="W145" s="6">
        <v>1.03983180862549</v>
      </c>
      <c r="X145" s="6">
        <v>1.03983180862549</v>
      </c>
      <c r="Y145" s="6">
        <v>1.03983180862549</v>
      </c>
      <c r="Z145" s="6">
        <v>1.03983180862549</v>
      </c>
      <c r="AA145" s="6">
        <v>1.03983180862549</v>
      </c>
      <c r="AB145" s="6">
        <v>1.03983180862549</v>
      </c>
      <c r="AC145" s="6">
        <v>1.03983180862549</v>
      </c>
      <c r="AD145" s="6">
        <v>1.03983180862549</v>
      </c>
      <c r="AE145" s="6">
        <v>1.03983180862549</v>
      </c>
      <c r="AF145" s="6">
        <v>1.03983180862549</v>
      </c>
      <c r="AG145" s="6">
        <v>1.03983180862549</v>
      </c>
      <c r="AH145" s="6">
        <v>1.03983180862549</v>
      </c>
      <c r="AI145" s="6">
        <v>1.03983180862549</v>
      </c>
      <c r="AJ145" s="14">
        <f t="shared" si="1"/>
        <v>0</v>
      </c>
    </row>
    <row r="146" ht="12.75" customHeight="1">
      <c r="A146" s="6" t="s">
        <v>332</v>
      </c>
      <c r="B146" s="6" t="s">
        <v>333</v>
      </c>
      <c r="C146" s="6" t="s">
        <v>64</v>
      </c>
      <c r="D146" s="6" t="s">
        <v>65</v>
      </c>
      <c r="E146" s="6">
        <v>6.438396254023998E-4</v>
      </c>
      <c r="F146" s="6">
        <v>6.438396254023998E-4</v>
      </c>
      <c r="G146" s="6">
        <v>6.438396254023998E-4</v>
      </c>
      <c r="H146" s="6">
        <v>6.438396254023998E-4</v>
      </c>
      <c r="I146" s="6">
        <v>6.438396254023998E-4</v>
      </c>
      <c r="J146" s="6">
        <v>6.438396254023998E-4</v>
      </c>
      <c r="K146" s="6">
        <v>6.438396254023998E-4</v>
      </c>
      <c r="L146" s="6">
        <v>5.359970763795834E-4</v>
      </c>
      <c r="M146" s="6">
        <v>5.359970763795834E-4</v>
      </c>
      <c r="N146" s="6">
        <v>5.359970763795834E-4</v>
      </c>
      <c r="O146" s="6">
        <v>5.359970763795834E-4</v>
      </c>
      <c r="P146" s="6">
        <v>5.359970763795834E-4</v>
      </c>
      <c r="Q146" s="6">
        <v>5.359970763795834E-4</v>
      </c>
      <c r="R146" s="6">
        <v>5.359970763795834E-4</v>
      </c>
      <c r="S146" s="6">
        <v>5.359970763795834E-4</v>
      </c>
      <c r="T146" s="6">
        <v>5.359970763795834E-4</v>
      </c>
      <c r="U146" s="6">
        <v>5.359970763795834E-4</v>
      </c>
      <c r="V146" s="6">
        <v>5.359970763795834E-4</v>
      </c>
      <c r="W146" s="6">
        <v>5.359970763795834E-4</v>
      </c>
      <c r="X146" s="6">
        <v>5.359970763795834E-4</v>
      </c>
      <c r="Y146" s="6">
        <v>5.359970763795834E-4</v>
      </c>
      <c r="Z146" s="6">
        <v>5.359970763795834E-4</v>
      </c>
      <c r="AA146" s="6">
        <v>5.359970763795834E-4</v>
      </c>
      <c r="AB146" s="6">
        <v>5.359970763795834E-4</v>
      </c>
      <c r="AC146" s="6">
        <v>5.359970763795834E-4</v>
      </c>
      <c r="AD146" s="6">
        <v>5.359970763795834E-4</v>
      </c>
      <c r="AE146" s="6">
        <v>5.359970763795834E-4</v>
      </c>
      <c r="AF146" s="6">
        <v>5.359970763795834E-4</v>
      </c>
      <c r="AG146" s="6">
        <v>5.359970763795834E-4</v>
      </c>
      <c r="AH146" s="6">
        <v>5.359970763795834E-4</v>
      </c>
      <c r="AI146" s="6">
        <v>5.359970763795834E-4</v>
      </c>
      <c r="AJ146" s="14">
        <f t="shared" si="1"/>
        <v>-0.000107842549</v>
      </c>
    </row>
    <row r="147" ht="12.75" customHeight="1">
      <c r="A147" s="6" t="s">
        <v>334</v>
      </c>
      <c r="B147" s="6" t="s">
        <v>335</v>
      </c>
      <c r="C147" s="6" t="s">
        <v>64</v>
      </c>
      <c r="D147" s="6" t="s">
        <v>65</v>
      </c>
      <c r="E147" s="6">
        <v>0.009693053311793215</v>
      </c>
      <c r="F147" s="6">
        <v>0.009693053311793215</v>
      </c>
      <c r="G147" s="6">
        <v>0.009693053311793215</v>
      </c>
      <c r="H147" s="6">
        <v>0.009693053311793215</v>
      </c>
      <c r="I147" s="6">
        <v>0.009693053311793215</v>
      </c>
      <c r="J147" s="6">
        <v>0.009693053311793215</v>
      </c>
      <c r="K147" s="6">
        <v>0.009693053311793215</v>
      </c>
      <c r="L147" s="6">
        <v>0.009693053311793215</v>
      </c>
      <c r="M147" s="6">
        <v>0.009693053311793215</v>
      </c>
      <c r="N147" s="6">
        <v>0.009693053311793215</v>
      </c>
      <c r="O147" s="6">
        <v>0.009693053311793215</v>
      </c>
      <c r="P147" s="6">
        <v>0.009693053311793215</v>
      </c>
      <c r="Q147" s="6">
        <v>0.009693053311793215</v>
      </c>
      <c r="R147" s="6">
        <v>0.009693053311793215</v>
      </c>
      <c r="S147" s="6">
        <v>0.009693053311793215</v>
      </c>
      <c r="T147" s="6">
        <v>0.009693053311793215</v>
      </c>
      <c r="U147" s="6">
        <v>0.009693053311793215</v>
      </c>
      <c r="V147" s="6">
        <v>0.009693053311793215</v>
      </c>
      <c r="W147" s="6">
        <v>0.009693053311793215</v>
      </c>
      <c r="X147" s="6">
        <v>0.009693053311793215</v>
      </c>
      <c r="Y147" s="6">
        <v>0.009693053311793215</v>
      </c>
      <c r="Z147" s="6">
        <v>0.009693053311793215</v>
      </c>
      <c r="AA147" s="6">
        <v>0.009693053311793215</v>
      </c>
      <c r="AB147" s="6">
        <v>0.009693053311793215</v>
      </c>
      <c r="AC147" s="6">
        <v>0.009693053311793215</v>
      </c>
      <c r="AD147" s="6">
        <v>0.009693053311793215</v>
      </c>
      <c r="AE147" s="6">
        <v>0.009046849757673668</v>
      </c>
      <c r="AF147" s="6">
        <v>0.008723747980613893</v>
      </c>
      <c r="AG147" s="6">
        <v>0.00840064620355412</v>
      </c>
      <c r="AH147" s="6">
        <v>0.008077544426494346</v>
      </c>
      <c r="AI147" s="6">
        <v>0.008077544426494346</v>
      </c>
      <c r="AJ147" s="14">
        <f t="shared" si="1"/>
        <v>-0.001615508885</v>
      </c>
    </row>
    <row r="148" ht="12.75" customHeight="1">
      <c r="A148" s="6" t="s">
        <v>336</v>
      </c>
      <c r="B148" s="6" t="s">
        <v>337</v>
      </c>
      <c r="C148" s="6" t="s">
        <v>64</v>
      </c>
      <c r="D148" s="6" t="s">
        <v>65</v>
      </c>
      <c r="E148" s="6">
        <v>17.42735899405126</v>
      </c>
      <c r="F148" s="6">
        <v>17.400438670710592</v>
      </c>
      <c r="G148" s="6">
        <v>17.373518347369927</v>
      </c>
      <c r="H148" s="6">
        <v>17.346598024029262</v>
      </c>
      <c r="I148" s="6">
        <v>17.319677700688597</v>
      </c>
      <c r="J148" s="6">
        <v>17.292757377347932</v>
      </c>
      <c r="K148" s="6">
        <v>17.265837054007264</v>
      </c>
      <c r="L148" s="6">
        <v>17.2389167306666</v>
      </c>
      <c r="M148" s="6">
        <v>17.21199640732593</v>
      </c>
      <c r="N148" s="6">
        <v>17.185076083985265</v>
      </c>
      <c r="O148" s="6">
        <v>17.158155760644597</v>
      </c>
      <c r="P148" s="6">
        <v>17.128633351990942</v>
      </c>
      <c r="Q148" s="6">
        <v>17.09911094333728</v>
      </c>
      <c r="R148" s="6">
        <v>17.069588534683625</v>
      </c>
      <c r="S148" s="6">
        <v>17.040066126029966</v>
      </c>
      <c r="T148" s="6">
        <v>17.010543717376304</v>
      </c>
      <c r="U148" s="6">
        <v>16.98102130872265</v>
      </c>
      <c r="V148" s="6">
        <v>16.95149890006899</v>
      </c>
      <c r="W148" s="6">
        <v>16.92197649141533</v>
      </c>
      <c r="X148" s="6">
        <v>16.892454082761674</v>
      </c>
      <c r="Y148" s="6">
        <v>16.862931674108015</v>
      </c>
      <c r="Z148" s="6">
        <v>16.9553102586465</v>
      </c>
      <c r="AA148" s="6">
        <v>17.047688843184986</v>
      </c>
      <c r="AB148" s="6">
        <v>17.14006742772347</v>
      </c>
      <c r="AC148" s="6">
        <v>17.232446012261953</v>
      </c>
      <c r="AD148" s="6">
        <v>17.324824596800436</v>
      </c>
      <c r="AE148" s="6">
        <v>17.425487713240475</v>
      </c>
      <c r="AF148" s="6">
        <v>17.422913616969275</v>
      </c>
      <c r="AG148" s="6">
        <v>17.42131455716444</v>
      </c>
      <c r="AH148" s="6">
        <v>17.42131455716444</v>
      </c>
      <c r="AI148" s="6">
        <v>17.42131455716444</v>
      </c>
      <c r="AJ148" s="14">
        <f t="shared" si="1"/>
        <v>-0.006044436887</v>
      </c>
    </row>
    <row r="149" ht="12.75" customHeight="1">
      <c r="A149" s="6" t="s">
        <v>338</v>
      </c>
      <c r="B149" s="6" t="s">
        <v>339</v>
      </c>
      <c r="C149" s="6" t="s">
        <v>64</v>
      </c>
      <c r="D149" s="6" t="s">
        <v>65</v>
      </c>
      <c r="E149" s="6">
        <v>1.10494106980961</v>
      </c>
      <c r="F149" s="6">
        <v>1.10494106980961</v>
      </c>
      <c r="G149" s="6">
        <v>1.10494106980961</v>
      </c>
      <c r="H149" s="6">
        <v>1.10494106980961</v>
      </c>
      <c r="I149" s="6">
        <v>1.10494106980961</v>
      </c>
      <c r="J149" s="6">
        <v>1.10494106980961</v>
      </c>
      <c r="K149" s="6">
        <v>1.10494106980961</v>
      </c>
      <c r="L149" s="6">
        <v>1.10494106980961</v>
      </c>
      <c r="M149" s="6">
        <v>1.10494106980961</v>
      </c>
      <c r="N149" s="6">
        <v>1.10494106980961</v>
      </c>
      <c r="O149" s="6">
        <v>1.10494106980961</v>
      </c>
      <c r="P149" s="6">
        <v>1.10494106980961</v>
      </c>
      <c r="Q149" s="6">
        <v>1.10494106980961</v>
      </c>
      <c r="R149" s="6">
        <v>1.10494106980961</v>
      </c>
      <c r="S149" s="6">
        <v>1.10494106980961</v>
      </c>
      <c r="T149" s="6">
        <v>1.10494106980961</v>
      </c>
      <c r="U149" s="6">
        <v>1.10494106980961</v>
      </c>
      <c r="V149" s="6">
        <v>1.10494106980961</v>
      </c>
      <c r="W149" s="6">
        <v>1.10494106980961</v>
      </c>
      <c r="X149" s="6">
        <v>1.0982203198918676</v>
      </c>
      <c r="Y149" s="6">
        <v>1.0982203198918676</v>
      </c>
      <c r="Z149" s="6">
        <v>1.0982203198918676</v>
      </c>
      <c r="AA149" s="6">
        <v>1.0982203198918676</v>
      </c>
      <c r="AB149" s="6">
        <v>1.0982203198918676</v>
      </c>
      <c r="AC149" s="6">
        <v>1.0982203198918676</v>
      </c>
      <c r="AD149" s="6">
        <v>1.0982203198918676</v>
      </c>
      <c r="AE149" s="6">
        <v>1.0982203198918676</v>
      </c>
      <c r="AF149" s="6">
        <v>1.0982203198918676</v>
      </c>
      <c r="AG149" s="6">
        <v>1.0982203198918676</v>
      </c>
      <c r="AH149" s="6">
        <v>1.0982203198918676</v>
      </c>
      <c r="AI149" s="6">
        <v>1.0982203198918676</v>
      </c>
      <c r="AJ149" s="14">
        <f t="shared" si="1"/>
        <v>-0.006720749918</v>
      </c>
    </row>
    <row r="150" ht="12.75" customHeight="1">
      <c r="A150" s="6" t="s">
        <v>340</v>
      </c>
      <c r="B150" s="6" t="s">
        <v>341</v>
      </c>
      <c r="C150" s="6" t="s">
        <v>64</v>
      </c>
      <c r="D150" s="6" t="s">
        <v>65</v>
      </c>
      <c r="E150" s="6">
        <v>68.43115743280308</v>
      </c>
      <c r="F150" s="6">
        <v>68.4108612177729</v>
      </c>
      <c r="G150" s="6">
        <v>68.39056500274273</v>
      </c>
      <c r="H150" s="6">
        <v>68.37026878771256</v>
      </c>
      <c r="I150" s="6">
        <v>68.34997257268239</v>
      </c>
      <c r="J150" s="6">
        <v>68.32967635765222</v>
      </c>
      <c r="K150" s="6">
        <v>68.32812071330589</v>
      </c>
      <c r="L150" s="6">
        <v>68.30781893004115</v>
      </c>
      <c r="M150" s="6">
        <v>68.28751714677641</v>
      </c>
      <c r="N150" s="6">
        <v>68.26721536351165</v>
      </c>
      <c r="O150" s="6">
        <v>68.24691358024691</v>
      </c>
      <c r="P150" s="6">
        <v>68.27160493827161</v>
      </c>
      <c r="Q150" s="6">
        <v>68.2962962962963</v>
      </c>
      <c r="R150" s="6">
        <v>68.32098765432099</v>
      </c>
      <c r="S150" s="6">
        <v>68.34567901234568</v>
      </c>
      <c r="T150" s="6">
        <v>68.37037037037037</v>
      </c>
      <c r="U150" s="6">
        <v>68.39506172839506</v>
      </c>
      <c r="V150" s="6">
        <v>68.41975308641976</v>
      </c>
      <c r="W150" s="6">
        <v>68.44444444444444</v>
      </c>
      <c r="X150" s="6">
        <v>68.46913580246914</v>
      </c>
      <c r="Y150" s="6">
        <v>68.49382716049382</v>
      </c>
      <c r="Z150" s="6">
        <v>68.48175582990397</v>
      </c>
      <c r="AA150" s="6">
        <v>68.46968449931413</v>
      </c>
      <c r="AB150" s="6">
        <v>68.45761316872428</v>
      </c>
      <c r="AC150" s="6">
        <v>68.44554183813443</v>
      </c>
      <c r="AD150" s="6">
        <v>68.43347050754458</v>
      </c>
      <c r="AE150" s="6">
        <v>68.42249657064473</v>
      </c>
      <c r="AF150" s="6">
        <v>68.40877914951989</v>
      </c>
      <c r="AG150" s="6">
        <v>68.40877914951989</v>
      </c>
      <c r="AH150" s="6">
        <v>68.40877914951989</v>
      </c>
      <c r="AI150" s="6">
        <v>68.40877914951989</v>
      </c>
      <c r="AJ150" s="14">
        <f t="shared" si="1"/>
        <v>-0.02237828328</v>
      </c>
    </row>
    <row r="151" ht="12.75" customHeight="1">
      <c r="A151" s="6" t="s">
        <v>342</v>
      </c>
      <c r="B151" s="6" t="s">
        <v>343</v>
      </c>
      <c r="C151" s="6" t="s">
        <v>64</v>
      </c>
      <c r="D151" s="6" t="s">
        <v>65</v>
      </c>
      <c r="E151" s="6">
        <v>9.23813692422565</v>
      </c>
      <c r="F151" s="6">
        <v>9.232466077911377</v>
      </c>
      <c r="G151" s="6">
        <v>9.226795231597105</v>
      </c>
      <c r="H151" s="6">
        <v>9.221124385282835</v>
      </c>
      <c r="I151" s="6">
        <v>9.215453538968562</v>
      </c>
      <c r="J151" s="6">
        <v>9.20978269265429</v>
      </c>
      <c r="K151" s="6">
        <v>9.204111846340018</v>
      </c>
      <c r="L151" s="6">
        <v>9.198441000025745</v>
      </c>
      <c r="M151" s="6">
        <v>9.192770153711477</v>
      </c>
      <c r="N151" s="6">
        <v>9.187099307397204</v>
      </c>
      <c r="O151" s="6">
        <v>9.181428461082932</v>
      </c>
      <c r="P151" s="6">
        <v>9.176278997914467</v>
      </c>
      <c r="Q151" s="6">
        <v>9.171129534746003</v>
      </c>
      <c r="R151" s="6">
        <v>9.165980071577538</v>
      </c>
      <c r="S151" s="6">
        <v>9.160830608409073</v>
      </c>
      <c r="T151" s="6">
        <v>9.155681145240608</v>
      </c>
      <c r="U151" s="6">
        <v>9.150531682072144</v>
      </c>
      <c r="V151" s="6">
        <v>9.145382218903679</v>
      </c>
      <c r="W151" s="6">
        <v>9.140232755735214</v>
      </c>
      <c r="X151" s="6">
        <v>9.13508329256675</v>
      </c>
      <c r="Y151" s="6">
        <v>9.129933829398285</v>
      </c>
      <c r="Z151" s="6">
        <v>9.129216766652076</v>
      </c>
      <c r="AA151" s="6">
        <v>9.128499703905868</v>
      </c>
      <c r="AB151" s="6">
        <v>9.127782641159659</v>
      </c>
      <c r="AC151" s="6">
        <v>9.12706557841345</v>
      </c>
      <c r="AD151" s="6">
        <v>9.10469149761818</v>
      </c>
      <c r="AE151" s="6">
        <v>9.103978705098728</v>
      </c>
      <c r="AF151" s="6">
        <v>9.103265912579275</v>
      </c>
      <c r="AG151" s="6">
        <v>9.102555458161959</v>
      </c>
      <c r="AH151" s="6">
        <v>9.101842665459415</v>
      </c>
      <c r="AI151" s="6">
        <v>9.10112987275687</v>
      </c>
      <c r="AJ151" s="14">
        <f t="shared" si="1"/>
        <v>-0.1370070515</v>
      </c>
    </row>
    <row r="152" ht="12.75" customHeight="1">
      <c r="A152" s="6" t="s">
        <v>344</v>
      </c>
      <c r="B152" s="6" t="s">
        <v>345</v>
      </c>
      <c r="C152" s="6" t="s">
        <v>64</v>
      </c>
      <c r="D152" s="6" t="s">
        <v>65</v>
      </c>
      <c r="E152" s="6">
        <v>38.845511561425404</v>
      </c>
      <c r="F152" s="6">
        <v>38.840258588670686</v>
      </c>
      <c r="G152" s="6">
        <v>38.83500561591596</v>
      </c>
      <c r="H152" s="6">
        <v>38.82975264316124</v>
      </c>
      <c r="I152" s="6">
        <v>38.82449967040652</v>
      </c>
      <c r="J152" s="6">
        <v>38.8192466976518</v>
      </c>
      <c r="K152" s="6">
        <v>38.81399372489708</v>
      </c>
      <c r="L152" s="6">
        <v>38.808740752142356</v>
      </c>
      <c r="M152" s="6">
        <v>38.80348777938764</v>
      </c>
      <c r="N152" s="6">
        <v>38.79823480663292</v>
      </c>
      <c r="O152" s="6">
        <v>38.7929818338782</v>
      </c>
      <c r="P152" s="6">
        <v>38.78763070807387</v>
      </c>
      <c r="Q152" s="6">
        <v>38.782279582269545</v>
      </c>
      <c r="R152" s="6">
        <v>38.77692845646522</v>
      </c>
      <c r="S152" s="6">
        <v>38.7715773306609</v>
      </c>
      <c r="T152" s="6">
        <v>38.766226204856565</v>
      </c>
      <c r="U152" s="6">
        <v>38.76087507905224</v>
      </c>
      <c r="V152" s="6">
        <v>38.755523953247916</v>
      </c>
      <c r="W152" s="6">
        <v>38.7501728274436</v>
      </c>
      <c r="X152" s="6">
        <v>38.74482170163927</v>
      </c>
      <c r="Y152" s="6">
        <v>38.73947057583494</v>
      </c>
      <c r="Z152" s="6">
        <v>38.73486407475693</v>
      </c>
      <c r="AA152" s="6">
        <v>38.73025757367892</v>
      </c>
      <c r="AB152" s="6">
        <v>38.72565107260091</v>
      </c>
      <c r="AC152" s="6">
        <v>38.7210445715229</v>
      </c>
      <c r="AD152" s="6">
        <v>38.716438070444894</v>
      </c>
      <c r="AE152" s="6">
        <v>38.71201337558376</v>
      </c>
      <c r="AF152" s="6">
        <v>38.7078876013737</v>
      </c>
      <c r="AG152" s="6">
        <v>38.7037629425392</v>
      </c>
      <c r="AH152" s="6">
        <v>38.69963716832913</v>
      </c>
      <c r="AI152" s="6">
        <v>38.695512509494634</v>
      </c>
      <c r="AJ152" s="14">
        <f t="shared" si="1"/>
        <v>-0.1499990519</v>
      </c>
    </row>
    <row r="153" ht="12.75" customHeight="1">
      <c r="A153" s="6" t="s">
        <v>346</v>
      </c>
      <c r="B153" s="6" t="s">
        <v>347</v>
      </c>
      <c r="C153" s="6" t="s">
        <v>64</v>
      </c>
      <c r="D153" s="6" t="s">
        <v>65</v>
      </c>
      <c r="E153" s="6">
        <v>0.4618608712525468</v>
      </c>
      <c r="F153" s="6">
        <v>0.4565829048219656</v>
      </c>
      <c r="G153" s="6">
        <v>0.4513049383913845</v>
      </c>
      <c r="H153" s="6">
        <v>0.4460269719608033</v>
      </c>
      <c r="I153" s="6">
        <v>0.4407490055302222</v>
      </c>
      <c r="J153" s="6">
        <v>0.435471039099641</v>
      </c>
      <c r="K153" s="6">
        <v>0.43019307266905993</v>
      </c>
      <c r="L153" s="6">
        <v>0.4249151062384787</v>
      </c>
      <c r="M153" s="6">
        <v>0.4196371398078975</v>
      </c>
      <c r="N153" s="6">
        <v>0.4143591733773164</v>
      </c>
      <c r="O153" s="6">
        <v>0.4090812069467352</v>
      </c>
      <c r="P153" s="6">
        <v>0.4038032405161541</v>
      </c>
      <c r="Q153" s="6">
        <v>0.3985252740855729</v>
      </c>
      <c r="R153" s="6">
        <v>0.3932473076549917</v>
      </c>
      <c r="S153" s="6">
        <v>0.3879693412244106</v>
      </c>
      <c r="T153" s="6">
        <v>0.3826913747938295</v>
      </c>
      <c r="U153" s="6">
        <v>0.37741340836324827</v>
      </c>
      <c r="V153" s="6">
        <v>0.3721354419326671</v>
      </c>
      <c r="W153" s="6">
        <v>0.366857475502086</v>
      </c>
      <c r="X153" s="6">
        <v>0.3615795090715048</v>
      </c>
      <c r="Y153" s="6">
        <v>0.3563015426409237</v>
      </c>
      <c r="Z153" s="6">
        <v>0.35102357621034247</v>
      </c>
      <c r="AA153" s="6">
        <v>0.3457456097797613</v>
      </c>
      <c r="AB153" s="6">
        <v>0.34046764334918017</v>
      </c>
      <c r="AC153" s="6">
        <v>0.335189676918599</v>
      </c>
      <c r="AD153" s="6">
        <v>0.3299117104880179</v>
      </c>
      <c r="AE153" s="6">
        <v>0.3246337440574367</v>
      </c>
      <c r="AF153" s="6">
        <v>0.319394586203551</v>
      </c>
      <c r="AG153" s="6">
        <v>0.3140584069079267</v>
      </c>
      <c r="AH153" s="6">
        <v>0.30881924905404096</v>
      </c>
      <c r="AI153" s="6">
        <v>0.30348306975841666</v>
      </c>
      <c r="AJ153" s="14">
        <f t="shared" si="1"/>
        <v>-0.1583778015</v>
      </c>
    </row>
    <row r="154" ht="12.75" customHeight="1">
      <c r="A154" s="6" t="s">
        <v>348</v>
      </c>
      <c r="B154" s="6" t="s">
        <v>349</v>
      </c>
      <c r="C154" s="6" t="s">
        <v>64</v>
      </c>
      <c r="D154" s="6" t="s">
        <v>65</v>
      </c>
      <c r="E154" s="6">
        <v>22.129701492537315</v>
      </c>
      <c r="F154" s="6">
        <v>22.456119402985077</v>
      </c>
      <c r="G154" s="6">
        <v>22.782388059701493</v>
      </c>
      <c r="H154" s="6">
        <v>23.108805970149255</v>
      </c>
      <c r="I154" s="6">
        <v>23.43507462686567</v>
      </c>
      <c r="J154" s="6">
        <v>23.761492537313433</v>
      </c>
      <c r="K154" s="6">
        <v>24.087910447761196</v>
      </c>
      <c r="L154" s="6">
        <v>24.41417910447761</v>
      </c>
      <c r="M154" s="6">
        <v>24.740597014925374</v>
      </c>
      <c r="N154" s="6">
        <v>25.066865671641786</v>
      </c>
      <c r="O154" s="6">
        <v>25.39322388059701</v>
      </c>
      <c r="P154" s="6">
        <v>25.501641791044776</v>
      </c>
      <c r="Q154" s="6">
        <v>25.420444444444446</v>
      </c>
      <c r="R154" s="6">
        <v>25.082241630276563</v>
      </c>
      <c r="S154" s="6">
        <v>25.114949201741656</v>
      </c>
      <c r="T154" s="6">
        <v>25.22046444121916</v>
      </c>
      <c r="U154" s="6">
        <v>25.143515850144087</v>
      </c>
      <c r="V154" s="6">
        <v>25.21194244604316</v>
      </c>
      <c r="W154" s="6">
        <v>25.135714285714283</v>
      </c>
      <c r="X154" s="6">
        <v>25.239571428571434</v>
      </c>
      <c r="Y154" s="6">
        <v>25.27119658119658</v>
      </c>
      <c r="Z154" s="6">
        <v>24.838920454545452</v>
      </c>
      <c r="AA154" s="6">
        <v>24.409065155807365</v>
      </c>
      <c r="AB154" s="6">
        <v>24.015558698727013</v>
      </c>
      <c r="AC154" s="6">
        <v>23.58984485190409</v>
      </c>
      <c r="AD154" s="6">
        <v>23.231875881523276</v>
      </c>
      <c r="AE154" s="6">
        <v>22.969675599435824</v>
      </c>
      <c r="AF154" s="6">
        <v>22.722143864598024</v>
      </c>
      <c r="AG154" s="6">
        <v>22.468265162200286</v>
      </c>
      <c r="AH154" s="6">
        <v>22.214386459802537</v>
      </c>
      <c r="AI154" s="6">
        <v>21.960507757404795</v>
      </c>
      <c r="AJ154" s="14">
        <f t="shared" si="1"/>
        <v>-0.1691937351</v>
      </c>
    </row>
    <row r="155" ht="12.75" customHeight="1">
      <c r="A155" s="6" t="s">
        <v>350</v>
      </c>
      <c r="B155" s="6" t="s">
        <v>351</v>
      </c>
      <c r="C155" s="6" t="s">
        <v>64</v>
      </c>
      <c r="D155" s="6" t="s">
        <v>65</v>
      </c>
      <c r="E155" s="6">
        <v>11.766772040744645</v>
      </c>
      <c r="F155" s="6">
        <v>11.752722163681067</v>
      </c>
      <c r="G155" s="6">
        <v>11.742606252195293</v>
      </c>
      <c r="H155" s="6">
        <v>11.735265191429574</v>
      </c>
      <c r="I155" s="6">
        <v>11.727924130663856</v>
      </c>
      <c r="J155" s="6">
        <v>11.720583069898138</v>
      </c>
      <c r="K155" s="6">
        <v>11.713242009132422</v>
      </c>
      <c r="L155" s="6">
        <v>11.705900948366702</v>
      </c>
      <c r="M155" s="6">
        <v>11.698559887600982</v>
      </c>
      <c r="N155" s="6">
        <v>11.691218826835264</v>
      </c>
      <c r="O155" s="6">
        <v>11.683877766069548</v>
      </c>
      <c r="P155" s="6">
        <v>11.676571829996488</v>
      </c>
      <c r="Q155" s="6">
        <v>11.669265893923427</v>
      </c>
      <c r="R155" s="6">
        <v>11.661959957850367</v>
      </c>
      <c r="S155" s="6">
        <v>11.65465402177731</v>
      </c>
      <c r="T155" s="6">
        <v>11.64734808570425</v>
      </c>
      <c r="U155" s="6">
        <v>11.640042149631192</v>
      </c>
      <c r="V155" s="6">
        <v>11.63273621355813</v>
      </c>
      <c r="W155" s="6">
        <v>11.625430277485073</v>
      </c>
      <c r="X155" s="6">
        <v>11.618124341412011</v>
      </c>
      <c r="Y155" s="6">
        <v>11.610818405338954</v>
      </c>
      <c r="Z155" s="6">
        <v>11.603512469265894</v>
      </c>
      <c r="AA155" s="6">
        <v>11.596206533192834</v>
      </c>
      <c r="AB155" s="6">
        <v>11.588900597119775</v>
      </c>
      <c r="AC155" s="6">
        <v>11.581594661046717</v>
      </c>
      <c r="AD155" s="6">
        <v>11.574288724973655</v>
      </c>
      <c r="AE155" s="6">
        <v>11.566912539515279</v>
      </c>
      <c r="AF155" s="6">
        <v>11.559536354056902</v>
      </c>
      <c r="AG155" s="6">
        <v>11.552160168598526</v>
      </c>
      <c r="AH155" s="6">
        <v>11.544783983140148</v>
      </c>
      <c r="AI155" s="6">
        <v>11.53740779768177</v>
      </c>
      <c r="AJ155" s="14">
        <f t="shared" si="1"/>
        <v>-0.2293642431</v>
      </c>
    </row>
    <row r="156" ht="12.75" customHeight="1">
      <c r="A156" s="6" t="s">
        <v>352</v>
      </c>
      <c r="B156" s="6" t="s">
        <v>353</v>
      </c>
      <c r="C156" s="6" t="s">
        <v>64</v>
      </c>
      <c r="D156" s="6" t="s">
        <v>65</v>
      </c>
      <c r="E156" s="6">
        <v>14.75247752938465</v>
      </c>
      <c r="F156" s="6">
        <v>14.752475992932318</v>
      </c>
      <c r="G156" s="6">
        <v>14.75247445647999</v>
      </c>
      <c r="H156" s="6">
        <v>14.752472920027653</v>
      </c>
      <c r="I156" s="6">
        <v>14.752471383575324</v>
      </c>
      <c r="J156" s="6">
        <v>14.752469847122992</v>
      </c>
      <c r="K156" s="6">
        <v>14.752469078896826</v>
      </c>
      <c r="L156" s="6">
        <v>14.752467542444494</v>
      </c>
      <c r="M156" s="6">
        <v>14.752466005992165</v>
      </c>
      <c r="N156" s="6">
        <v>14.752464469539833</v>
      </c>
      <c r="O156" s="6">
        <v>14.752462856264886</v>
      </c>
      <c r="P156" s="6">
        <v>14.727890450948758</v>
      </c>
      <c r="Q156" s="6">
        <v>14.703317968810016</v>
      </c>
      <c r="R156" s="6">
        <v>14.678745486671277</v>
      </c>
      <c r="S156" s="6">
        <v>14.654173004532534</v>
      </c>
      <c r="T156" s="6">
        <v>14.629600522393796</v>
      </c>
      <c r="U156" s="6">
        <v>14.605028040255053</v>
      </c>
      <c r="V156" s="6">
        <v>14.58045555811631</v>
      </c>
      <c r="W156" s="6">
        <v>14.555883075977569</v>
      </c>
      <c r="X156" s="6">
        <v>14.531309825612663</v>
      </c>
      <c r="Y156" s="6">
        <v>14.506737650764384</v>
      </c>
      <c r="Z156" s="6">
        <v>14.499144196051317</v>
      </c>
      <c r="AA156" s="6">
        <v>14.491551048628715</v>
      </c>
      <c r="AB156" s="6">
        <v>14.483957901206116</v>
      </c>
      <c r="AC156" s="6">
        <v>14.476364753783514</v>
      </c>
      <c r="AD156" s="6">
        <v>14.468771606360914</v>
      </c>
      <c r="AE156" s="6">
        <v>14.468771606360914</v>
      </c>
      <c r="AF156" s="6">
        <v>14.468771606360914</v>
      </c>
      <c r="AG156" s="6">
        <v>14.468771606360914</v>
      </c>
      <c r="AH156" s="6">
        <v>14.468771606360914</v>
      </c>
      <c r="AI156" s="6">
        <v>14.468771606360914</v>
      </c>
      <c r="AJ156" s="14">
        <f t="shared" si="1"/>
        <v>-0.283705923</v>
      </c>
    </row>
    <row r="157" ht="12.75" customHeight="1">
      <c r="A157" s="6" t="s">
        <v>354</v>
      </c>
      <c r="B157" s="6" t="s">
        <v>355</v>
      </c>
      <c r="C157" s="6" t="s">
        <v>64</v>
      </c>
      <c r="D157" s="6" t="s">
        <v>65</v>
      </c>
      <c r="E157" s="6">
        <v>39.87160381037231</v>
      </c>
      <c r="F157" s="6">
        <v>39.83095346661761</v>
      </c>
      <c r="G157" s="6">
        <v>39.79594697818044</v>
      </c>
      <c r="H157" s="6">
        <v>39.75944744289775</v>
      </c>
      <c r="I157" s="6">
        <v>39.724382674414414</v>
      </c>
      <c r="J157" s="6">
        <v>39.687636278380516</v>
      </c>
      <c r="K157" s="6">
        <v>39.648634345063776</v>
      </c>
      <c r="L157" s="6">
        <v>39.60866306582729</v>
      </c>
      <c r="M157" s="6">
        <v>39.567019719082104</v>
      </c>
      <c r="N157" s="6">
        <v>39.521614954196274</v>
      </c>
      <c r="O157" s="6">
        <v>39.50106311759572</v>
      </c>
      <c r="P157" s="6">
        <v>39.4844508088214</v>
      </c>
      <c r="Q157" s="6">
        <v>39.46658877842211</v>
      </c>
      <c r="R157" s="6">
        <v>39.44917881622062</v>
      </c>
      <c r="S157" s="6">
        <v>39.43107185053519</v>
      </c>
      <c r="T157" s="6">
        <v>39.41320713371967</v>
      </c>
      <c r="U157" s="6">
        <v>39.404474814526445</v>
      </c>
      <c r="V157" s="6">
        <v>39.388012518480714</v>
      </c>
      <c r="W157" s="6">
        <v>39.372066070294125</v>
      </c>
      <c r="X157" s="6">
        <v>39.355252001738236</v>
      </c>
      <c r="Y157" s="6">
        <v>39.33848595600189</v>
      </c>
      <c r="Z157" s="6">
        <v>39.35791532790389</v>
      </c>
      <c r="AA157" s="6">
        <v>39.3775207238992</v>
      </c>
      <c r="AB157" s="6">
        <v>39.395993224205014</v>
      </c>
      <c r="AC157" s="6">
        <v>39.415575354999625</v>
      </c>
      <c r="AD157" s="6">
        <v>39.43248969929374</v>
      </c>
      <c r="AE157" s="6">
        <v>39.44979435199773</v>
      </c>
      <c r="AF157" s="6">
        <v>39.450930014819356</v>
      </c>
      <c r="AG157" s="6">
        <v>39.46985841878727</v>
      </c>
      <c r="AH157" s="6">
        <v>39.48434483730051</v>
      </c>
      <c r="AI157" s="6">
        <v>39.50049661845843</v>
      </c>
      <c r="AJ157" s="14">
        <f t="shared" si="1"/>
        <v>-0.3711071919</v>
      </c>
    </row>
    <row r="158" ht="12.75" customHeight="1">
      <c r="A158" s="6" t="s">
        <v>356</v>
      </c>
      <c r="B158" s="6" t="s">
        <v>357</v>
      </c>
      <c r="C158" s="6" t="s">
        <v>64</v>
      </c>
      <c r="D158" s="6" t="s">
        <v>65</v>
      </c>
      <c r="E158" s="6">
        <v>43.1640625</v>
      </c>
      <c r="F158" s="6">
        <v>43.06640625</v>
      </c>
      <c r="G158" s="6">
        <v>42.7798828125</v>
      </c>
      <c r="H158" s="6">
        <v>42.58779296875</v>
      </c>
      <c r="I158" s="6">
        <v>42.395703125</v>
      </c>
      <c r="J158" s="6">
        <v>42.20361328125</v>
      </c>
      <c r="K158" s="6">
        <v>42.0115234375</v>
      </c>
      <c r="L158" s="6">
        <v>41.81943359375</v>
      </c>
      <c r="M158" s="6">
        <v>41.62734375</v>
      </c>
      <c r="N158" s="6">
        <v>41.43525390625</v>
      </c>
      <c r="O158" s="6">
        <v>41.2431640625</v>
      </c>
      <c r="P158" s="6">
        <v>41.22560546875</v>
      </c>
      <c r="Q158" s="6">
        <v>41.208046875</v>
      </c>
      <c r="R158" s="6">
        <v>41.19048828125</v>
      </c>
      <c r="S158" s="6">
        <v>41.1729296875</v>
      </c>
      <c r="T158" s="6">
        <v>41.15537109375</v>
      </c>
      <c r="U158" s="6">
        <v>41.1378125</v>
      </c>
      <c r="V158" s="6">
        <v>41.12025390625</v>
      </c>
      <c r="W158" s="6">
        <v>41.1026953125</v>
      </c>
      <c r="X158" s="6">
        <v>41.08513671875</v>
      </c>
      <c r="Y158" s="6">
        <v>41.067578125</v>
      </c>
      <c r="Z158" s="6">
        <v>41.293515625</v>
      </c>
      <c r="AA158" s="6">
        <v>41.519453125</v>
      </c>
      <c r="AB158" s="6">
        <v>41.745390625</v>
      </c>
      <c r="AC158" s="6">
        <v>41.971328125</v>
      </c>
      <c r="AD158" s="6">
        <v>42.197265625</v>
      </c>
      <c r="AE158" s="6">
        <v>42.5099609375</v>
      </c>
      <c r="AF158" s="6">
        <v>42.7326171875</v>
      </c>
      <c r="AG158" s="6">
        <v>42.7326171875</v>
      </c>
      <c r="AH158" s="6">
        <v>42.7326171875</v>
      </c>
      <c r="AI158" s="6">
        <v>42.7326171875</v>
      </c>
      <c r="AJ158" s="14">
        <f t="shared" si="1"/>
        <v>-0.4314453125</v>
      </c>
    </row>
    <row r="159" ht="12.75" customHeight="1">
      <c r="A159" s="6" t="s">
        <v>358</v>
      </c>
      <c r="B159" s="6" t="s">
        <v>359</v>
      </c>
      <c r="C159" s="6" t="s">
        <v>64</v>
      </c>
      <c r="D159" s="6" t="s">
        <v>65</v>
      </c>
      <c r="E159" s="6">
        <v>6.779597287134975</v>
      </c>
      <c r="F159" s="6">
        <v>6.797633271251362</v>
      </c>
      <c r="G159" s="6">
        <v>6.815669255367747</v>
      </c>
      <c r="H159" s="6">
        <v>6.833705239484134</v>
      </c>
      <c r="I159" s="6">
        <v>6.85174122360052</v>
      </c>
      <c r="J159" s="6">
        <v>6.869777207716907</v>
      </c>
      <c r="K159" s="6">
        <v>6.887813191833294</v>
      </c>
      <c r="L159" s="6">
        <v>6.905849175949679</v>
      </c>
      <c r="M159" s="6">
        <v>6.923885160066065</v>
      </c>
      <c r="N159" s="6">
        <v>6.94192114418245</v>
      </c>
      <c r="O159" s="6">
        <v>6.959957128298837</v>
      </c>
      <c r="P159" s="6">
        <v>6.899365709667219</v>
      </c>
      <c r="Q159" s="6">
        <v>6.838774291035597</v>
      </c>
      <c r="R159" s="6">
        <v>6.778182872403978</v>
      </c>
      <c r="S159" s="6">
        <v>6.717591453772358</v>
      </c>
      <c r="T159" s="6">
        <v>6.657000035140739</v>
      </c>
      <c r="U159" s="6">
        <v>6.59640861650912</v>
      </c>
      <c r="V159" s="6">
        <v>6.535817197877498</v>
      </c>
      <c r="W159" s="6">
        <v>6.47522577924588</v>
      </c>
      <c r="X159" s="6">
        <v>6.414634360614261</v>
      </c>
      <c r="Y159" s="6">
        <v>6.354042941982641</v>
      </c>
      <c r="Z159" s="6">
        <v>6.321035246160875</v>
      </c>
      <c r="AA159" s="6">
        <v>6.288027550339108</v>
      </c>
      <c r="AB159" s="6">
        <v>6.255019854517342</v>
      </c>
      <c r="AC159" s="6">
        <v>6.222012158695576</v>
      </c>
      <c r="AD159" s="6">
        <v>6.189004462873809</v>
      </c>
      <c r="AE159" s="6">
        <v>6.240942474610816</v>
      </c>
      <c r="AF159" s="6">
        <v>6.292880486347824</v>
      </c>
      <c r="AG159" s="6">
        <v>6.3448184980848295</v>
      </c>
      <c r="AH159" s="6">
        <v>6.3448184980848295</v>
      </c>
      <c r="AI159" s="6">
        <v>6.3448184980848295</v>
      </c>
      <c r="AJ159" s="14">
        <f t="shared" si="1"/>
        <v>-0.4347787891</v>
      </c>
    </row>
    <row r="160" ht="12.75" customHeight="1">
      <c r="A160" s="6" t="s">
        <v>360</v>
      </c>
      <c r="B160" s="6" t="s">
        <v>361</v>
      </c>
      <c r="C160" s="6" t="s">
        <v>64</v>
      </c>
      <c r="D160" s="6" t="s">
        <v>65</v>
      </c>
      <c r="E160" s="6">
        <v>23.254113345521024</v>
      </c>
      <c r="F160" s="6">
        <v>23.2260816575259</v>
      </c>
      <c r="G160" s="6">
        <v>23.198049969530775</v>
      </c>
      <c r="H160" s="6">
        <v>23.170018281535647</v>
      </c>
      <c r="I160" s="6">
        <v>23.141986593540523</v>
      </c>
      <c r="J160" s="6">
        <v>23.113954905545402</v>
      </c>
      <c r="K160" s="6">
        <v>23.085923217550274</v>
      </c>
      <c r="L160" s="6">
        <v>23.05789152955515</v>
      </c>
      <c r="M160" s="6">
        <v>23.029859841560025</v>
      </c>
      <c r="N160" s="6">
        <v>23.001828153564897</v>
      </c>
      <c r="O160" s="6">
        <v>22.03764861294584</v>
      </c>
      <c r="P160" s="6">
        <v>22.112186261558783</v>
      </c>
      <c r="Q160" s="6">
        <v>22.186723910171732</v>
      </c>
      <c r="R160" s="6">
        <v>22.261261558784675</v>
      </c>
      <c r="S160" s="6">
        <v>22.33579920739762</v>
      </c>
      <c r="T160" s="6">
        <v>22.410336856010566</v>
      </c>
      <c r="U160" s="6">
        <v>22.484874504623516</v>
      </c>
      <c r="V160" s="6">
        <v>22.559412153236458</v>
      </c>
      <c r="W160" s="6">
        <v>22.633949801849408</v>
      </c>
      <c r="X160" s="6">
        <v>22.708487450462354</v>
      </c>
      <c r="Y160" s="6">
        <v>22.783025099075296</v>
      </c>
      <c r="Z160" s="6">
        <v>22.779260237780715</v>
      </c>
      <c r="AA160" s="6">
        <v>22.77549537648613</v>
      </c>
      <c r="AB160" s="6">
        <v>22.771730515191546</v>
      </c>
      <c r="AC160" s="6">
        <v>22.76796565389696</v>
      </c>
      <c r="AD160" s="6">
        <v>22.764200792602377</v>
      </c>
      <c r="AE160" s="6">
        <v>22.764200792602377</v>
      </c>
      <c r="AF160" s="6">
        <v>22.764200792602377</v>
      </c>
      <c r="AG160" s="6">
        <v>22.764200792602377</v>
      </c>
      <c r="AH160" s="6">
        <v>22.764200792602377</v>
      </c>
      <c r="AI160" s="6">
        <v>22.764200792602377</v>
      </c>
      <c r="AJ160" s="14">
        <f t="shared" si="1"/>
        <v>-0.4899125529</v>
      </c>
    </row>
    <row r="161" ht="12.75" customHeight="1">
      <c r="A161" s="6" t="s">
        <v>362</v>
      </c>
      <c r="B161" s="6" t="s">
        <v>363</v>
      </c>
      <c r="C161" s="6" t="s">
        <v>64</v>
      </c>
      <c r="D161" s="6" t="s">
        <v>65</v>
      </c>
      <c r="E161" s="6">
        <v>24.733333333333334</v>
      </c>
      <c r="F161" s="6">
        <v>24.706666666666667</v>
      </c>
      <c r="G161" s="6">
        <v>24.68</v>
      </c>
      <c r="H161" s="6">
        <v>24.65333333333333</v>
      </c>
      <c r="I161" s="6">
        <v>24.626666666666665</v>
      </c>
      <c r="J161" s="6">
        <v>24.6</v>
      </c>
      <c r="K161" s="6">
        <v>24.573333333333334</v>
      </c>
      <c r="L161" s="6">
        <v>24.546666666666667</v>
      </c>
      <c r="M161" s="6">
        <v>24.52</v>
      </c>
      <c r="N161" s="6">
        <v>24.493333333333332</v>
      </c>
      <c r="O161" s="6">
        <v>24.46666666666667</v>
      </c>
      <c r="P161" s="6">
        <v>24.446666666666665</v>
      </c>
      <c r="Q161" s="6">
        <v>24.426666666666666</v>
      </c>
      <c r="R161" s="6">
        <v>24.406666666666666</v>
      </c>
      <c r="S161" s="6">
        <v>24.386666666666663</v>
      </c>
      <c r="T161" s="6">
        <v>24.366666666666664</v>
      </c>
      <c r="U161" s="6">
        <v>24.346666666666668</v>
      </c>
      <c r="V161" s="6">
        <v>24.326666666666668</v>
      </c>
      <c r="W161" s="6">
        <v>24.30666666666667</v>
      </c>
      <c r="X161" s="6">
        <v>24.28666666666667</v>
      </c>
      <c r="Y161" s="6">
        <v>24.266666666666666</v>
      </c>
      <c r="Z161" s="6">
        <v>24.24</v>
      </c>
      <c r="AA161" s="6">
        <v>24.213333333333335</v>
      </c>
      <c r="AB161" s="6">
        <v>24.186666666666667</v>
      </c>
      <c r="AC161" s="6">
        <v>24.16</v>
      </c>
      <c r="AD161" s="6">
        <v>24.133333333333333</v>
      </c>
      <c r="AE161" s="6">
        <v>24.133333333333333</v>
      </c>
      <c r="AF161" s="6">
        <v>24.133333333333333</v>
      </c>
      <c r="AG161" s="6">
        <v>24.133333333333333</v>
      </c>
      <c r="AH161" s="6">
        <v>24.133333333333333</v>
      </c>
      <c r="AI161" s="6">
        <v>24.133333333333333</v>
      </c>
      <c r="AJ161" s="14">
        <f t="shared" si="1"/>
        <v>-0.6</v>
      </c>
    </row>
    <row r="162" ht="12.75" customHeight="1">
      <c r="A162" s="6" t="s">
        <v>364</v>
      </c>
      <c r="B162" s="6" t="s">
        <v>365</v>
      </c>
      <c r="C162" s="6" t="s">
        <v>64</v>
      </c>
      <c r="D162" s="6" t="s">
        <v>65</v>
      </c>
      <c r="E162" s="6">
        <v>1.5354859082655719</v>
      </c>
      <c r="F162" s="6">
        <v>1.4867845583010972</v>
      </c>
      <c r="G162" s="6">
        <v>1.4380832083366228</v>
      </c>
      <c r="H162" s="6">
        <v>1.389381858372148</v>
      </c>
      <c r="I162" s="6">
        <v>1.3406805084076736</v>
      </c>
      <c r="J162" s="6">
        <v>1.291979158443199</v>
      </c>
      <c r="K162" s="6">
        <v>1.2432778084787244</v>
      </c>
      <c r="L162" s="6">
        <v>1.1945764585142495</v>
      </c>
      <c r="M162" s="6">
        <v>1.145875108549775</v>
      </c>
      <c r="N162" s="6">
        <v>1.0971737585853003</v>
      </c>
      <c r="O162" s="6">
        <v>1.048472408620826</v>
      </c>
      <c r="P162" s="6">
        <v>1.0386674034893817</v>
      </c>
      <c r="Q162" s="6">
        <v>1.028862398357938</v>
      </c>
      <c r="R162" s="6">
        <v>1.0190573932264941</v>
      </c>
      <c r="S162" s="6">
        <v>1.0092523880950504</v>
      </c>
      <c r="T162" s="6">
        <v>0.9994473829636061</v>
      </c>
      <c r="U162" s="6">
        <v>0.9896423778321622</v>
      </c>
      <c r="V162" s="6">
        <v>0.9798373727007185</v>
      </c>
      <c r="W162" s="6">
        <v>0.9700323675692745</v>
      </c>
      <c r="X162" s="6">
        <v>0.9602273624378306</v>
      </c>
      <c r="Y162" s="6">
        <v>0.9504223573063866</v>
      </c>
      <c r="Z162" s="6">
        <v>0.9406173521749427</v>
      </c>
      <c r="AA162" s="6">
        <v>0.9308123470434989</v>
      </c>
      <c r="AB162" s="6">
        <v>0.921007341912055</v>
      </c>
      <c r="AC162" s="6">
        <v>0.911202336780611</v>
      </c>
      <c r="AD162" s="6">
        <v>0.9013973316491671</v>
      </c>
      <c r="AE162" s="6">
        <v>0.8915923265177231</v>
      </c>
      <c r="AF162" s="6">
        <v>0.8817873213862795</v>
      </c>
      <c r="AG162" s="6">
        <v>0.8719823162548354</v>
      </c>
      <c r="AH162" s="6">
        <v>0.8621773111233916</v>
      </c>
      <c r="AI162" s="6">
        <v>0.8523723059919476</v>
      </c>
      <c r="AJ162" s="14">
        <f t="shared" si="1"/>
        <v>-0.6831136023</v>
      </c>
    </row>
    <row r="163" ht="12.75" customHeight="1">
      <c r="A163" s="6" t="s">
        <v>366</v>
      </c>
      <c r="B163" s="6" t="s">
        <v>367</v>
      </c>
      <c r="C163" s="6" t="s">
        <v>64</v>
      </c>
      <c r="D163" s="6" t="s">
        <v>65</v>
      </c>
      <c r="E163" s="6">
        <v>90.92211504108609</v>
      </c>
      <c r="F163" s="6">
        <v>90.8959985709182</v>
      </c>
      <c r="G163" s="6">
        <v>90.86988210075026</v>
      </c>
      <c r="H163" s="6">
        <v>90.84376563058234</v>
      </c>
      <c r="I163" s="6">
        <v>90.81764916041443</v>
      </c>
      <c r="J163" s="6">
        <v>90.79153269024651</v>
      </c>
      <c r="K163" s="6">
        <v>90.7654162200786</v>
      </c>
      <c r="L163" s="6">
        <v>90.73929974991069</v>
      </c>
      <c r="M163" s="6">
        <v>90.71318327974276</v>
      </c>
      <c r="N163" s="6">
        <v>90.68706680957486</v>
      </c>
      <c r="O163" s="6">
        <v>90.66095033940694</v>
      </c>
      <c r="P163" s="6">
        <v>90.63479814219365</v>
      </c>
      <c r="Q163" s="6">
        <v>90.60864594498035</v>
      </c>
      <c r="R163" s="6">
        <v>90.58249374776707</v>
      </c>
      <c r="S163" s="6">
        <v>90.55634155055378</v>
      </c>
      <c r="T163" s="6">
        <v>90.53018935334049</v>
      </c>
      <c r="U163" s="6">
        <v>90.5040371561272</v>
      </c>
      <c r="V163" s="6">
        <v>90.47788495891389</v>
      </c>
      <c r="W163" s="6">
        <v>90.4517327617006</v>
      </c>
      <c r="X163" s="6">
        <v>90.42558056448732</v>
      </c>
      <c r="Y163" s="6">
        <v>90.39942836727403</v>
      </c>
      <c r="Z163" s="6">
        <v>90.37327617006073</v>
      </c>
      <c r="AA163" s="6">
        <v>90.34712397284744</v>
      </c>
      <c r="AB163" s="6">
        <v>90.32097177563415</v>
      </c>
      <c r="AC163" s="6">
        <v>90.29481957842087</v>
      </c>
      <c r="AD163" s="6">
        <v>90.26866738120758</v>
      </c>
      <c r="AE163" s="6">
        <v>90.24258663808503</v>
      </c>
      <c r="AF163" s="6">
        <v>90.21650589496248</v>
      </c>
      <c r="AG163" s="6">
        <v>90.19042515183993</v>
      </c>
      <c r="AH163" s="6">
        <v>90.1643444087174</v>
      </c>
      <c r="AI163" s="6">
        <v>90.13826366559485</v>
      </c>
      <c r="AJ163" s="14">
        <f t="shared" si="1"/>
        <v>-0.7838513755</v>
      </c>
    </row>
    <row r="164" ht="12.75" customHeight="1">
      <c r="A164" s="6" t="s">
        <v>368</v>
      </c>
      <c r="B164" s="6" t="s">
        <v>369</v>
      </c>
      <c r="C164" s="6" t="s">
        <v>64</v>
      </c>
      <c r="D164" s="6" t="s">
        <v>65</v>
      </c>
      <c r="E164" s="6">
        <v>34.868852459016395</v>
      </c>
      <c r="F164" s="6">
        <v>34.82622950819672</v>
      </c>
      <c r="G164" s="6">
        <v>34.78360655737705</v>
      </c>
      <c r="H164" s="6">
        <v>34.74098360655737</v>
      </c>
      <c r="I164" s="6">
        <v>34.6983606557377</v>
      </c>
      <c r="J164" s="6">
        <v>34.65573770491803</v>
      </c>
      <c r="K164" s="6">
        <v>34.613114754098355</v>
      </c>
      <c r="L164" s="6">
        <v>34.570491803278685</v>
      </c>
      <c r="M164" s="6">
        <v>34.527868852459015</v>
      </c>
      <c r="N164" s="6">
        <v>34.485245901639345</v>
      </c>
      <c r="O164" s="6">
        <v>34.442622950819676</v>
      </c>
      <c r="P164" s="6">
        <v>34.403278688524594</v>
      </c>
      <c r="Q164" s="6">
        <v>34.363934426229505</v>
      </c>
      <c r="R164" s="6">
        <v>34.324590163934424</v>
      </c>
      <c r="S164" s="6">
        <v>34.28524590163934</v>
      </c>
      <c r="T164" s="6">
        <v>34.24590163934426</v>
      </c>
      <c r="U164" s="6">
        <v>34.20655737704918</v>
      </c>
      <c r="V164" s="6">
        <v>34.1672131147541</v>
      </c>
      <c r="W164" s="6">
        <v>34.12786885245902</v>
      </c>
      <c r="X164" s="6">
        <v>34.088524590163935</v>
      </c>
      <c r="Y164" s="6">
        <v>34.04918032786885</v>
      </c>
      <c r="Z164" s="6">
        <v>34.04918032786885</v>
      </c>
      <c r="AA164" s="6">
        <v>34.04918032786885</v>
      </c>
      <c r="AB164" s="6">
        <v>34.04918032786885</v>
      </c>
      <c r="AC164" s="6">
        <v>34.04918032786885</v>
      </c>
      <c r="AD164" s="6">
        <v>34.04918032786885</v>
      </c>
      <c r="AE164" s="6">
        <v>34.04918032786885</v>
      </c>
      <c r="AF164" s="6">
        <v>34.04918032786885</v>
      </c>
      <c r="AG164" s="6">
        <v>34.04918032786885</v>
      </c>
      <c r="AH164" s="6">
        <v>34.04918032786885</v>
      </c>
      <c r="AI164" s="6">
        <v>34.04918032786885</v>
      </c>
      <c r="AJ164" s="14">
        <f t="shared" si="1"/>
        <v>-0.8196721311</v>
      </c>
    </row>
    <row r="165" ht="12.75" customHeight="1">
      <c r="A165" s="6" t="s">
        <v>370</v>
      </c>
      <c r="B165" s="6" t="s">
        <v>371</v>
      </c>
      <c r="C165" s="6" t="s">
        <v>64</v>
      </c>
      <c r="D165" s="6" t="s">
        <v>65</v>
      </c>
      <c r="E165" s="6">
        <v>92.21725462801258</v>
      </c>
      <c r="F165" s="6">
        <v>92.19334031901269</v>
      </c>
      <c r="G165" s="6">
        <v>92.1694260100128</v>
      </c>
      <c r="H165" s="6">
        <v>92.14551170101292</v>
      </c>
      <c r="I165" s="6">
        <v>92.12159739201304</v>
      </c>
      <c r="J165" s="6">
        <v>92.09768308301317</v>
      </c>
      <c r="K165" s="6">
        <v>92.07376877401327</v>
      </c>
      <c r="L165" s="6">
        <v>92.04985446501338</v>
      </c>
      <c r="M165" s="6">
        <v>92.02594015601349</v>
      </c>
      <c r="N165" s="6">
        <v>92.00202584701363</v>
      </c>
      <c r="O165" s="6">
        <v>91.97811153801374</v>
      </c>
      <c r="P165" s="6">
        <v>91.9584778980867</v>
      </c>
      <c r="Q165" s="6">
        <v>91.93884425815966</v>
      </c>
      <c r="R165" s="6">
        <v>91.91921061823263</v>
      </c>
      <c r="S165" s="6">
        <v>91.89957697830559</v>
      </c>
      <c r="T165" s="6">
        <v>91.87994333837854</v>
      </c>
      <c r="U165" s="6">
        <v>91.8603096984515</v>
      </c>
      <c r="V165" s="6">
        <v>91.84067605852448</v>
      </c>
      <c r="W165" s="6">
        <v>91.82104241859743</v>
      </c>
      <c r="X165" s="6">
        <v>91.80140877867039</v>
      </c>
      <c r="Y165" s="6">
        <v>91.78177513874336</v>
      </c>
      <c r="Z165" s="6">
        <v>91.7356618931191</v>
      </c>
      <c r="AA165" s="6">
        <v>91.68954864749486</v>
      </c>
      <c r="AB165" s="6">
        <v>91.6434354018706</v>
      </c>
      <c r="AC165" s="6">
        <v>91.59732215624636</v>
      </c>
      <c r="AD165" s="6">
        <v>91.55120891062212</v>
      </c>
      <c r="AE165" s="6">
        <v>91.50510342686383</v>
      </c>
      <c r="AF165" s="6">
        <v>91.45899794310553</v>
      </c>
      <c r="AG165" s="6">
        <v>91.41289245934723</v>
      </c>
      <c r="AH165" s="6">
        <v>91.36678697558894</v>
      </c>
      <c r="AI165" s="6">
        <v>91.32068149183064</v>
      </c>
      <c r="AJ165" s="14">
        <f t="shared" si="1"/>
        <v>-0.8965731362</v>
      </c>
    </row>
    <row r="166" ht="12.75" customHeight="1">
      <c r="A166" s="6" t="s">
        <v>372</v>
      </c>
      <c r="B166" s="6" t="s">
        <v>373</v>
      </c>
      <c r="C166" s="6" t="s">
        <v>64</v>
      </c>
      <c r="D166" s="6" t="s">
        <v>65</v>
      </c>
      <c r="E166" s="6">
        <v>14.955271249453874</v>
      </c>
      <c r="F166" s="6">
        <v>14.925265231763513</v>
      </c>
      <c r="G166" s="6">
        <v>14.89525921407315</v>
      </c>
      <c r="H166" s="6">
        <v>14.865253196382792</v>
      </c>
      <c r="I166" s="6">
        <v>14.835247178692429</v>
      </c>
      <c r="J166" s="6">
        <v>14.805241161002069</v>
      </c>
      <c r="K166" s="6">
        <v>14.775235143311708</v>
      </c>
      <c r="L166" s="6">
        <v>14.745229125621348</v>
      </c>
      <c r="M166" s="6">
        <v>14.715223107930985</v>
      </c>
      <c r="N166" s="6">
        <v>14.685217090240624</v>
      </c>
      <c r="O166" s="6">
        <v>14.655211072550264</v>
      </c>
      <c r="P166" s="6">
        <v>14.625205054859903</v>
      </c>
      <c r="Q166" s="6">
        <v>14.595199037169543</v>
      </c>
      <c r="R166" s="6">
        <v>14.56519301947918</v>
      </c>
      <c r="S166" s="6">
        <v>14.535187001788819</v>
      </c>
      <c r="T166" s="6">
        <v>14.505180984098459</v>
      </c>
      <c r="U166" s="6">
        <v>14.475174966408098</v>
      </c>
      <c r="V166" s="6">
        <v>14.445168948717738</v>
      </c>
      <c r="W166" s="6">
        <v>14.415162931027375</v>
      </c>
      <c r="X166" s="6">
        <v>14.385156913337017</v>
      </c>
      <c r="Y166" s="6">
        <v>14.355150895646654</v>
      </c>
      <c r="Z166" s="6">
        <v>14.325144877956292</v>
      </c>
      <c r="AA166" s="6">
        <v>14.295138860265933</v>
      </c>
      <c r="AB166" s="6">
        <v>14.26513284257557</v>
      </c>
      <c r="AC166" s="6">
        <v>14.23512682488521</v>
      </c>
      <c r="AD166" s="6">
        <v>14.205120807194849</v>
      </c>
      <c r="AE166" s="6">
        <v>14.175114789504489</v>
      </c>
      <c r="AF166" s="6">
        <v>14.145108771814128</v>
      </c>
      <c r="AG166" s="6">
        <v>14.115102754123765</v>
      </c>
      <c r="AH166" s="6">
        <v>14.085096736433405</v>
      </c>
      <c r="AI166" s="6">
        <v>14.055090718743044</v>
      </c>
      <c r="AJ166" s="14">
        <f t="shared" si="1"/>
        <v>-0.9001805307</v>
      </c>
    </row>
    <row r="167" ht="12.75" customHeight="1">
      <c r="A167" s="6" t="s">
        <v>374</v>
      </c>
      <c r="B167" s="6" t="s">
        <v>375</v>
      </c>
      <c r="C167" s="6" t="s">
        <v>64</v>
      </c>
      <c r="D167" s="6" t="s">
        <v>65</v>
      </c>
      <c r="E167" s="6">
        <v>94.499110998222</v>
      </c>
      <c r="F167" s="6">
        <v>94.47984251968504</v>
      </c>
      <c r="G167" s="6">
        <v>94.46057404114809</v>
      </c>
      <c r="H167" s="6">
        <v>94.44130556261112</v>
      </c>
      <c r="I167" s="6">
        <v>94.42203708407418</v>
      </c>
      <c r="J167" s="6">
        <v>94.40276860553722</v>
      </c>
      <c r="K167" s="6">
        <v>94.38350012700026</v>
      </c>
      <c r="L167" s="6">
        <v>94.36423164846329</v>
      </c>
      <c r="M167" s="6">
        <v>94.34496316992634</v>
      </c>
      <c r="N167" s="6">
        <v>94.32569469138939</v>
      </c>
      <c r="O167" s="6">
        <v>94.30642621285243</v>
      </c>
      <c r="P167" s="6">
        <v>94.28386588773178</v>
      </c>
      <c r="Q167" s="6">
        <v>94.26130556261113</v>
      </c>
      <c r="R167" s="6">
        <v>94.23874523749048</v>
      </c>
      <c r="S167" s="6">
        <v>94.21618491236983</v>
      </c>
      <c r="T167" s="6">
        <v>94.19362458724918</v>
      </c>
      <c r="U167" s="6">
        <v>94.17106426212852</v>
      </c>
      <c r="V167" s="6">
        <v>94.14850393700786</v>
      </c>
      <c r="W167" s="6">
        <v>94.12594361188724</v>
      </c>
      <c r="X167" s="6">
        <v>94.10338328676657</v>
      </c>
      <c r="Y167" s="6">
        <v>94.08082296164592</v>
      </c>
      <c r="Z167" s="6">
        <v>94.0214376428753</v>
      </c>
      <c r="AA167" s="6">
        <v>93.96205232410463</v>
      </c>
      <c r="AB167" s="6">
        <v>93.90266700533401</v>
      </c>
      <c r="AC167" s="6">
        <v>93.84328168656337</v>
      </c>
      <c r="AD167" s="6">
        <v>93.78389636779274</v>
      </c>
      <c r="AE167" s="6">
        <v>93.73716027432056</v>
      </c>
      <c r="AF167" s="6">
        <v>93.69037338074676</v>
      </c>
      <c r="AG167" s="6">
        <v>93.64363728727457</v>
      </c>
      <c r="AH167" s="6">
        <v>93.59685039370078</v>
      </c>
      <c r="AI167" s="6">
        <v>93.55011430022859</v>
      </c>
      <c r="AJ167" s="14">
        <f t="shared" si="1"/>
        <v>-0.948996698</v>
      </c>
    </row>
    <row r="168" ht="12.75" customHeight="1">
      <c r="A168" s="6" t="s">
        <v>376</v>
      </c>
      <c r="B168" s="6" t="s">
        <v>377</v>
      </c>
      <c r="C168" s="6" t="s">
        <v>64</v>
      </c>
      <c r="D168" s="6" t="s">
        <v>65</v>
      </c>
      <c r="E168" s="6">
        <v>37.14754098360656</v>
      </c>
      <c r="F168" s="6">
        <v>37.01857923497268</v>
      </c>
      <c r="G168" s="6">
        <v>36.8896174863388</v>
      </c>
      <c r="H168" s="6">
        <v>36.760655737704916</v>
      </c>
      <c r="I168" s="6">
        <v>36.63169398907104</v>
      </c>
      <c r="J168" s="6">
        <v>36.502732240437155</v>
      </c>
      <c r="K168" s="6">
        <v>36.373770491803285</v>
      </c>
      <c r="L168" s="6">
        <v>36.2448087431694</v>
      </c>
      <c r="M168" s="6">
        <v>36.11584699453552</v>
      </c>
      <c r="N168" s="6">
        <v>35.98688524590164</v>
      </c>
      <c r="O168" s="6">
        <v>35.857923497267755</v>
      </c>
      <c r="P168" s="6">
        <v>35.826229508196725</v>
      </c>
      <c r="Q168" s="6">
        <v>35.79453551912568</v>
      </c>
      <c r="R168" s="6">
        <v>35.762841530054644</v>
      </c>
      <c r="S168" s="6">
        <v>35.731147540983606</v>
      </c>
      <c r="T168" s="6">
        <v>35.711162129659996</v>
      </c>
      <c r="U168" s="6">
        <v>35.67945774570897</v>
      </c>
      <c r="V168" s="6">
        <v>35.64775336175796</v>
      </c>
      <c r="W168" s="6">
        <v>35.61604897780693</v>
      </c>
      <c r="X168" s="6">
        <v>35.53772245878371</v>
      </c>
      <c r="Y168" s="6">
        <v>35.50605961349492</v>
      </c>
      <c r="Z168" s="6">
        <v>35.63707828365542</v>
      </c>
      <c r="AA168" s="6">
        <v>35.76809695381592</v>
      </c>
      <c r="AB168" s="6">
        <v>35.89315890364303</v>
      </c>
      <c r="AC168" s="6">
        <v>36.023998532840785</v>
      </c>
      <c r="AD168" s="6">
        <v>36.154994891142024</v>
      </c>
      <c r="AE168" s="6">
        <v>36.154994891142024</v>
      </c>
      <c r="AF168" s="6">
        <v>36.154994891142024</v>
      </c>
      <c r="AG168" s="6">
        <v>36.154994891142024</v>
      </c>
      <c r="AH168" s="6">
        <v>36.154994891142024</v>
      </c>
      <c r="AI168" s="6">
        <v>36.154994891142024</v>
      </c>
      <c r="AJ168" s="14">
        <f t="shared" si="1"/>
        <v>-0.9925460925</v>
      </c>
    </row>
    <row r="169" ht="12.75" customHeight="1">
      <c r="A169" s="6" t="s">
        <v>378</v>
      </c>
      <c r="B169" s="6" t="s">
        <v>379</v>
      </c>
      <c r="C169" s="6" t="s">
        <v>64</v>
      </c>
      <c r="D169" s="6" t="s">
        <v>65</v>
      </c>
      <c r="E169" s="6">
        <v>38.48456116264014</v>
      </c>
      <c r="F169" s="6">
        <v>38.426378029304054</v>
      </c>
      <c r="G169" s="6">
        <v>38.36467570922605</v>
      </c>
      <c r="H169" s="6">
        <v>38.30888427781674</v>
      </c>
      <c r="I169" s="6">
        <v>38.25388434811029</v>
      </c>
      <c r="J169" s="6">
        <v>38.19753489180833</v>
      </c>
      <c r="K169" s="6">
        <v>38.13937914972532</v>
      </c>
      <c r="L169" s="6">
        <v>38.08044822066997</v>
      </c>
      <c r="M169" s="6">
        <v>38.04039098336204</v>
      </c>
      <c r="N169" s="6">
        <v>37.97708667790749</v>
      </c>
      <c r="O169" s="6">
        <v>37.92341558476098</v>
      </c>
      <c r="P169" s="6">
        <v>37.883121439221135</v>
      </c>
      <c r="Q169" s="6">
        <v>37.84342800462829</v>
      </c>
      <c r="R169" s="6">
        <v>37.802108838998606</v>
      </c>
      <c r="S169" s="6">
        <v>37.7606578553633</v>
      </c>
      <c r="T169" s="6">
        <v>37.719378780963254</v>
      </c>
      <c r="U169" s="6">
        <v>37.68548092156671</v>
      </c>
      <c r="V169" s="6">
        <v>37.64531033957154</v>
      </c>
      <c r="W169" s="6">
        <v>37.605528174463416</v>
      </c>
      <c r="X169" s="6">
        <v>37.56688950163442</v>
      </c>
      <c r="Y169" s="6">
        <v>37.52645476146637</v>
      </c>
      <c r="Z169" s="6">
        <v>37.5150868291253</v>
      </c>
      <c r="AA169" s="6">
        <v>37.50435564149884</v>
      </c>
      <c r="AB169" s="6">
        <v>37.49519046678215</v>
      </c>
      <c r="AC169" s="6">
        <v>37.48442147413315</v>
      </c>
      <c r="AD169" s="6">
        <v>37.473382259547755</v>
      </c>
      <c r="AE169" s="6">
        <v>37.46470552497171</v>
      </c>
      <c r="AF169" s="6">
        <v>37.443493902187875</v>
      </c>
      <c r="AG169" s="6">
        <v>37.439457428924</v>
      </c>
      <c r="AH169" s="6">
        <v>37.431178425594354</v>
      </c>
      <c r="AI169" s="6">
        <v>37.42432259938013</v>
      </c>
      <c r="AJ169" s="14">
        <f t="shared" si="1"/>
        <v>-1.060238563</v>
      </c>
    </row>
    <row r="170" ht="12.75" customHeight="1">
      <c r="A170" s="6" t="s">
        <v>380</v>
      </c>
      <c r="B170" s="6" t="s">
        <v>381</v>
      </c>
      <c r="C170" s="6" t="s">
        <v>64</v>
      </c>
      <c r="D170" s="6" t="s">
        <v>65</v>
      </c>
      <c r="E170" s="6">
        <v>65.34407027818449</v>
      </c>
      <c r="F170" s="6">
        <v>65.30893118594436</v>
      </c>
      <c r="G170" s="6">
        <v>65.27379209370424</v>
      </c>
      <c r="H170" s="6">
        <v>65.23865300146413</v>
      </c>
      <c r="I170" s="6">
        <v>65.20351390922401</v>
      </c>
      <c r="J170" s="6">
        <v>65.1683748169839</v>
      </c>
      <c r="K170" s="6">
        <v>65.13323572474377</v>
      </c>
      <c r="L170" s="6">
        <v>65.09809663250367</v>
      </c>
      <c r="M170" s="6">
        <v>65.06295754026354</v>
      </c>
      <c r="N170" s="6">
        <v>65.02781844802342</v>
      </c>
      <c r="O170" s="6">
        <v>64.99267935578331</v>
      </c>
      <c r="P170" s="6">
        <v>64.9575402635432</v>
      </c>
      <c r="Q170" s="6">
        <v>64.92240117130308</v>
      </c>
      <c r="R170" s="6">
        <v>64.88726207906296</v>
      </c>
      <c r="S170" s="6">
        <v>64.85212298682283</v>
      </c>
      <c r="T170" s="6">
        <v>64.81698389458272</v>
      </c>
      <c r="U170" s="6">
        <v>64.7818448023426</v>
      </c>
      <c r="V170" s="6">
        <v>64.74670571010249</v>
      </c>
      <c r="W170" s="6">
        <v>64.71156661786237</v>
      </c>
      <c r="X170" s="6">
        <v>64.67642752562226</v>
      </c>
      <c r="Y170" s="6">
        <v>64.64128843338214</v>
      </c>
      <c r="Z170" s="6">
        <v>64.60614934114201</v>
      </c>
      <c r="AA170" s="6">
        <v>64.5710102489019</v>
      </c>
      <c r="AB170" s="6">
        <v>64.53587115666178</v>
      </c>
      <c r="AC170" s="6">
        <v>64.50073206442167</v>
      </c>
      <c r="AD170" s="6">
        <v>64.46559297218155</v>
      </c>
      <c r="AE170" s="6">
        <v>64.43045387994142</v>
      </c>
      <c r="AF170" s="6">
        <v>64.39531478770132</v>
      </c>
      <c r="AG170" s="6">
        <v>64.35139092240118</v>
      </c>
      <c r="AH170" s="6">
        <v>64.30746705710102</v>
      </c>
      <c r="AI170" s="6">
        <v>64.26354319180088</v>
      </c>
      <c r="AJ170" s="14">
        <f t="shared" si="1"/>
        <v>-1.080527086</v>
      </c>
    </row>
    <row r="171" ht="12.75" customHeight="1">
      <c r="A171" s="6" t="s">
        <v>382</v>
      </c>
      <c r="B171" s="6" t="s">
        <v>383</v>
      </c>
      <c r="C171" s="6" t="s">
        <v>64</v>
      </c>
      <c r="D171" s="6" t="s">
        <v>65</v>
      </c>
      <c r="E171" s="6">
        <v>20.231527093596057</v>
      </c>
      <c r="F171" s="6">
        <v>20.273891625615764</v>
      </c>
      <c r="G171" s="6">
        <v>20.31625615763547</v>
      </c>
      <c r="H171" s="6">
        <v>20.358620689655172</v>
      </c>
      <c r="I171" s="6">
        <v>20.400985221674876</v>
      </c>
      <c r="J171" s="6">
        <v>20.44334975369458</v>
      </c>
      <c r="K171" s="6">
        <v>20.485714285714288</v>
      </c>
      <c r="L171" s="6">
        <v>20.52807881773399</v>
      </c>
      <c r="M171" s="6">
        <v>20.570443349753695</v>
      </c>
      <c r="N171" s="6">
        <v>20.6128078817734</v>
      </c>
      <c r="O171" s="6">
        <v>20.655172413793103</v>
      </c>
      <c r="P171" s="6">
        <v>20.4807881773399</v>
      </c>
      <c r="Q171" s="6">
        <v>20.3064039408867</v>
      </c>
      <c r="R171" s="6">
        <v>20.1320197044335</v>
      </c>
      <c r="S171" s="6">
        <v>19.957635467980296</v>
      </c>
      <c r="T171" s="6">
        <v>19.783251231527093</v>
      </c>
      <c r="U171" s="6">
        <v>19.608866995073893</v>
      </c>
      <c r="V171" s="6">
        <v>19.43448275862069</v>
      </c>
      <c r="W171" s="6">
        <v>19.26009852216749</v>
      </c>
      <c r="X171" s="6">
        <v>19.085714285714285</v>
      </c>
      <c r="Y171" s="6">
        <v>18.911330049261082</v>
      </c>
      <c r="Z171" s="6">
        <v>18.902463054187194</v>
      </c>
      <c r="AA171" s="6">
        <v>18.893596059113303</v>
      </c>
      <c r="AB171" s="6">
        <v>18.88472906403941</v>
      </c>
      <c r="AC171" s="6">
        <v>18.875862068965517</v>
      </c>
      <c r="AD171" s="6">
        <v>18.866995073891626</v>
      </c>
      <c r="AE171" s="6">
        <v>18.86206896551724</v>
      </c>
      <c r="AF171" s="6">
        <v>19.039408866995075</v>
      </c>
      <c r="AG171" s="6">
        <v>19.059113300492612</v>
      </c>
      <c r="AH171" s="6">
        <v>19.078817733990146</v>
      </c>
      <c r="AI171" s="6">
        <v>19.098522167487683</v>
      </c>
      <c r="AJ171" s="14">
        <f t="shared" si="1"/>
        <v>-1.133004926</v>
      </c>
    </row>
    <row r="172" ht="12.75" customHeight="1">
      <c r="A172" s="6" t="s">
        <v>384</v>
      </c>
      <c r="B172" s="6" t="s">
        <v>385</v>
      </c>
      <c r="C172" s="6" t="s">
        <v>64</v>
      </c>
      <c r="D172" s="6" t="s">
        <v>65</v>
      </c>
      <c r="E172" s="6">
        <v>98.57455128205127</v>
      </c>
      <c r="F172" s="6">
        <v>98.55098717948718</v>
      </c>
      <c r="G172" s="6">
        <v>98.52742307692307</v>
      </c>
      <c r="H172" s="6">
        <v>98.50385897435898</v>
      </c>
      <c r="I172" s="6">
        <v>98.48029487179488</v>
      </c>
      <c r="J172" s="6">
        <v>98.45673076923077</v>
      </c>
      <c r="K172" s="6">
        <v>98.43316666666666</v>
      </c>
      <c r="L172" s="6">
        <v>98.40960256410257</v>
      </c>
      <c r="M172" s="6">
        <v>98.38603846153846</v>
      </c>
      <c r="N172" s="6">
        <v>98.36247435897435</v>
      </c>
      <c r="O172" s="6">
        <v>98.33891025641026</v>
      </c>
      <c r="P172" s="6">
        <v>98.3126217948718</v>
      </c>
      <c r="Q172" s="6">
        <v>98.28633333333333</v>
      </c>
      <c r="R172" s="6">
        <v>98.26004487179489</v>
      </c>
      <c r="S172" s="6">
        <v>98.23375641025642</v>
      </c>
      <c r="T172" s="6">
        <v>98.20746794871795</v>
      </c>
      <c r="U172" s="6">
        <v>98.18117948717949</v>
      </c>
      <c r="V172" s="6">
        <v>98.15489102564104</v>
      </c>
      <c r="W172" s="6">
        <v>98.12860256410256</v>
      </c>
      <c r="X172" s="6">
        <v>98.1023141025641</v>
      </c>
      <c r="Y172" s="6">
        <v>98.07602564102564</v>
      </c>
      <c r="Z172" s="6">
        <v>98.01424358974359</v>
      </c>
      <c r="AA172" s="6">
        <v>97.95246153846153</v>
      </c>
      <c r="AB172" s="6">
        <v>97.89067948717948</v>
      </c>
      <c r="AC172" s="6">
        <v>97.82889743589743</v>
      </c>
      <c r="AD172" s="6">
        <v>97.7671153846154</v>
      </c>
      <c r="AE172" s="6">
        <v>97.69435897435899</v>
      </c>
      <c r="AF172" s="6">
        <v>97.6475641025641</v>
      </c>
      <c r="AG172" s="6">
        <v>97.56910256410256</v>
      </c>
      <c r="AH172" s="6">
        <v>97.49057692307692</v>
      </c>
      <c r="AI172" s="6">
        <v>97.41211538461539</v>
      </c>
      <c r="AJ172" s="14">
        <f t="shared" si="1"/>
        <v>-1.162435897</v>
      </c>
    </row>
    <row r="173" ht="12.75" customHeight="1">
      <c r="A173" s="6" t="s">
        <v>386</v>
      </c>
      <c r="B173" s="6" t="s">
        <v>387</v>
      </c>
      <c r="C173" s="6" t="s">
        <v>64</v>
      </c>
      <c r="D173" s="6" t="s">
        <v>65</v>
      </c>
      <c r="E173" s="6">
        <v>80.37733515876872</v>
      </c>
      <c r="F173" s="6">
        <v>80.3504584198207</v>
      </c>
      <c r="G173" s="6">
        <v>80.32358190169147</v>
      </c>
      <c r="H173" s="6">
        <v>80.29670516274345</v>
      </c>
      <c r="I173" s="6">
        <v>80.26982842379543</v>
      </c>
      <c r="J173" s="6">
        <v>80.24295168484741</v>
      </c>
      <c r="K173" s="6">
        <v>80.21607516671818</v>
      </c>
      <c r="L173" s="6">
        <v>80.18919842777017</v>
      </c>
      <c r="M173" s="6">
        <v>80.16232168882216</v>
      </c>
      <c r="N173" s="6">
        <v>80.13544494987414</v>
      </c>
      <c r="O173" s="6">
        <v>80.10856834341739</v>
      </c>
      <c r="P173" s="6">
        <v>80.08668948460894</v>
      </c>
      <c r="Q173" s="6">
        <v>80.06481053747295</v>
      </c>
      <c r="R173" s="6">
        <v>80.04293159033696</v>
      </c>
      <c r="S173" s="6">
        <v>80.02105264320099</v>
      </c>
      <c r="T173" s="6">
        <v>79.999173696065</v>
      </c>
      <c r="U173" s="6">
        <v>79.97729474892904</v>
      </c>
      <c r="V173" s="6">
        <v>79.95541580179305</v>
      </c>
      <c r="W173" s="6">
        <v>79.93353685465708</v>
      </c>
      <c r="X173" s="6">
        <v>79.91165790752109</v>
      </c>
      <c r="Y173" s="6">
        <v>79.88977896038509</v>
      </c>
      <c r="Z173" s="6">
        <v>79.82156163052599</v>
      </c>
      <c r="AA173" s="6">
        <v>79.75334430066687</v>
      </c>
      <c r="AB173" s="6">
        <v>79.68512697080776</v>
      </c>
      <c r="AC173" s="6">
        <v>79.61690986176743</v>
      </c>
      <c r="AD173" s="6">
        <v>79.54869248774456</v>
      </c>
      <c r="AE173" s="6">
        <v>79.47241973236761</v>
      </c>
      <c r="AF173" s="6">
        <v>79.39837919003666</v>
      </c>
      <c r="AG173" s="6">
        <v>79.3243386477057</v>
      </c>
      <c r="AH173" s="6">
        <v>79.25029810537474</v>
      </c>
      <c r="AI173" s="6">
        <v>79.17625756304376</v>
      </c>
      <c r="AJ173" s="14">
        <f t="shared" si="1"/>
        <v>-1.201077596</v>
      </c>
    </row>
    <row r="174" ht="12.75" customHeight="1">
      <c r="A174" s="6" t="s">
        <v>388</v>
      </c>
      <c r="B174" s="6" t="s">
        <v>389</v>
      </c>
      <c r="C174" s="6" t="s">
        <v>64</v>
      </c>
      <c r="D174" s="6" t="s">
        <v>65</v>
      </c>
      <c r="E174" s="6">
        <v>31.045830405756437</v>
      </c>
      <c r="F174" s="6">
        <v>32.07309671646026</v>
      </c>
      <c r="G174" s="6">
        <v>31.897612630653846</v>
      </c>
      <c r="H174" s="6">
        <v>31.826129922620428</v>
      </c>
      <c r="I174" s="6">
        <v>31.754647237473595</v>
      </c>
      <c r="J174" s="6">
        <v>31.68316455232676</v>
      </c>
      <c r="K174" s="6">
        <v>31.61168189006653</v>
      </c>
      <c r="L174" s="6">
        <v>31.5401992049197</v>
      </c>
      <c r="M174" s="6">
        <v>31.46871649688628</v>
      </c>
      <c r="N174" s="6">
        <v>31.39723381173945</v>
      </c>
      <c r="O174" s="6">
        <v>31.325751140324577</v>
      </c>
      <c r="P174" s="6">
        <v>31.249571700268007</v>
      </c>
      <c r="Q174" s="6">
        <v>31.17339225105679</v>
      </c>
      <c r="R174" s="6">
        <v>31.097212801845572</v>
      </c>
      <c r="S174" s="6">
        <v>31.021033352634362</v>
      </c>
      <c r="T174" s="6">
        <v>30.94485390342315</v>
      </c>
      <c r="U174" s="6">
        <v>30.868674454211934</v>
      </c>
      <c r="V174" s="6">
        <v>30.792495005000717</v>
      </c>
      <c r="W174" s="6">
        <v>30.716315555789507</v>
      </c>
      <c r="X174" s="6">
        <v>30.640136106578293</v>
      </c>
      <c r="Y174" s="6">
        <v>30.563956657367076</v>
      </c>
      <c r="Z174" s="6">
        <v>30.492151133916327</v>
      </c>
      <c r="AA174" s="6">
        <v>30.42034561046558</v>
      </c>
      <c r="AB174" s="6">
        <v>30.348540087014833</v>
      </c>
      <c r="AC174" s="6">
        <v>30.276734586450676</v>
      </c>
      <c r="AD174" s="6">
        <v>30.10027933925426</v>
      </c>
      <c r="AE174" s="6">
        <v>30.03091255492572</v>
      </c>
      <c r="AF174" s="6">
        <v>29.969809036579978</v>
      </c>
      <c r="AG174" s="6">
        <v>29.90284694465193</v>
      </c>
      <c r="AH174" s="6">
        <v>29.828991737987582</v>
      </c>
      <c r="AI174" s="6">
        <v>29.755136531323235</v>
      </c>
      <c r="AJ174" s="14">
        <f t="shared" si="1"/>
        <v>-1.290693874</v>
      </c>
    </row>
    <row r="175" ht="12.75" customHeight="1">
      <c r="A175" s="6" t="s">
        <v>390</v>
      </c>
      <c r="B175" s="6" t="s">
        <v>391</v>
      </c>
      <c r="C175" s="6" t="s">
        <v>64</v>
      </c>
      <c r="D175" s="6" t="s">
        <v>65</v>
      </c>
      <c r="E175" s="6">
        <v>13.894049346879536</v>
      </c>
      <c r="F175" s="6">
        <v>13.885812772133526</v>
      </c>
      <c r="G175" s="6">
        <v>13.877576197387517</v>
      </c>
      <c r="H175" s="6">
        <v>13.869339622641508</v>
      </c>
      <c r="I175" s="6">
        <v>13.8611030478955</v>
      </c>
      <c r="J175" s="6">
        <v>13.852866473149492</v>
      </c>
      <c r="K175" s="6">
        <v>13.844629898403483</v>
      </c>
      <c r="L175" s="6">
        <v>13.836393323657475</v>
      </c>
      <c r="M175" s="6">
        <v>13.828156748911466</v>
      </c>
      <c r="N175" s="6">
        <v>13.819920174165457</v>
      </c>
      <c r="O175" s="6">
        <v>13.81168359941945</v>
      </c>
      <c r="P175" s="6">
        <v>13.80344702467344</v>
      </c>
      <c r="Q175" s="6">
        <v>13.795210449927431</v>
      </c>
      <c r="R175" s="6">
        <v>13.786973875181422</v>
      </c>
      <c r="S175" s="6">
        <v>13.778737300435415</v>
      </c>
      <c r="T175" s="6">
        <v>13.770500725689406</v>
      </c>
      <c r="U175" s="6">
        <v>13.762264150943397</v>
      </c>
      <c r="V175" s="6">
        <v>13.75402757619739</v>
      </c>
      <c r="W175" s="6">
        <v>13.74579100145138</v>
      </c>
      <c r="X175" s="6">
        <v>13.73755442670537</v>
      </c>
      <c r="Y175" s="6">
        <v>13.729317851959363</v>
      </c>
      <c r="Z175" s="6">
        <v>13.616618287373003</v>
      </c>
      <c r="AA175" s="6">
        <v>13.503918722786649</v>
      </c>
      <c r="AB175" s="6">
        <v>13.39121915820029</v>
      </c>
      <c r="AC175" s="6">
        <v>13.278519593613932</v>
      </c>
      <c r="AD175" s="6">
        <v>13.165820029027575</v>
      </c>
      <c r="AE175" s="6">
        <v>13.052975326560231</v>
      </c>
      <c r="AF175" s="6">
        <v>12.940130624092888</v>
      </c>
      <c r="AG175" s="6">
        <v>12.827285921625545</v>
      </c>
      <c r="AH175" s="6">
        <v>12.714441219158202</v>
      </c>
      <c r="AI175" s="6">
        <v>12.601596516690854</v>
      </c>
      <c r="AJ175" s="14">
        <f t="shared" si="1"/>
        <v>-1.29245283</v>
      </c>
    </row>
    <row r="176" ht="12.75" customHeight="1">
      <c r="A176" s="6" t="s">
        <v>392</v>
      </c>
      <c r="B176" s="6" t="s">
        <v>393</v>
      </c>
      <c r="C176" s="6" t="s">
        <v>64</v>
      </c>
      <c r="D176" s="6" t="s">
        <v>65</v>
      </c>
      <c r="E176" s="6">
        <v>35.22468818679836</v>
      </c>
      <c r="F176" s="6">
        <v>35.15557128451324</v>
      </c>
      <c r="G176" s="6">
        <v>35.08428276358672</v>
      </c>
      <c r="H176" s="6">
        <v>35.01690173773072</v>
      </c>
      <c r="I176" s="6">
        <v>34.950064602727956</v>
      </c>
      <c r="J176" s="6">
        <v>34.88229542879643</v>
      </c>
      <c r="K176" s="6">
        <v>34.81324669530841</v>
      </c>
      <c r="L176" s="6">
        <v>34.74369854709784</v>
      </c>
      <c r="M176" s="6">
        <v>34.68716923192503</v>
      </c>
      <c r="N176" s="6">
        <v>34.61460867516455</v>
      </c>
      <c r="O176" s="6">
        <v>34.55567220486617</v>
      </c>
      <c r="P176" s="6">
        <v>34.51810490438922</v>
      </c>
      <c r="Q176" s="6">
        <v>34.48072176790609</v>
      </c>
      <c r="R176" s="6">
        <v>34.442706494584264</v>
      </c>
      <c r="S176" s="6">
        <v>34.404275402867306</v>
      </c>
      <c r="T176" s="6">
        <v>34.3660207102847</v>
      </c>
      <c r="U176" s="6">
        <v>34.33317557202089</v>
      </c>
      <c r="V176" s="6">
        <v>34.295763840272556</v>
      </c>
      <c r="W176" s="6">
        <v>34.25861421370319</v>
      </c>
      <c r="X176" s="6">
        <v>34.22224566356038</v>
      </c>
      <c r="Y176" s="6">
        <v>34.18463295202456</v>
      </c>
      <c r="Z176" s="6">
        <v>34.15915170743521</v>
      </c>
      <c r="AA176" s="6">
        <v>34.133782147832214</v>
      </c>
      <c r="AB176" s="6">
        <v>34.10842333923676</v>
      </c>
      <c r="AC176" s="6">
        <v>34.08275162200668</v>
      </c>
      <c r="AD176" s="6">
        <v>34.05592646715116</v>
      </c>
      <c r="AE176" s="6">
        <v>34.017943439862854</v>
      </c>
      <c r="AF176" s="6">
        <v>33.977203004029576</v>
      </c>
      <c r="AG176" s="6">
        <v>33.96078583974542</v>
      </c>
      <c r="AH176" s="6">
        <v>33.94212652936128</v>
      </c>
      <c r="AI176" s="6">
        <v>33.92505080218434</v>
      </c>
      <c r="AJ176" s="14">
        <f t="shared" si="1"/>
        <v>-1.299637385</v>
      </c>
    </row>
    <row r="177" ht="12.75" customHeight="1">
      <c r="A177" s="6" t="s">
        <v>394</v>
      </c>
      <c r="B177" s="6" t="s">
        <v>395</v>
      </c>
      <c r="C177" s="6" t="s">
        <v>64</v>
      </c>
      <c r="D177" s="6" t="s">
        <v>65</v>
      </c>
      <c r="E177" s="6">
        <v>37.24517641015763</v>
      </c>
      <c r="F177" s="6">
        <v>37.1970207711323</v>
      </c>
      <c r="G177" s="6">
        <v>37.14886513210697</v>
      </c>
      <c r="H177" s="6">
        <v>37.10070949308164</v>
      </c>
      <c r="I177" s="6">
        <v>37.052553854056306</v>
      </c>
      <c r="J177" s="6">
        <v>37.00439821503098</v>
      </c>
      <c r="K177" s="6">
        <v>36.95624257600565</v>
      </c>
      <c r="L177" s="6">
        <v>36.908086936980325</v>
      </c>
      <c r="M177" s="6">
        <v>36.85993129795499</v>
      </c>
      <c r="N177" s="6">
        <v>36.81177565892966</v>
      </c>
      <c r="O177" s="6">
        <v>36.76362001990433</v>
      </c>
      <c r="P177" s="6">
        <v>36.715464380879</v>
      </c>
      <c r="Q177" s="6">
        <v>36.667308741853674</v>
      </c>
      <c r="R177" s="6">
        <v>36.61915310282834</v>
      </c>
      <c r="S177" s="6">
        <v>36.57099746380301</v>
      </c>
      <c r="T177" s="6">
        <v>36.52284182477768</v>
      </c>
      <c r="U177" s="6">
        <v>36.474686185752354</v>
      </c>
      <c r="V177" s="6">
        <v>36.42653054672702</v>
      </c>
      <c r="W177" s="6">
        <v>36.37837490770169</v>
      </c>
      <c r="X177" s="6">
        <v>36.33021926867636</v>
      </c>
      <c r="Y177" s="6">
        <v>36.282063629651034</v>
      </c>
      <c r="Z177" s="6">
        <v>36.2339079906257</v>
      </c>
      <c r="AA177" s="6">
        <v>36.18575235160037</v>
      </c>
      <c r="AB177" s="6">
        <v>36.137596712575046</v>
      </c>
      <c r="AC177" s="6">
        <v>36.08944107354971</v>
      </c>
      <c r="AD177" s="6">
        <v>36.04128543452438</v>
      </c>
      <c r="AE177" s="6">
        <v>35.99312979549905</v>
      </c>
      <c r="AF177" s="6">
        <v>35.94497415647373</v>
      </c>
      <c r="AG177" s="6">
        <v>35.896818517448395</v>
      </c>
      <c r="AH177" s="6">
        <v>35.84866287842306</v>
      </c>
      <c r="AI177" s="6">
        <v>35.80050723939773</v>
      </c>
      <c r="AJ177" s="14">
        <f t="shared" si="1"/>
        <v>-1.444669171</v>
      </c>
    </row>
    <row r="178" ht="12.75" customHeight="1">
      <c r="A178" s="6" t="s">
        <v>396</v>
      </c>
      <c r="B178" s="6" t="s">
        <v>397</v>
      </c>
      <c r="C178" s="6" t="s">
        <v>64</v>
      </c>
      <c r="D178" s="6" t="s">
        <v>65</v>
      </c>
      <c r="E178" s="6">
        <v>91.38505619365198</v>
      </c>
      <c r="F178" s="6">
        <v>91.32985797208843</v>
      </c>
      <c r="G178" s="6">
        <v>91.27465975052489</v>
      </c>
      <c r="H178" s="6">
        <v>91.21946152896135</v>
      </c>
      <c r="I178" s="6">
        <v>91.1642633073978</v>
      </c>
      <c r="J178" s="6">
        <v>91.10906508583426</v>
      </c>
      <c r="K178" s="6">
        <v>91.05386686427072</v>
      </c>
      <c r="L178" s="6">
        <v>90.99866864270717</v>
      </c>
      <c r="M178" s="6">
        <v>90.94347042114363</v>
      </c>
      <c r="N178" s="6">
        <v>90.88827219958009</v>
      </c>
      <c r="O178" s="6">
        <v>90.83307397801654</v>
      </c>
      <c r="P178" s="6">
        <v>90.80317895516858</v>
      </c>
      <c r="Q178" s="6">
        <v>90.77328393232061</v>
      </c>
      <c r="R178" s="6">
        <v>90.74338890947264</v>
      </c>
      <c r="S178" s="6">
        <v>90.71349388662468</v>
      </c>
      <c r="T178" s="6">
        <v>90.68359886377671</v>
      </c>
      <c r="U178" s="6">
        <v>90.65370384092874</v>
      </c>
      <c r="V178" s="6">
        <v>90.62380881808078</v>
      </c>
      <c r="W178" s="6">
        <v>90.59391379523281</v>
      </c>
      <c r="X178" s="6">
        <v>90.56401877238483</v>
      </c>
      <c r="Y178" s="6">
        <v>90.53412374953686</v>
      </c>
      <c r="Z178" s="6">
        <v>90.46069408422872</v>
      </c>
      <c r="AA178" s="6">
        <v>90.3872644189206</v>
      </c>
      <c r="AB178" s="6">
        <v>90.31383475361245</v>
      </c>
      <c r="AC178" s="6">
        <v>90.24040508830431</v>
      </c>
      <c r="AD178" s="6">
        <v>90.16697542299617</v>
      </c>
      <c r="AE178" s="6">
        <v>90.09704828948995</v>
      </c>
      <c r="AF178" s="6">
        <v>90.03712486105965</v>
      </c>
      <c r="AG178" s="6">
        <v>89.96502408299371</v>
      </c>
      <c r="AH178" s="6">
        <v>89.89282450290229</v>
      </c>
      <c r="AI178" s="6">
        <v>89.82072372483636</v>
      </c>
      <c r="AJ178" s="14">
        <f t="shared" si="1"/>
        <v>-1.564332469</v>
      </c>
    </row>
    <row r="179" ht="12.75" customHeight="1">
      <c r="A179" s="6" t="s">
        <v>398</v>
      </c>
      <c r="B179" s="6" t="s">
        <v>399</v>
      </c>
      <c r="C179" s="6" t="s">
        <v>64</v>
      </c>
      <c r="D179" s="6" t="s">
        <v>65</v>
      </c>
      <c r="E179" s="6">
        <v>12.849614916903121</v>
      </c>
      <c r="F179" s="6">
        <v>12.72800972841508</v>
      </c>
      <c r="G179" s="6">
        <v>12.606404539927038</v>
      </c>
      <c r="H179" s="6">
        <v>12.484799351438996</v>
      </c>
      <c r="I179" s="6">
        <v>12.363194162950952</v>
      </c>
      <c r="J179" s="6">
        <v>12.24158897446291</v>
      </c>
      <c r="K179" s="6">
        <v>12.119983785974869</v>
      </c>
      <c r="L179" s="6">
        <v>11.998378597486827</v>
      </c>
      <c r="M179" s="6">
        <v>11.876773408998783</v>
      </c>
      <c r="N179" s="6">
        <v>11.755168220510742</v>
      </c>
      <c r="O179" s="6">
        <v>11.6335630320227</v>
      </c>
      <c r="P179" s="6">
        <v>11.544385893798136</v>
      </c>
      <c r="Q179" s="6">
        <v>11.455208755573572</v>
      </c>
      <c r="R179" s="6">
        <v>11.366031617349007</v>
      </c>
      <c r="S179" s="6">
        <v>11.276854479124443</v>
      </c>
      <c r="T179" s="6">
        <v>11.187677340899878</v>
      </c>
      <c r="U179" s="6">
        <v>11.098500202675314</v>
      </c>
      <c r="V179" s="6">
        <v>11.00932306445075</v>
      </c>
      <c r="W179" s="6">
        <v>10.920145926226185</v>
      </c>
      <c r="X179" s="6">
        <v>10.830968788001622</v>
      </c>
      <c r="Y179" s="6">
        <v>10.741791649777058</v>
      </c>
      <c r="Z179" s="6">
        <v>10.782326712606405</v>
      </c>
      <c r="AA179" s="6">
        <v>10.822861775435753</v>
      </c>
      <c r="AB179" s="6">
        <v>10.8633968382651</v>
      </c>
      <c r="AC179" s="6">
        <v>10.903931901094447</v>
      </c>
      <c r="AD179" s="6">
        <v>10.944466963923794</v>
      </c>
      <c r="AE179" s="6">
        <v>11.025537089582489</v>
      </c>
      <c r="AF179" s="6">
        <v>11.066072152411836</v>
      </c>
      <c r="AG179" s="6">
        <v>11.106607215241183</v>
      </c>
      <c r="AH179" s="6">
        <v>11.14714227807053</v>
      </c>
      <c r="AI179" s="6">
        <v>11.187677340899878</v>
      </c>
      <c r="AJ179" s="14">
        <f t="shared" si="1"/>
        <v>-1.661937576</v>
      </c>
    </row>
    <row r="180" ht="12.75" customHeight="1">
      <c r="A180" s="6" t="s">
        <v>400</v>
      </c>
      <c r="B180" s="6" t="s">
        <v>401</v>
      </c>
      <c r="C180" s="6" t="s">
        <v>64</v>
      </c>
      <c r="D180" s="6" t="s">
        <v>65</v>
      </c>
      <c r="E180" s="6">
        <v>54.708333333333336</v>
      </c>
      <c r="F180" s="6">
        <v>54.625</v>
      </c>
      <c r="G180" s="6">
        <v>54.541666666666664</v>
      </c>
      <c r="H180" s="6">
        <v>54.45833333333333</v>
      </c>
      <c r="I180" s="6">
        <v>54.375</v>
      </c>
      <c r="J180" s="6">
        <v>54.29166666666667</v>
      </c>
      <c r="K180" s="6">
        <v>54.208333333333336</v>
      </c>
      <c r="L180" s="6">
        <v>54.125</v>
      </c>
      <c r="M180" s="6">
        <v>54.041666666666664</v>
      </c>
      <c r="N180" s="6">
        <v>53.95833333333333</v>
      </c>
      <c r="O180" s="6">
        <v>53.875</v>
      </c>
      <c r="P180" s="6">
        <v>53.7875</v>
      </c>
      <c r="Q180" s="6">
        <v>53.7</v>
      </c>
      <c r="R180" s="6">
        <v>53.6125</v>
      </c>
      <c r="S180" s="6">
        <v>53.525</v>
      </c>
      <c r="T180" s="6">
        <v>53.4375</v>
      </c>
      <c r="U180" s="6">
        <v>53.35</v>
      </c>
      <c r="V180" s="6">
        <v>53.2625</v>
      </c>
      <c r="W180" s="6">
        <v>53.175</v>
      </c>
      <c r="X180" s="6">
        <v>53.0875</v>
      </c>
      <c r="Y180" s="6">
        <v>53.0</v>
      </c>
      <c r="Z180" s="6">
        <v>53.0</v>
      </c>
      <c r="AA180" s="6">
        <v>53.0</v>
      </c>
      <c r="AB180" s="6">
        <v>53.0</v>
      </c>
      <c r="AC180" s="6">
        <v>53.0</v>
      </c>
      <c r="AD180" s="6">
        <v>53.0</v>
      </c>
      <c r="AE180" s="6">
        <v>53.0</v>
      </c>
      <c r="AF180" s="6">
        <v>53.0</v>
      </c>
      <c r="AG180" s="6">
        <v>53.375</v>
      </c>
      <c r="AH180" s="6">
        <v>53.0</v>
      </c>
      <c r="AI180" s="6">
        <v>53.0</v>
      </c>
      <c r="AJ180" s="14">
        <f t="shared" si="1"/>
        <v>-1.708333333</v>
      </c>
    </row>
    <row r="181" ht="12.75" customHeight="1">
      <c r="A181" s="6" t="s">
        <v>402</v>
      </c>
      <c r="B181" s="6" t="s">
        <v>403</v>
      </c>
      <c r="C181" s="6" t="s">
        <v>64</v>
      </c>
      <c r="D181" s="6" t="s">
        <v>65</v>
      </c>
      <c r="E181" s="6">
        <v>35.550451923590145</v>
      </c>
      <c r="F181" s="6">
        <v>35.528644890707604</v>
      </c>
      <c r="G181" s="6">
        <v>35.44207475159598</v>
      </c>
      <c r="H181" s="6">
        <v>35.36095946420951</v>
      </c>
      <c r="I181" s="6">
        <v>35.28342194449461</v>
      </c>
      <c r="J181" s="6">
        <v>35.201945401018115</v>
      </c>
      <c r="K181" s="6">
        <v>35.11934007291621</v>
      </c>
      <c r="L181" s="6">
        <v>35.03625134961745</v>
      </c>
      <c r="M181" s="6">
        <v>34.964913801472015</v>
      </c>
      <c r="N181" s="6">
        <v>34.87909613817364</v>
      </c>
      <c r="O181" s="6">
        <v>34.80785003972665</v>
      </c>
      <c r="P181" s="6">
        <v>34.75264496948061</v>
      </c>
      <c r="Q181" s="6">
        <v>34.700452333051665</v>
      </c>
      <c r="R181" s="6">
        <v>34.6472180156541</v>
      </c>
      <c r="S181" s="6">
        <v>34.59448006699756</v>
      </c>
      <c r="T181" s="6">
        <v>34.54106781264216</v>
      </c>
      <c r="U181" s="6">
        <v>34.49245827038251</v>
      </c>
      <c r="V181" s="6">
        <v>34.43976349009432</v>
      </c>
      <c r="W181" s="6">
        <v>34.38741354479572</v>
      </c>
      <c r="X181" s="6">
        <v>34.335679725947834</v>
      </c>
      <c r="Y181" s="6">
        <v>34.28285632503865</v>
      </c>
      <c r="Z181" s="6">
        <v>34.236101717695504</v>
      </c>
      <c r="AA181" s="6">
        <v>34.189824196489795</v>
      </c>
      <c r="AB181" s="6">
        <v>34.14448191910045</v>
      </c>
      <c r="AC181" s="6">
        <v>34.09863789177645</v>
      </c>
      <c r="AD181" s="6">
        <v>34.04433894828751</v>
      </c>
      <c r="AE181" s="6">
        <v>33.98870615486937</v>
      </c>
      <c r="AF181" s="6">
        <v>33.930286410146316</v>
      </c>
      <c r="AG181" s="6">
        <v>33.89261985357388</v>
      </c>
      <c r="AH181" s="6">
        <v>33.85225804694453</v>
      </c>
      <c r="AI181" s="6">
        <v>33.813014708737995</v>
      </c>
      <c r="AJ181" s="14">
        <f t="shared" si="1"/>
        <v>-1.737437215</v>
      </c>
    </row>
    <row r="182" ht="12.75" customHeight="1">
      <c r="A182" s="6" t="s">
        <v>404</v>
      </c>
      <c r="B182" s="6" t="s">
        <v>405</v>
      </c>
      <c r="C182" s="6" t="s">
        <v>64</v>
      </c>
      <c r="D182" s="6" t="s">
        <v>65</v>
      </c>
      <c r="E182" s="6">
        <v>5.344663278271919</v>
      </c>
      <c r="F182" s="6">
        <v>5.314723634053367</v>
      </c>
      <c r="G182" s="6">
        <v>5.284783989834816</v>
      </c>
      <c r="H182" s="6">
        <v>5.254844345616264</v>
      </c>
      <c r="I182" s="6">
        <v>5.224904701397713</v>
      </c>
      <c r="J182" s="6">
        <v>5.194965057179162</v>
      </c>
      <c r="K182" s="6">
        <v>5.16502541296061</v>
      </c>
      <c r="L182" s="6">
        <v>5.135085768742059</v>
      </c>
      <c r="M182" s="6">
        <v>5.105146124523507</v>
      </c>
      <c r="N182" s="6">
        <v>5.0752064803049555</v>
      </c>
      <c r="O182" s="6">
        <v>5.0452668360864035</v>
      </c>
      <c r="P182" s="6">
        <v>4.979907878017789</v>
      </c>
      <c r="Q182" s="6">
        <v>4.9145489199491745</v>
      </c>
      <c r="R182" s="6">
        <v>4.849189961880559</v>
      </c>
      <c r="S182" s="6">
        <v>4.783831003811944</v>
      </c>
      <c r="T182" s="6">
        <v>4.718472045743329</v>
      </c>
      <c r="U182" s="6">
        <v>4.653113087674714</v>
      </c>
      <c r="V182" s="6">
        <v>4.587754129606099</v>
      </c>
      <c r="W182" s="6">
        <v>4.522395171537484</v>
      </c>
      <c r="X182" s="6">
        <v>4.45703621346887</v>
      </c>
      <c r="Y182" s="6">
        <v>4.391677255400253</v>
      </c>
      <c r="Z182" s="6">
        <v>4.290025412960611</v>
      </c>
      <c r="AA182" s="6">
        <v>4.188373570520966</v>
      </c>
      <c r="AB182" s="6">
        <v>4.086721728081322</v>
      </c>
      <c r="AC182" s="6">
        <v>3.9850698856416775</v>
      </c>
      <c r="AD182" s="6">
        <v>3.8834180432020333</v>
      </c>
      <c r="AE182" s="6">
        <v>3.7873252858958066</v>
      </c>
      <c r="AF182" s="6">
        <v>3.6936149936467597</v>
      </c>
      <c r="AG182" s="6">
        <v>3.6014930114358323</v>
      </c>
      <c r="AH182" s="6">
        <v>3.5117534942820843</v>
      </c>
      <c r="AI182" s="6">
        <v>3.425190597204574</v>
      </c>
      <c r="AJ182" s="14">
        <f t="shared" si="1"/>
        <v>-1.919472681</v>
      </c>
    </row>
    <row r="183" ht="12.75" customHeight="1">
      <c r="A183" s="6" t="s">
        <v>406</v>
      </c>
      <c r="B183" s="6" t="s">
        <v>407</v>
      </c>
      <c r="C183" s="6" t="s">
        <v>64</v>
      </c>
      <c r="D183" s="6" t="s">
        <v>65</v>
      </c>
      <c r="E183" s="6">
        <v>26.08850655666231</v>
      </c>
      <c r="F183" s="6">
        <v>25.93102927859946</v>
      </c>
      <c r="G183" s="6">
        <v>25.773552000536608</v>
      </c>
      <c r="H183" s="6">
        <v>25.61607472247375</v>
      </c>
      <c r="I183" s="6">
        <v>25.458597444410902</v>
      </c>
      <c r="J183" s="6">
        <v>25.301120166348056</v>
      </c>
      <c r="K183" s="6">
        <v>25.143642888285207</v>
      </c>
      <c r="L183" s="6">
        <v>24.986165610222354</v>
      </c>
      <c r="M183" s="6">
        <v>24.828688332159505</v>
      </c>
      <c r="N183" s="6">
        <v>24.671211054096652</v>
      </c>
      <c r="O183" s="6">
        <v>24.51373377603381</v>
      </c>
      <c r="P183" s="6">
        <v>24.356259851762417</v>
      </c>
      <c r="Q183" s="6">
        <v>24.19878592749103</v>
      </c>
      <c r="R183" s="6">
        <v>24.041312003219637</v>
      </c>
      <c r="S183" s="6">
        <v>23.88383807894825</v>
      </c>
      <c r="T183" s="6">
        <v>23.726364154676858</v>
      </c>
      <c r="U183" s="6">
        <v>23.568890230405472</v>
      </c>
      <c r="V183" s="6">
        <v>23.411416306134086</v>
      </c>
      <c r="W183" s="6">
        <v>23.253942381862696</v>
      </c>
      <c r="X183" s="6">
        <v>23.09646845759131</v>
      </c>
      <c r="Y183" s="6">
        <v>22.938994533319917</v>
      </c>
      <c r="Z183" s="6">
        <v>23.05599490223698</v>
      </c>
      <c r="AA183" s="6">
        <v>23.17299527115404</v>
      </c>
      <c r="AB183" s="6">
        <v>23.2899956400711</v>
      </c>
      <c r="AC183" s="6">
        <v>23.40699600898816</v>
      </c>
      <c r="AD183" s="6">
        <v>23.52399637790522</v>
      </c>
      <c r="AE183" s="6">
        <v>23.641010161988127</v>
      </c>
      <c r="AF183" s="6">
        <v>23.758023946071035</v>
      </c>
      <c r="AG183" s="6">
        <v>23.87500419223933</v>
      </c>
      <c r="AH183" s="6">
        <v>23.992017976322234</v>
      </c>
      <c r="AI183" s="6">
        <v>24.109031760405138</v>
      </c>
      <c r="AJ183" s="14">
        <f t="shared" si="1"/>
        <v>-1.979474796</v>
      </c>
    </row>
    <row r="184" ht="12.75" customHeight="1">
      <c r="A184" s="6" t="s">
        <v>408</v>
      </c>
      <c r="B184" s="6" t="s">
        <v>409</v>
      </c>
      <c r="C184" s="6" t="s">
        <v>64</v>
      </c>
      <c r="D184" s="6" t="s">
        <v>65</v>
      </c>
      <c r="E184" s="6">
        <v>23.5468755373663</v>
      </c>
      <c r="F184" s="6">
        <v>23.432905733053616</v>
      </c>
      <c r="G184" s="6">
        <v>23.31893592874093</v>
      </c>
      <c r="H184" s="6">
        <v>23.204966124428243</v>
      </c>
      <c r="I184" s="6">
        <v>23.090996320115558</v>
      </c>
      <c r="J184" s="6">
        <v>22.97702651580287</v>
      </c>
      <c r="K184" s="6">
        <v>22.86305671149018</v>
      </c>
      <c r="L184" s="6">
        <v>22.749086907177496</v>
      </c>
      <c r="M184" s="6">
        <v>22.63511710286481</v>
      </c>
      <c r="N184" s="6">
        <v>22.52114729855212</v>
      </c>
      <c r="O184" s="6">
        <v>22.407177494239434</v>
      </c>
      <c r="P184" s="6">
        <v>22.326582866182893</v>
      </c>
      <c r="Q184" s="6">
        <v>22.245988238126355</v>
      </c>
      <c r="R184" s="6">
        <v>22.165393610069817</v>
      </c>
      <c r="S184" s="6">
        <v>22.084798982013275</v>
      </c>
      <c r="T184" s="6">
        <v>22.004204353956737</v>
      </c>
      <c r="U184" s="6">
        <v>21.923609725900196</v>
      </c>
      <c r="V184" s="6">
        <v>21.843015097843654</v>
      </c>
      <c r="W184" s="6">
        <v>21.762420469787116</v>
      </c>
      <c r="X184" s="6">
        <v>21.68182584173058</v>
      </c>
      <c r="Y184" s="6">
        <v>21.601231213674037</v>
      </c>
      <c r="Z184" s="6">
        <v>21.569044079100024</v>
      </c>
      <c r="AA184" s="6">
        <v>21.546324736376217</v>
      </c>
      <c r="AB184" s="6">
        <v>21.523420419388106</v>
      </c>
      <c r="AC184" s="6">
        <v>21.50070127191475</v>
      </c>
      <c r="AD184" s="6">
        <v>21.47798212444139</v>
      </c>
      <c r="AE184" s="6">
        <v>21.45527672739773</v>
      </c>
      <c r="AF184" s="6">
        <v>21.43255414231695</v>
      </c>
      <c r="AG184" s="6">
        <v>21.40983155723616</v>
      </c>
      <c r="AH184" s="6">
        <v>21.38712616019251</v>
      </c>
      <c r="AI184" s="6">
        <v>21.364403575111723</v>
      </c>
      <c r="AJ184" s="14">
        <f t="shared" si="1"/>
        <v>-2.182471962</v>
      </c>
    </row>
    <row r="185" ht="12.75" customHeight="1">
      <c r="A185" s="6" t="s">
        <v>410</v>
      </c>
      <c r="B185" s="6" t="s">
        <v>411</v>
      </c>
      <c r="C185" s="6" t="s">
        <v>64</v>
      </c>
      <c r="D185" s="6" t="s">
        <v>65</v>
      </c>
      <c r="E185" s="6">
        <v>42.03704191238416</v>
      </c>
      <c r="F185" s="6">
        <v>41.970312133713726</v>
      </c>
      <c r="G185" s="6">
        <v>41.883991254648556</v>
      </c>
      <c r="H185" s="6">
        <v>41.796729662752206</v>
      </c>
      <c r="I185" s="6">
        <v>41.824906161836196</v>
      </c>
      <c r="J185" s="6">
        <v>41.737403058550456</v>
      </c>
      <c r="K185" s="6">
        <v>41.649899955264715</v>
      </c>
      <c r="L185" s="6">
        <v>41.56239685197897</v>
      </c>
      <c r="M185" s="6">
        <v>41.474893748693226</v>
      </c>
      <c r="N185" s="6">
        <v>41.38739064540747</v>
      </c>
      <c r="O185" s="6">
        <v>41.29988754212173</v>
      </c>
      <c r="P185" s="6">
        <v>41.21810975617069</v>
      </c>
      <c r="Q185" s="6">
        <v>41.13633197021965</v>
      </c>
      <c r="R185" s="6">
        <v>41.054390057372075</v>
      </c>
      <c r="S185" s="6">
        <v>41.00003456389881</v>
      </c>
      <c r="T185" s="6">
        <v>40.91803868260867</v>
      </c>
      <c r="U185" s="6">
        <v>40.88445206838504</v>
      </c>
      <c r="V185" s="6">
        <v>40.810497820171555</v>
      </c>
      <c r="W185" s="6">
        <v>40.73654416365169</v>
      </c>
      <c r="X185" s="6">
        <v>40.66275376557957</v>
      </c>
      <c r="Y185" s="6">
        <v>40.58893089308931</v>
      </c>
      <c r="Z185" s="6">
        <v>40.49717032269162</v>
      </c>
      <c r="AA185" s="6">
        <v>40.40544244682885</v>
      </c>
      <c r="AB185" s="6">
        <v>40.29635346231943</v>
      </c>
      <c r="AC185" s="6">
        <v>40.206626974082255</v>
      </c>
      <c r="AD185" s="6">
        <v>40.11487064156569</v>
      </c>
      <c r="AE185" s="6">
        <v>40.01655900580385</v>
      </c>
      <c r="AF185" s="6">
        <v>39.9274539089195</v>
      </c>
      <c r="AG185" s="6">
        <v>39.819987838474795</v>
      </c>
      <c r="AH185" s="6">
        <v>39.722117721466866</v>
      </c>
      <c r="AI185" s="6">
        <v>39.62396919055647</v>
      </c>
      <c r="AJ185" s="14">
        <f t="shared" si="1"/>
        <v>-2.413072722</v>
      </c>
    </row>
    <row r="186" ht="12.75" customHeight="1">
      <c r="A186" s="6" t="s">
        <v>412</v>
      </c>
      <c r="B186" s="6" t="s">
        <v>413</v>
      </c>
      <c r="C186" s="6" t="s">
        <v>64</v>
      </c>
      <c r="D186" s="6" t="s">
        <v>65</v>
      </c>
      <c r="E186" s="6">
        <v>12.863714925694907</v>
      </c>
      <c r="F186" s="6">
        <v>12.796991986670028</v>
      </c>
      <c r="G186" s="6">
        <v>12.730269047645148</v>
      </c>
      <c r="H186" s="6">
        <v>12.663546108620269</v>
      </c>
      <c r="I186" s="6">
        <v>12.596823169595387</v>
      </c>
      <c r="J186" s="6">
        <v>12.530100230570508</v>
      </c>
      <c r="K186" s="6">
        <v>12.463377291545626</v>
      </c>
      <c r="L186" s="6">
        <v>12.396654352520747</v>
      </c>
      <c r="M186" s="6">
        <v>12.329931413495865</v>
      </c>
      <c r="N186" s="6">
        <v>12.263208474470986</v>
      </c>
      <c r="O186" s="6">
        <v>12.196485535446104</v>
      </c>
      <c r="P186" s="6">
        <v>12.080871417661482</v>
      </c>
      <c r="Q186" s="6">
        <v>11.965257299876859</v>
      </c>
      <c r="R186" s="6">
        <v>11.849643182092235</v>
      </c>
      <c r="S186" s="6">
        <v>11.734029064307611</v>
      </c>
      <c r="T186" s="6">
        <v>11.61841494652299</v>
      </c>
      <c r="U186" s="6">
        <v>11.502800828738366</v>
      </c>
      <c r="V186" s="6">
        <v>11.387186710953744</v>
      </c>
      <c r="W186" s="6">
        <v>11.27157259316912</v>
      </c>
      <c r="X186" s="6">
        <v>11.155958475384498</v>
      </c>
      <c r="Y186" s="6">
        <v>11.040344357599874</v>
      </c>
      <c r="Z186" s="6">
        <v>10.958712897697584</v>
      </c>
      <c r="AA186" s="6">
        <v>10.877081437795292</v>
      </c>
      <c r="AB186" s="6">
        <v>10.795449977893004</v>
      </c>
      <c r="AC186" s="6">
        <v>10.713818517990711</v>
      </c>
      <c r="AD186" s="6">
        <v>10.63218705808842</v>
      </c>
      <c r="AE186" s="6">
        <v>10.600396829746884</v>
      </c>
      <c r="AF186" s="6">
        <v>10.559836883242165</v>
      </c>
      <c r="AG186" s="6">
        <v>10.520373151507844</v>
      </c>
      <c r="AH186" s="6">
        <v>10.48017860992659</v>
      </c>
      <c r="AI186" s="6">
        <v>10.440714878192269</v>
      </c>
      <c r="AJ186" s="14">
        <f t="shared" si="1"/>
        <v>-2.423000048</v>
      </c>
    </row>
    <row r="187" ht="12.75" customHeight="1">
      <c r="A187" s="6" t="s">
        <v>414</v>
      </c>
      <c r="B187" s="6" t="s">
        <v>415</v>
      </c>
      <c r="C187" s="6" t="s">
        <v>64</v>
      </c>
      <c r="D187" s="6" t="s">
        <v>65</v>
      </c>
      <c r="E187" s="6">
        <v>36.31351114997814</v>
      </c>
      <c r="F187" s="6">
        <v>36.19980966588647</v>
      </c>
      <c r="G187" s="6">
        <v>36.0861081817948</v>
      </c>
      <c r="H187" s="6">
        <v>35.97240669770313</v>
      </c>
      <c r="I187" s="6">
        <v>35.858705213611465</v>
      </c>
      <c r="J187" s="6">
        <v>35.745003729519794</v>
      </c>
      <c r="K187" s="6">
        <v>35.63130224542812</v>
      </c>
      <c r="L187" s="6">
        <v>35.51760076133645</v>
      </c>
      <c r="M187" s="6">
        <v>35.40389927724478</v>
      </c>
      <c r="N187" s="6">
        <v>35.29019779315312</v>
      </c>
      <c r="O187" s="6">
        <v>35.17649630906144</v>
      </c>
      <c r="P187" s="6">
        <v>35.102521155379506</v>
      </c>
      <c r="Q187" s="6">
        <v>35.02854600169758</v>
      </c>
      <c r="R187" s="6">
        <v>34.954570848015635</v>
      </c>
      <c r="S187" s="6">
        <v>34.8805956943337</v>
      </c>
      <c r="T187" s="6">
        <v>34.806620540651764</v>
      </c>
      <c r="U187" s="6">
        <v>34.73264538696983</v>
      </c>
      <c r="V187" s="6">
        <v>34.65867023328789</v>
      </c>
      <c r="W187" s="6">
        <v>34.58469507960596</v>
      </c>
      <c r="X187" s="6">
        <v>34.51071992592402</v>
      </c>
      <c r="Y187" s="6">
        <v>34.436744772242086</v>
      </c>
      <c r="Z187" s="6">
        <v>34.37373903649785</v>
      </c>
      <c r="AA187" s="6">
        <v>34.31073330075362</v>
      </c>
      <c r="AB187" s="6">
        <v>34.247727565009384</v>
      </c>
      <c r="AC187" s="6">
        <v>34.18472182926516</v>
      </c>
      <c r="AD187" s="6">
        <v>34.121716093520924</v>
      </c>
      <c r="AE187" s="6">
        <v>34.05599423853494</v>
      </c>
      <c r="AF187" s="6">
        <v>33.99026723938373</v>
      </c>
      <c r="AG187" s="6">
        <v>33.92454024023252</v>
      </c>
      <c r="AH187" s="6">
        <v>33.858818385246536</v>
      </c>
      <c r="AI187" s="6">
        <v>33.79309138609533</v>
      </c>
      <c r="AJ187" s="14">
        <f t="shared" si="1"/>
        <v>-2.520419764</v>
      </c>
    </row>
    <row r="188" ht="12.75" customHeight="1">
      <c r="A188" s="6" t="s">
        <v>416</v>
      </c>
      <c r="B188" s="6" t="s">
        <v>417</v>
      </c>
      <c r="C188" s="6" t="s">
        <v>64</v>
      </c>
      <c r="D188" s="6" t="s">
        <v>65</v>
      </c>
      <c r="E188" s="6">
        <v>52.854392428839766</v>
      </c>
      <c r="F188" s="6">
        <v>52.5286772142754</v>
      </c>
      <c r="G188" s="6">
        <v>52.202961999711015</v>
      </c>
      <c r="H188" s="6">
        <v>51.87724678514666</v>
      </c>
      <c r="I188" s="6">
        <v>51.551531570582284</v>
      </c>
      <c r="J188" s="6">
        <v>51.225816356017916</v>
      </c>
      <c r="K188" s="6">
        <v>50.90010114145355</v>
      </c>
      <c r="L188" s="6">
        <v>50.57438592688918</v>
      </c>
      <c r="M188" s="6">
        <v>56.01079884039299</v>
      </c>
      <c r="N188" s="6">
        <v>55.647733129328394</v>
      </c>
      <c r="O188" s="6">
        <v>55.28466741826381</v>
      </c>
      <c r="P188" s="6">
        <v>55.001888387824124</v>
      </c>
      <c r="Q188" s="6">
        <v>54.71910935738444</v>
      </c>
      <c r="R188" s="6">
        <v>54.43633032694476</v>
      </c>
      <c r="S188" s="6">
        <v>54.15355129650508</v>
      </c>
      <c r="T188" s="6">
        <v>53.870772266065394</v>
      </c>
      <c r="U188" s="6">
        <v>53.58799323562571</v>
      </c>
      <c r="V188" s="6">
        <v>53.30521420518601</v>
      </c>
      <c r="W188" s="6">
        <v>53.02243517474633</v>
      </c>
      <c r="X188" s="6">
        <v>52.73965614430666</v>
      </c>
      <c r="Y188" s="6">
        <v>52.45687711386696</v>
      </c>
      <c r="Z188" s="6">
        <v>52.28856498631019</v>
      </c>
      <c r="AA188" s="6">
        <v>52.120252858753425</v>
      </c>
      <c r="AB188" s="6">
        <v>51.95194073119664</v>
      </c>
      <c r="AC188" s="6">
        <v>51.783628603639876</v>
      </c>
      <c r="AD188" s="6">
        <v>51.61531647608311</v>
      </c>
      <c r="AE188" s="6">
        <v>51.356538895152205</v>
      </c>
      <c r="AF188" s="6">
        <v>51.09776131422129</v>
      </c>
      <c r="AG188" s="6">
        <v>50.83898373329039</v>
      </c>
      <c r="AH188" s="6">
        <v>50.58020615235947</v>
      </c>
      <c r="AI188" s="6">
        <v>50.32142857142857</v>
      </c>
      <c r="AJ188" s="14">
        <f t="shared" si="1"/>
        <v>-2.532963857</v>
      </c>
    </row>
    <row r="189" ht="12.75" customHeight="1">
      <c r="A189" s="6" t="s">
        <v>418</v>
      </c>
      <c r="B189" s="6" t="s">
        <v>419</v>
      </c>
      <c r="C189" s="6" t="s">
        <v>64</v>
      </c>
      <c r="D189" s="6" t="s">
        <v>65</v>
      </c>
      <c r="E189" s="6">
        <v>25.35170323040681</v>
      </c>
      <c r="F189" s="6">
        <v>25.37998191875737</v>
      </c>
      <c r="G189" s="6">
        <v>25.24880976969679</v>
      </c>
      <c r="H189" s="6">
        <v>25.17348297134418</v>
      </c>
      <c r="I189" s="6">
        <v>25.060959940804086</v>
      </c>
      <c r="J189" s="6">
        <v>24.943177923942233</v>
      </c>
      <c r="K189" s="6">
        <v>24.825395913115617</v>
      </c>
      <c r="L189" s="6">
        <v>24.70761389625377</v>
      </c>
      <c r="M189" s="6">
        <v>24.610982995283443</v>
      </c>
      <c r="N189" s="6">
        <v>24.49309966738146</v>
      </c>
      <c r="O189" s="6">
        <v>24.38069702644895</v>
      </c>
      <c r="P189" s="6">
        <v>24.309755860524987</v>
      </c>
      <c r="Q189" s="6">
        <v>24.244553040142623</v>
      </c>
      <c r="R189" s="6">
        <v>24.17948136537506</v>
      </c>
      <c r="S189" s="6">
        <v>24.021811419771524</v>
      </c>
      <c r="T189" s="6">
        <v>23.956855782133207</v>
      </c>
      <c r="U189" s="6">
        <v>23.89178230500857</v>
      </c>
      <c r="V189" s="6">
        <v>23.826798093515436</v>
      </c>
      <c r="W189" s="6">
        <v>23.761998632023523</v>
      </c>
      <c r="X189" s="6">
        <v>23.69666777671641</v>
      </c>
      <c r="Y189" s="6">
        <v>23.63178516356527</v>
      </c>
      <c r="Z189" s="6">
        <v>23.53992559332793</v>
      </c>
      <c r="AA189" s="6">
        <v>23.448177913413193</v>
      </c>
      <c r="AB189" s="6">
        <v>23.35638119751227</v>
      </c>
      <c r="AC189" s="6">
        <v>23.265503407635652</v>
      </c>
      <c r="AD189" s="6">
        <v>23.16305629025958</v>
      </c>
      <c r="AE189" s="6">
        <v>23.071044956970802</v>
      </c>
      <c r="AF189" s="6">
        <v>22.97739766374889</v>
      </c>
      <c r="AG189" s="6">
        <v>22.909708210524656</v>
      </c>
      <c r="AH189" s="6">
        <v>22.843583302684035</v>
      </c>
      <c r="AI189" s="6">
        <v>22.77863404613958</v>
      </c>
      <c r="AJ189" s="14">
        <f t="shared" si="1"/>
        <v>-2.573069184</v>
      </c>
    </row>
    <row r="190" ht="12.75" customHeight="1">
      <c r="A190" s="6" t="s">
        <v>420</v>
      </c>
      <c r="B190" s="6" t="s">
        <v>421</v>
      </c>
      <c r="C190" s="6" t="s">
        <v>64</v>
      </c>
      <c r="D190" s="6" t="s">
        <v>65</v>
      </c>
      <c r="E190" s="6">
        <v>10.651374363832913</v>
      </c>
      <c r="F190" s="6">
        <v>10.565124561211723</v>
      </c>
      <c r="G190" s="6">
        <v>10.478874758590534</v>
      </c>
      <c r="H190" s="6">
        <v>10.39262495596934</v>
      </c>
      <c r="I190" s="6">
        <v>10.306375153348151</v>
      </c>
      <c r="J190" s="6">
        <v>10.220125350726962</v>
      </c>
      <c r="K190" s="6">
        <v>10.133875548105772</v>
      </c>
      <c r="L190" s="6">
        <v>10.04762574548458</v>
      </c>
      <c r="M190" s="6">
        <v>9.96137594286339</v>
      </c>
      <c r="N190" s="6">
        <v>9.875126140242198</v>
      </c>
      <c r="O190" s="6">
        <v>9.788876337621009</v>
      </c>
      <c r="P190" s="6">
        <v>9.702625563288755</v>
      </c>
      <c r="Q190" s="6">
        <v>9.616374788956504</v>
      </c>
      <c r="R190" s="6">
        <v>9.530124014624251</v>
      </c>
      <c r="S190" s="6">
        <v>9.443873240292</v>
      </c>
      <c r="T190" s="6">
        <v>9.357622465959746</v>
      </c>
      <c r="U190" s="6">
        <v>9.271371691627495</v>
      </c>
      <c r="V190" s="6">
        <v>9.185120917295242</v>
      </c>
      <c r="W190" s="6">
        <v>9.09887014296299</v>
      </c>
      <c r="X190" s="6">
        <v>9.012619368630737</v>
      </c>
      <c r="Y190" s="6">
        <v>8.926368594298486</v>
      </c>
      <c r="Z190" s="6">
        <v>8.840119520460592</v>
      </c>
      <c r="AA190" s="6">
        <v>8.753870446622697</v>
      </c>
      <c r="AB190" s="6">
        <v>8.667621372784803</v>
      </c>
      <c r="AC190" s="6">
        <v>8.581372298946908</v>
      </c>
      <c r="AD190" s="6">
        <v>8.495123225109014</v>
      </c>
      <c r="AE190" s="6">
        <v>8.408871721993465</v>
      </c>
      <c r="AF190" s="6">
        <v>8.322620218877917</v>
      </c>
      <c r="AG190" s="6">
        <v>8.236368715762369</v>
      </c>
      <c r="AH190" s="6">
        <v>8.15011721264682</v>
      </c>
      <c r="AI190" s="6">
        <v>8.063865709531271</v>
      </c>
      <c r="AJ190" s="14">
        <f t="shared" si="1"/>
        <v>-2.587508654</v>
      </c>
    </row>
    <row r="191" ht="12.75" customHeight="1">
      <c r="A191" s="6" t="s">
        <v>422</v>
      </c>
      <c r="B191" s="6" t="s">
        <v>423</v>
      </c>
      <c r="C191" s="6" t="s">
        <v>64</v>
      </c>
      <c r="D191" s="6" t="s">
        <v>65</v>
      </c>
      <c r="E191" s="6">
        <v>34.36906091775054</v>
      </c>
      <c r="F191" s="6">
        <v>34.333291846354754</v>
      </c>
      <c r="G191" s="6">
        <v>34.24172703986366</v>
      </c>
      <c r="H191" s="6">
        <v>34.17467131051736</v>
      </c>
      <c r="I191" s="6">
        <v>34.09087870482725</v>
      </c>
      <c r="J191" s="6">
        <v>34.00386049947532</v>
      </c>
      <c r="K191" s="6">
        <v>33.915892866585814</v>
      </c>
      <c r="L191" s="6">
        <v>33.8275552573524</v>
      </c>
      <c r="M191" s="6">
        <v>33.74885198823914</v>
      </c>
      <c r="N191" s="6">
        <v>33.65828141325345</v>
      </c>
      <c r="O191" s="6">
        <v>32.93815616492103</v>
      </c>
      <c r="P191" s="6">
        <v>33.51675290457453</v>
      </c>
      <c r="Q191" s="6">
        <v>33.45598453317143</v>
      </c>
      <c r="R191" s="6">
        <v>33.39481712262863</v>
      </c>
      <c r="S191" s="6">
        <v>33.28784298277551</v>
      </c>
      <c r="T191" s="6">
        <v>33.22651707924485</v>
      </c>
      <c r="U191" s="6">
        <v>33.16919167099135</v>
      </c>
      <c r="V191" s="6">
        <v>33.10848579715997</v>
      </c>
      <c r="W191" s="6">
        <v>33.04806305721512</v>
      </c>
      <c r="X191" s="6">
        <v>32.98813576542751</v>
      </c>
      <c r="Y191" s="6">
        <v>32.28501692626878</v>
      </c>
      <c r="Z191" s="6">
        <v>32.30016810750014</v>
      </c>
      <c r="AA191" s="6">
        <v>32.24095533262633</v>
      </c>
      <c r="AB191" s="6">
        <v>32.18172505177382</v>
      </c>
      <c r="AC191" s="6">
        <v>32.122658282892935</v>
      </c>
      <c r="AD191" s="6">
        <v>32.057292524257875</v>
      </c>
      <c r="AE191" s="6">
        <v>31.99019855163233</v>
      </c>
      <c r="AF191" s="6">
        <v>31.92100291116737</v>
      </c>
      <c r="AG191" s="6">
        <v>31.869645702695742</v>
      </c>
      <c r="AH191" s="6">
        <v>31.81556590273764</v>
      </c>
      <c r="AI191" s="6">
        <v>31.76307131872086</v>
      </c>
      <c r="AJ191" s="14">
        <f t="shared" si="1"/>
        <v>-2.605989599</v>
      </c>
    </row>
    <row r="192" ht="12.75" customHeight="1">
      <c r="A192" s="6" t="s">
        <v>424</v>
      </c>
      <c r="B192" s="6" t="s">
        <v>425</v>
      </c>
      <c r="C192" s="6" t="s">
        <v>64</v>
      </c>
      <c r="D192" s="6" t="s">
        <v>65</v>
      </c>
      <c r="E192" s="6">
        <v>34.329817033829855</v>
      </c>
      <c r="F192" s="6">
        <v>34.29466433468504</v>
      </c>
      <c r="G192" s="6">
        <v>34.20270398624771</v>
      </c>
      <c r="H192" s="6">
        <v>34.13576433100295</v>
      </c>
      <c r="I192" s="6">
        <v>34.0517733819675</v>
      </c>
      <c r="J192" s="6">
        <v>33.96449231904358</v>
      </c>
      <c r="K192" s="6">
        <v>33.87626877178858</v>
      </c>
      <c r="L192" s="6">
        <v>33.78764187444301</v>
      </c>
      <c r="M192" s="6">
        <v>33.70881570238732</v>
      </c>
      <c r="N192" s="6">
        <v>33.61791128072729</v>
      </c>
      <c r="O192" s="6">
        <v>32.88554186071745</v>
      </c>
      <c r="P192" s="6">
        <v>33.475350092912066</v>
      </c>
      <c r="Q192" s="6">
        <v>33.41405635558316</v>
      </c>
      <c r="R192" s="6">
        <v>33.35196387185174</v>
      </c>
      <c r="S192" s="6">
        <v>33.24322653620242</v>
      </c>
      <c r="T192" s="6">
        <v>33.18098485712764</v>
      </c>
      <c r="U192" s="6">
        <v>33.122837160844746</v>
      </c>
      <c r="V192" s="6">
        <v>33.061235456220004</v>
      </c>
      <c r="W192" s="6">
        <v>32.999918855248346</v>
      </c>
      <c r="X192" s="6">
        <v>32.93910743220509</v>
      </c>
      <c r="Y192" s="6">
        <v>32.223193512170766</v>
      </c>
      <c r="Z192" s="6">
        <v>32.23809769806919</v>
      </c>
      <c r="AA192" s="6">
        <v>32.17734673628427</v>
      </c>
      <c r="AB192" s="6">
        <v>32.117334147329345</v>
      </c>
      <c r="AC192" s="6">
        <v>32.056936504021934</v>
      </c>
      <c r="AD192" s="6">
        <v>31.989829913513894</v>
      </c>
      <c r="AE192" s="6">
        <v>31.921514828455404</v>
      </c>
      <c r="AF192" s="6">
        <v>31.850249739959164</v>
      </c>
      <c r="AG192" s="6">
        <v>31.796883171774095</v>
      </c>
      <c r="AH192" s="6">
        <v>31.74047599266403</v>
      </c>
      <c r="AI192" s="6">
        <v>31.68543167937435</v>
      </c>
      <c r="AJ192" s="14">
        <f t="shared" si="1"/>
        <v>-2.644385354</v>
      </c>
    </row>
    <row r="193" ht="12.75" customHeight="1">
      <c r="A193" s="6" t="s">
        <v>426</v>
      </c>
      <c r="B193" s="6" t="s">
        <v>427</v>
      </c>
      <c r="C193" s="6" t="s">
        <v>64</v>
      </c>
      <c r="D193" s="6" t="s">
        <v>65</v>
      </c>
      <c r="E193" s="6">
        <v>47.18518518518518</v>
      </c>
      <c r="F193" s="6">
        <v>47.079727095516574</v>
      </c>
      <c r="G193" s="6">
        <v>46.97426900584796</v>
      </c>
      <c r="H193" s="6">
        <v>46.868810916179335</v>
      </c>
      <c r="I193" s="6">
        <v>46.763352826510726</v>
      </c>
      <c r="J193" s="6">
        <v>46.65789473684211</v>
      </c>
      <c r="K193" s="6">
        <v>46.55243664717349</v>
      </c>
      <c r="L193" s="6">
        <v>46.44697855750488</v>
      </c>
      <c r="M193" s="6">
        <v>46.34152046783626</v>
      </c>
      <c r="N193" s="6">
        <v>46.23606237816764</v>
      </c>
      <c r="O193" s="6">
        <v>46.13060428849903</v>
      </c>
      <c r="P193" s="6">
        <v>46.04795321637427</v>
      </c>
      <c r="Q193" s="6">
        <v>45.96530214424951</v>
      </c>
      <c r="R193" s="6">
        <v>45.88265107212476</v>
      </c>
      <c r="S193" s="6">
        <v>45.8</v>
      </c>
      <c r="T193" s="6">
        <v>45.71734892787524</v>
      </c>
      <c r="U193" s="6">
        <v>45.63469785575049</v>
      </c>
      <c r="V193" s="6">
        <v>45.552046783625734</v>
      </c>
      <c r="W193" s="6">
        <v>45.46939571150097</v>
      </c>
      <c r="X193" s="6">
        <v>45.38674463937622</v>
      </c>
      <c r="Y193" s="6">
        <v>45.304093567251456</v>
      </c>
      <c r="Z193" s="6">
        <v>45.22144249512671</v>
      </c>
      <c r="AA193" s="6">
        <v>45.13879142300195</v>
      </c>
      <c r="AB193" s="6">
        <v>45.05614035087719</v>
      </c>
      <c r="AC193" s="6">
        <v>44.97348927875243</v>
      </c>
      <c r="AD193" s="6">
        <v>44.890838206627684</v>
      </c>
      <c r="AE193" s="6">
        <v>44.808966861598435</v>
      </c>
      <c r="AF193" s="6">
        <v>44.7270955165692</v>
      </c>
      <c r="AG193" s="6">
        <v>44.645224171539965</v>
      </c>
      <c r="AH193" s="6">
        <v>44.56335282651072</v>
      </c>
      <c r="AI193" s="6">
        <v>44.48148148148148</v>
      </c>
      <c r="AJ193" s="14">
        <f t="shared" si="1"/>
        <v>-2.703703704</v>
      </c>
    </row>
    <row r="194" ht="12.75" customHeight="1">
      <c r="A194" s="6" t="s">
        <v>428</v>
      </c>
      <c r="B194" s="6" t="s">
        <v>429</v>
      </c>
      <c r="C194" s="6" t="s">
        <v>64</v>
      </c>
      <c r="D194" s="6" t="s">
        <v>65</v>
      </c>
      <c r="E194" s="6">
        <v>25.035116749402462</v>
      </c>
      <c r="F194" s="6">
        <v>24.863769075197645</v>
      </c>
      <c r="G194" s="6">
        <v>24.69242140099283</v>
      </c>
      <c r="H194" s="6">
        <v>24.52107372678801</v>
      </c>
      <c r="I194" s="6">
        <v>24.349726052583197</v>
      </c>
      <c r="J194" s="6">
        <v>24.17837837837838</v>
      </c>
      <c r="K194" s="6">
        <v>24.00703070417356</v>
      </c>
      <c r="L194" s="6">
        <v>23.835683029968745</v>
      </c>
      <c r="M194" s="6">
        <v>23.664335355763928</v>
      </c>
      <c r="N194" s="6">
        <v>23.492987681559114</v>
      </c>
      <c r="O194" s="6">
        <v>23.32164000735429</v>
      </c>
      <c r="P194" s="6">
        <v>23.267229270086414</v>
      </c>
      <c r="Q194" s="6">
        <v>23.21281853281853</v>
      </c>
      <c r="R194" s="6">
        <v>23.158407795550655</v>
      </c>
      <c r="S194" s="6">
        <v>23.103997058282772</v>
      </c>
      <c r="T194" s="6">
        <v>23.049586321014893</v>
      </c>
      <c r="U194" s="6">
        <v>22.995175583747013</v>
      </c>
      <c r="V194" s="6">
        <v>22.94076484647913</v>
      </c>
      <c r="W194" s="6">
        <v>22.886354109211254</v>
      </c>
      <c r="X194" s="6">
        <v>22.83194337194337</v>
      </c>
      <c r="Y194" s="6">
        <v>22.77753263467549</v>
      </c>
      <c r="Z194" s="6">
        <v>22.72311086596801</v>
      </c>
      <c r="AA194" s="6">
        <v>22.668689097260526</v>
      </c>
      <c r="AB194" s="6">
        <v>22.61426732855304</v>
      </c>
      <c r="AC194" s="6">
        <v>22.55984555984556</v>
      </c>
      <c r="AD194" s="6">
        <v>22.505423791138078</v>
      </c>
      <c r="AE194" s="6">
        <v>22.451002022430593</v>
      </c>
      <c r="AF194" s="6">
        <v>22.396580253723112</v>
      </c>
      <c r="AG194" s="6">
        <v>22.342158485015627</v>
      </c>
      <c r="AH194" s="6">
        <v>22.287736716308142</v>
      </c>
      <c r="AI194" s="6">
        <v>22.233314947600665</v>
      </c>
      <c r="AJ194" s="14">
        <f t="shared" si="1"/>
        <v>-2.801801802</v>
      </c>
    </row>
    <row r="195" ht="12.75" customHeight="1">
      <c r="A195" s="6" t="s">
        <v>430</v>
      </c>
      <c r="B195" s="6" t="s">
        <v>431</v>
      </c>
      <c r="C195" s="6" t="s">
        <v>64</v>
      </c>
      <c r="D195" s="6" t="s">
        <v>65</v>
      </c>
      <c r="E195" s="6">
        <v>31.51826126869207</v>
      </c>
      <c r="F195" s="6">
        <v>31.417504513949844</v>
      </c>
      <c r="G195" s="6">
        <v>31.319627079314298</v>
      </c>
      <c r="H195" s="6">
        <v>31.22048906119591</v>
      </c>
      <c r="I195" s="6">
        <v>31.227363849687872</v>
      </c>
      <c r="J195" s="6">
        <v>31.12788812452302</v>
      </c>
      <c r="K195" s="6">
        <v>31.028412399358178</v>
      </c>
      <c r="L195" s="6">
        <v>30.928936674193327</v>
      </c>
      <c r="M195" s="6">
        <v>30.82946094902848</v>
      </c>
      <c r="N195" s="6">
        <v>30.729985223863633</v>
      </c>
      <c r="O195" s="6">
        <v>30.630509498698785</v>
      </c>
      <c r="P195" s="6">
        <v>30.53306356100458</v>
      </c>
      <c r="Q195" s="6">
        <v>30.435617623310378</v>
      </c>
      <c r="R195" s="6">
        <v>30.338022408641066</v>
      </c>
      <c r="S195" s="6">
        <v>30.26549115857442</v>
      </c>
      <c r="T195" s="6">
        <v>30.167816857226995</v>
      </c>
      <c r="U195" s="6">
        <v>30.12968062883431</v>
      </c>
      <c r="V195" s="6">
        <v>30.041905600466443</v>
      </c>
      <c r="W195" s="6">
        <v>29.95413143657993</v>
      </c>
      <c r="X195" s="6">
        <v>29.866505211508553</v>
      </c>
      <c r="Y195" s="6">
        <v>29.778849657753483</v>
      </c>
      <c r="Z195" s="6">
        <v>29.677815339992762</v>
      </c>
      <c r="AA195" s="6">
        <v>29.57681064929079</v>
      </c>
      <c r="AB195" s="6">
        <v>29.46018186936826</v>
      </c>
      <c r="AC195" s="6">
        <v>29.360994335199287</v>
      </c>
      <c r="AD195" s="6">
        <v>29.259980429950446</v>
      </c>
      <c r="AE195" s="6">
        <v>29.15030437504676</v>
      </c>
      <c r="AF195" s="6">
        <v>29.049827607846613</v>
      </c>
      <c r="AG195" s="6">
        <v>28.932253955038696</v>
      </c>
      <c r="AH195" s="6">
        <v>28.823041695513563</v>
      </c>
      <c r="AI195" s="6">
        <v>28.71385895946476</v>
      </c>
      <c r="AJ195" s="14">
        <f t="shared" si="1"/>
        <v>-2.804402309</v>
      </c>
    </row>
    <row r="196" ht="12.75" customHeight="1">
      <c r="A196" s="6" t="s">
        <v>432</v>
      </c>
      <c r="B196" s="6" t="s">
        <v>433</v>
      </c>
      <c r="C196" s="6" t="s">
        <v>64</v>
      </c>
      <c r="D196" s="6" t="s">
        <v>65</v>
      </c>
      <c r="E196" s="6">
        <v>64.76798924008071</v>
      </c>
      <c r="F196" s="6">
        <v>64.6738399462004</v>
      </c>
      <c r="G196" s="6">
        <v>64.57969065232011</v>
      </c>
      <c r="H196" s="6">
        <v>64.48554135843982</v>
      </c>
      <c r="I196" s="6">
        <v>64.39139206455951</v>
      </c>
      <c r="J196" s="6">
        <v>64.29724277067922</v>
      </c>
      <c r="K196" s="6">
        <v>64.20309347679893</v>
      </c>
      <c r="L196" s="6">
        <v>64.10894418291862</v>
      </c>
      <c r="M196" s="6">
        <v>64.01479488903833</v>
      </c>
      <c r="N196" s="6">
        <v>63.920645595158035</v>
      </c>
      <c r="O196" s="6">
        <v>63.826496301277736</v>
      </c>
      <c r="P196" s="6">
        <v>63.73234700739745</v>
      </c>
      <c r="Q196" s="6">
        <v>63.63819771351715</v>
      </c>
      <c r="R196" s="6">
        <v>63.54404841963686</v>
      </c>
      <c r="S196" s="6">
        <v>63.44989912575656</v>
      </c>
      <c r="T196" s="6">
        <v>63.35574983187626</v>
      </c>
      <c r="U196" s="6">
        <v>63.26160053799597</v>
      </c>
      <c r="V196" s="6">
        <v>63.16745124411567</v>
      </c>
      <c r="W196" s="6">
        <v>63.073301950235376</v>
      </c>
      <c r="X196" s="6">
        <v>62.979152656355076</v>
      </c>
      <c r="Y196" s="6">
        <v>62.88500336247478</v>
      </c>
      <c r="Z196" s="6">
        <v>62.790854068594484</v>
      </c>
      <c r="AA196" s="6">
        <v>62.696704774714185</v>
      </c>
      <c r="AB196" s="6">
        <v>62.6025554808339</v>
      </c>
      <c r="AC196" s="6">
        <v>62.5084061869536</v>
      </c>
      <c r="AD196" s="6">
        <v>62.41425689307331</v>
      </c>
      <c r="AE196" s="6">
        <v>62.32010759919301</v>
      </c>
      <c r="AF196" s="6">
        <v>62.24613315400135</v>
      </c>
      <c r="AG196" s="6">
        <v>62.131809011432416</v>
      </c>
      <c r="AH196" s="6">
        <v>62.03765971755212</v>
      </c>
      <c r="AI196" s="6">
        <v>61.943510423671825</v>
      </c>
      <c r="AJ196" s="14">
        <f t="shared" si="1"/>
        <v>-2.824478816</v>
      </c>
    </row>
    <row r="197" ht="12.75" customHeight="1">
      <c r="A197" s="6" t="s">
        <v>434</v>
      </c>
      <c r="B197" s="6" t="s">
        <v>435</v>
      </c>
      <c r="C197" s="6" t="s">
        <v>64</v>
      </c>
      <c r="D197" s="6" t="s">
        <v>65</v>
      </c>
      <c r="E197" s="6">
        <v>22.77690812732567</v>
      </c>
      <c r="F197" s="6">
        <v>22.6587456692513</v>
      </c>
      <c r="G197" s="6">
        <v>22.540583211176926</v>
      </c>
      <c r="H197" s="6">
        <v>22.42242075310255</v>
      </c>
      <c r="I197" s="6">
        <v>22.304258295028177</v>
      </c>
      <c r="J197" s="6">
        <v>22.186095836953807</v>
      </c>
      <c r="K197" s="6">
        <v>22.067933378879435</v>
      </c>
      <c r="L197" s="6">
        <v>21.94977092080506</v>
      </c>
      <c r="M197" s="6">
        <v>21.831608462730685</v>
      </c>
      <c r="N197" s="6">
        <v>21.713446004656316</v>
      </c>
      <c r="O197" s="6">
        <v>21.595283546581943</v>
      </c>
      <c r="P197" s="6">
        <v>21.50315634472649</v>
      </c>
      <c r="Q197" s="6">
        <v>21.411029142871044</v>
      </c>
      <c r="R197" s="6">
        <v>21.31890194101559</v>
      </c>
      <c r="S197" s="6">
        <v>21.22677473916014</v>
      </c>
      <c r="T197" s="6">
        <v>21.134647537304687</v>
      </c>
      <c r="U197" s="6">
        <v>21.042520335449236</v>
      </c>
      <c r="V197" s="6">
        <v>20.950393133593785</v>
      </c>
      <c r="W197" s="6">
        <v>20.858265931738337</v>
      </c>
      <c r="X197" s="6">
        <v>20.766138729882886</v>
      </c>
      <c r="Y197" s="6">
        <v>20.674011528027435</v>
      </c>
      <c r="Z197" s="6">
        <v>20.586055376098027</v>
      </c>
      <c r="AA197" s="6">
        <v>20.49809922416862</v>
      </c>
      <c r="AB197" s="6">
        <v>20.41014307223921</v>
      </c>
      <c r="AC197" s="6">
        <v>20.3221869203098</v>
      </c>
      <c r="AD197" s="6">
        <v>20.234230768380392</v>
      </c>
      <c r="AE197" s="6">
        <v>20.152610155232605</v>
      </c>
      <c r="AF197" s="6">
        <v>20.071327182398864</v>
      </c>
      <c r="AG197" s="6">
        <v>19.98609959561254</v>
      </c>
      <c r="AH197" s="6">
        <v>19.901214710063698</v>
      </c>
      <c r="AI197" s="6">
        <v>19.81676207026923</v>
      </c>
      <c r="AJ197" s="14">
        <f t="shared" si="1"/>
        <v>-2.960146057</v>
      </c>
    </row>
    <row r="198" ht="12.75" customHeight="1">
      <c r="A198" s="6" t="s">
        <v>436</v>
      </c>
      <c r="B198" s="6" t="s">
        <v>437</v>
      </c>
      <c r="C198" s="6" t="s">
        <v>64</v>
      </c>
      <c r="D198" s="6" t="s">
        <v>65</v>
      </c>
      <c r="E198" s="6">
        <v>29.390883746957833</v>
      </c>
      <c r="F198" s="6">
        <v>29.445574789140593</v>
      </c>
      <c r="G198" s="6">
        <v>29.306800848222753</v>
      </c>
      <c r="H198" s="6">
        <v>29.17295031492599</v>
      </c>
      <c r="I198" s="6">
        <v>29.046972994183562</v>
      </c>
      <c r="J198" s="6">
        <v>28.913086178555183</v>
      </c>
      <c r="K198" s="6">
        <v>28.779199362926793</v>
      </c>
      <c r="L198" s="6">
        <v>28.645312539465838</v>
      </c>
      <c r="M198" s="6">
        <v>28.511425716004887</v>
      </c>
      <c r="N198" s="6">
        <v>28.377538896460216</v>
      </c>
      <c r="O198" s="6">
        <v>28.266679639993416</v>
      </c>
      <c r="P198" s="6">
        <v>28.18028711294968</v>
      </c>
      <c r="Q198" s="6">
        <v>28.10197849190401</v>
      </c>
      <c r="R198" s="6">
        <v>28.023589234055514</v>
      </c>
      <c r="S198" s="6">
        <v>27.946646286918714</v>
      </c>
      <c r="T198" s="6">
        <v>27.86774510876918</v>
      </c>
      <c r="U198" s="6">
        <v>27.788723232278404</v>
      </c>
      <c r="V198" s="6">
        <v>27.7097779265931</v>
      </c>
      <c r="W198" s="6">
        <v>27.63109262245033</v>
      </c>
      <c r="X198" s="6">
        <v>27.552179209865074</v>
      </c>
      <c r="Y198" s="6">
        <v>27.473328607916937</v>
      </c>
      <c r="Z198" s="6">
        <v>27.352220868636802</v>
      </c>
      <c r="AA198" s="6">
        <v>27.23132540154167</v>
      </c>
      <c r="AB198" s="6">
        <v>27.11035423708309</v>
      </c>
      <c r="AC198" s="6">
        <v>26.99058189656147</v>
      </c>
      <c r="AD198" s="6">
        <v>26.850548556039264</v>
      </c>
      <c r="AE198" s="6">
        <v>26.715205376592433</v>
      </c>
      <c r="AF198" s="6">
        <v>26.578879588419095</v>
      </c>
      <c r="AG198" s="6">
        <v>26.47084687757632</v>
      </c>
      <c r="AH198" s="6">
        <v>26.363351666198238</v>
      </c>
      <c r="AI198" s="6">
        <v>26.256337318985015</v>
      </c>
      <c r="AJ198" s="14">
        <f t="shared" si="1"/>
        <v>-3.134546428</v>
      </c>
    </row>
    <row r="199" ht="12.75" customHeight="1">
      <c r="A199" s="6" t="s">
        <v>438</v>
      </c>
      <c r="B199" s="6" t="s">
        <v>439</v>
      </c>
      <c r="C199" s="6" t="s">
        <v>64</v>
      </c>
      <c r="D199" s="6" t="s">
        <v>65</v>
      </c>
      <c r="E199" s="6">
        <v>59.72542187500001</v>
      </c>
      <c r="F199" s="6">
        <v>59.63552265625</v>
      </c>
      <c r="G199" s="6">
        <v>59.5456234375</v>
      </c>
      <c r="H199" s="6">
        <v>59.45572421875001</v>
      </c>
      <c r="I199" s="6">
        <v>59.36582500000001</v>
      </c>
      <c r="J199" s="6">
        <v>59.275925781249995</v>
      </c>
      <c r="K199" s="6">
        <v>59.186026562500004</v>
      </c>
      <c r="L199" s="6">
        <v>59.096127343750005</v>
      </c>
      <c r="M199" s="6">
        <v>59.00622812499999</v>
      </c>
      <c r="N199" s="6">
        <v>58.91632890625</v>
      </c>
      <c r="O199" s="6">
        <v>58.8264296875</v>
      </c>
      <c r="P199" s="6">
        <v>58.72892734375</v>
      </c>
      <c r="Q199" s="6">
        <v>58.63142500000001</v>
      </c>
      <c r="R199" s="6">
        <v>58.53392265624999</v>
      </c>
      <c r="S199" s="6">
        <v>58.436420312500005</v>
      </c>
      <c r="T199" s="6">
        <v>58.33891796875</v>
      </c>
      <c r="U199" s="6">
        <v>58.241415625</v>
      </c>
      <c r="V199" s="6">
        <v>58.14391328124999</v>
      </c>
      <c r="W199" s="6">
        <v>58.046410937500006</v>
      </c>
      <c r="X199" s="6">
        <v>57.948908593750005</v>
      </c>
      <c r="Y199" s="6">
        <v>57.85140625</v>
      </c>
      <c r="Z199" s="6">
        <v>57.717770312499994</v>
      </c>
      <c r="AA199" s="6">
        <v>57.584134375000005</v>
      </c>
      <c r="AB199" s="6">
        <v>57.450498437499995</v>
      </c>
      <c r="AC199" s="6">
        <v>57.3168625</v>
      </c>
      <c r="AD199" s="6">
        <v>57.1832265625</v>
      </c>
      <c r="AE199" s="6">
        <v>57.03928125000001</v>
      </c>
      <c r="AF199" s="6">
        <v>56.90217187500001</v>
      </c>
      <c r="AG199" s="6">
        <v>56.77815625</v>
      </c>
      <c r="AH199" s="6">
        <v>56.643125</v>
      </c>
      <c r="AI199" s="6">
        <v>56.5081015625</v>
      </c>
      <c r="AJ199" s="14">
        <f t="shared" si="1"/>
        <v>-3.217320313</v>
      </c>
    </row>
    <row r="200" ht="12.75" customHeight="1">
      <c r="A200" s="6" t="s">
        <v>440</v>
      </c>
      <c r="B200" s="6" t="s">
        <v>441</v>
      </c>
      <c r="C200" s="6" t="s">
        <v>64</v>
      </c>
      <c r="D200" s="6" t="s">
        <v>65</v>
      </c>
      <c r="E200" s="6">
        <v>67.08</v>
      </c>
      <c r="F200" s="6">
        <v>66.75466666666668</v>
      </c>
      <c r="G200" s="6">
        <v>66.42933333333335</v>
      </c>
      <c r="H200" s="6">
        <v>66.104</v>
      </c>
      <c r="I200" s="6">
        <v>65.77866666666667</v>
      </c>
      <c r="J200" s="6">
        <v>65.45333333333333</v>
      </c>
      <c r="K200" s="6">
        <v>65.128</v>
      </c>
      <c r="L200" s="6">
        <v>64.80266666666667</v>
      </c>
      <c r="M200" s="6">
        <v>64.47733333333333</v>
      </c>
      <c r="N200" s="6">
        <v>64.152</v>
      </c>
      <c r="O200" s="6">
        <v>63.82666666666667</v>
      </c>
      <c r="P200" s="6">
        <v>63.82666666666667</v>
      </c>
      <c r="Q200" s="6">
        <v>63.82666666666667</v>
      </c>
      <c r="R200" s="6">
        <v>63.82666666666667</v>
      </c>
      <c r="S200" s="6">
        <v>63.82666666666667</v>
      </c>
      <c r="T200" s="6">
        <v>63.82666666666667</v>
      </c>
      <c r="U200" s="6">
        <v>63.82666666666667</v>
      </c>
      <c r="V200" s="6">
        <v>63.82666666666667</v>
      </c>
      <c r="W200" s="6">
        <v>63.82666666666667</v>
      </c>
      <c r="X200" s="6">
        <v>63.82666666666667</v>
      </c>
      <c r="Y200" s="6">
        <v>63.82666666666667</v>
      </c>
      <c r="Z200" s="6">
        <v>63.82666666666667</v>
      </c>
      <c r="AA200" s="6">
        <v>63.82666666666667</v>
      </c>
      <c r="AB200" s="6">
        <v>63.82666666666667</v>
      </c>
      <c r="AC200" s="6">
        <v>63.82666666666667</v>
      </c>
      <c r="AD200" s="6">
        <v>63.82666666666667</v>
      </c>
      <c r="AE200" s="6">
        <v>63.82666666666667</v>
      </c>
      <c r="AF200" s="6">
        <v>63.82666666666667</v>
      </c>
      <c r="AG200" s="6">
        <v>63.82666666666667</v>
      </c>
      <c r="AH200" s="6">
        <v>63.82666666666667</v>
      </c>
      <c r="AI200" s="6">
        <v>63.82666666666667</v>
      </c>
      <c r="AJ200" s="14">
        <f t="shared" si="1"/>
        <v>-3.253333333</v>
      </c>
    </row>
    <row r="201" ht="12.75" customHeight="1">
      <c r="A201" s="6" t="s">
        <v>442</v>
      </c>
      <c r="B201" s="6" t="s">
        <v>443</v>
      </c>
      <c r="C201" s="6" t="s">
        <v>64</v>
      </c>
      <c r="D201" s="6" t="s">
        <v>65</v>
      </c>
      <c r="E201" s="6">
        <v>37.47934938606283</v>
      </c>
      <c r="F201" s="6">
        <v>37.18607877531494</v>
      </c>
      <c r="G201" s="6">
        <v>36.89280816456705</v>
      </c>
      <c r="H201" s="6">
        <v>36.59953755381917</v>
      </c>
      <c r="I201" s="6">
        <v>36.30626694307128</v>
      </c>
      <c r="J201" s="6">
        <v>36.0129963323234</v>
      </c>
      <c r="K201" s="6">
        <v>35.71972572157551</v>
      </c>
      <c r="L201" s="6">
        <v>35.42645511082762</v>
      </c>
      <c r="M201" s="6">
        <v>35.133184500079736</v>
      </c>
      <c r="N201" s="6">
        <v>34.83991388933185</v>
      </c>
      <c r="O201" s="6">
        <v>34.54664327858396</v>
      </c>
      <c r="P201" s="6">
        <v>34.446499760803704</v>
      </c>
      <c r="Q201" s="6">
        <v>34.34635624302344</v>
      </c>
      <c r="R201" s="6">
        <v>34.24621272524318</v>
      </c>
      <c r="S201" s="6">
        <v>34.14606920746293</v>
      </c>
      <c r="T201" s="6">
        <v>34.04592568968267</v>
      </c>
      <c r="U201" s="6">
        <v>33.94578217190241</v>
      </c>
      <c r="V201" s="6">
        <v>33.84563865412215</v>
      </c>
      <c r="W201" s="6">
        <v>33.745495136341894</v>
      </c>
      <c r="X201" s="6">
        <v>33.645351618561634</v>
      </c>
      <c r="Y201" s="6">
        <v>33.54520810078137</v>
      </c>
      <c r="Z201" s="6">
        <v>33.62557805772604</v>
      </c>
      <c r="AA201" s="6">
        <v>33.7059480146707</v>
      </c>
      <c r="AB201" s="6">
        <v>33.786317971615375</v>
      </c>
      <c r="AC201" s="6">
        <v>33.86668792856003</v>
      </c>
      <c r="AD201" s="6">
        <v>34.39516585074241</v>
      </c>
      <c r="AE201" s="6">
        <v>34.344109996283905</v>
      </c>
      <c r="AF201" s="6">
        <v>34.29305414182541</v>
      </c>
      <c r="AG201" s="6">
        <v>34.25804991594465</v>
      </c>
      <c r="AH201" s="6">
        <v>34.20697012802275</v>
      </c>
      <c r="AI201" s="6">
        <v>34.15589034010087</v>
      </c>
      <c r="AJ201" s="14">
        <f t="shared" si="1"/>
        <v>-3.323459046</v>
      </c>
    </row>
    <row r="202" ht="12.75" customHeight="1">
      <c r="A202" s="6" t="s">
        <v>444</v>
      </c>
      <c r="B202" s="6" t="s">
        <v>445</v>
      </c>
      <c r="C202" s="6" t="s">
        <v>64</v>
      </c>
      <c r="D202" s="6" t="s">
        <v>65</v>
      </c>
      <c r="E202" s="6">
        <v>18.5363851044505</v>
      </c>
      <c r="F202" s="6">
        <v>18.467211625794732</v>
      </c>
      <c r="G202" s="6">
        <v>18.398038147138966</v>
      </c>
      <c r="H202" s="6">
        <v>19.0395</v>
      </c>
      <c r="I202" s="6">
        <v>18.9665</v>
      </c>
      <c r="J202" s="6">
        <v>18.8935</v>
      </c>
      <c r="K202" s="6">
        <v>18.820500000000003</v>
      </c>
      <c r="L202" s="6">
        <v>18.7475</v>
      </c>
      <c r="M202" s="6">
        <v>18.6745</v>
      </c>
      <c r="N202" s="6">
        <v>18.6015</v>
      </c>
      <c r="O202" s="6">
        <v>18.5285</v>
      </c>
      <c r="P202" s="6">
        <v>18.4555</v>
      </c>
      <c r="Q202" s="6">
        <v>18.3825</v>
      </c>
      <c r="R202" s="6">
        <v>18.3095</v>
      </c>
      <c r="S202" s="6">
        <v>16.149009180426358</v>
      </c>
      <c r="T202" s="6">
        <v>16.08360407488742</v>
      </c>
      <c r="U202" s="6">
        <v>16.01901197493335</v>
      </c>
      <c r="V202" s="6">
        <v>15.954753111824612</v>
      </c>
      <c r="W202" s="6">
        <v>15.890325014825304</v>
      </c>
      <c r="X202" s="6">
        <v>15.82569663883766</v>
      </c>
      <c r="Y202" s="6">
        <v>15.761298864353455</v>
      </c>
      <c r="Z202" s="6">
        <v>15.697283953566583</v>
      </c>
      <c r="AA202" s="6">
        <v>15.6326190476123</v>
      </c>
      <c r="AB202" s="6">
        <v>15.567930631437111</v>
      </c>
      <c r="AC202" s="6">
        <v>15.503109922610689</v>
      </c>
      <c r="AD202" s="6">
        <v>15.43780939387695</v>
      </c>
      <c r="AE202" s="6">
        <v>15.37274232665699</v>
      </c>
      <c r="AF202" s="6">
        <v>15.308426621660196</v>
      </c>
      <c r="AG202" s="6">
        <v>15.24350841674641</v>
      </c>
      <c r="AH202" s="6">
        <v>15.178866625557442</v>
      </c>
      <c r="AI202" s="6">
        <v>15.114224834368473</v>
      </c>
      <c r="AJ202" s="14">
        <f t="shared" si="1"/>
        <v>-3.42216027</v>
      </c>
    </row>
    <row r="203" ht="12.75" customHeight="1">
      <c r="A203" s="6" t="s">
        <v>446</v>
      </c>
      <c r="B203" s="6" t="s">
        <v>447</v>
      </c>
      <c r="C203" s="6" t="s">
        <v>64</v>
      </c>
      <c r="D203" s="6" t="s">
        <v>65</v>
      </c>
      <c r="E203" s="6">
        <v>67.91416131038773</v>
      </c>
      <c r="F203" s="6">
        <v>67.83640887414472</v>
      </c>
      <c r="G203" s="6">
        <v>67.75865643790172</v>
      </c>
      <c r="H203" s="6">
        <v>67.68090400165872</v>
      </c>
      <c r="I203" s="6">
        <v>67.60315156541571</v>
      </c>
      <c r="J203" s="6">
        <v>67.52539912917271</v>
      </c>
      <c r="K203" s="6">
        <v>67.44764669292971</v>
      </c>
      <c r="L203" s="6">
        <v>67.3698942566867</v>
      </c>
      <c r="M203" s="6">
        <v>67.2921418204437</v>
      </c>
      <c r="N203" s="6">
        <v>67.2143893842007</v>
      </c>
      <c r="O203" s="6">
        <v>67.13663694795771</v>
      </c>
      <c r="P203" s="6">
        <v>66.85032044655779</v>
      </c>
      <c r="Q203" s="6">
        <v>66.72383510693254</v>
      </c>
      <c r="R203" s="6">
        <v>66.625</v>
      </c>
      <c r="S203" s="6">
        <v>66.5193141912828</v>
      </c>
      <c r="T203" s="6">
        <v>66.40681466184823</v>
      </c>
      <c r="U203" s="6">
        <v>66.2943848059455</v>
      </c>
      <c r="V203" s="6">
        <v>66.17519603796947</v>
      </c>
      <c r="W203" s="6">
        <v>66.03567378080214</v>
      </c>
      <c r="X203" s="6">
        <v>65.89635277148156</v>
      </c>
      <c r="Y203" s="6">
        <v>65.70987654320987</v>
      </c>
      <c r="Z203" s="6">
        <v>65.61374627019241</v>
      </c>
      <c r="AA203" s="6">
        <v>65.43006885212208</v>
      </c>
      <c r="AB203" s="6">
        <v>65.24952271467576</v>
      </c>
      <c r="AC203" s="6">
        <v>65.1442060966848</v>
      </c>
      <c r="AD203" s="6">
        <v>65.03155626250705</v>
      </c>
      <c r="AE203" s="6">
        <v>64.87911456677163</v>
      </c>
      <c r="AF203" s="6">
        <v>64.78309916931597</v>
      </c>
      <c r="AG203" s="6">
        <v>64.67391304347827</v>
      </c>
      <c r="AH203" s="6">
        <v>64.57136997538966</v>
      </c>
      <c r="AI203" s="6">
        <v>64.46882690730106</v>
      </c>
      <c r="AJ203" s="14">
        <f t="shared" si="1"/>
        <v>-3.445334403</v>
      </c>
    </row>
    <row r="204" ht="12.75" customHeight="1">
      <c r="A204" s="6" t="s">
        <v>448</v>
      </c>
      <c r="B204" s="6" t="s">
        <v>449</v>
      </c>
      <c r="C204" s="6" t="s">
        <v>64</v>
      </c>
      <c r="D204" s="6" t="s">
        <v>65</v>
      </c>
      <c r="E204" s="6">
        <v>63.77809763381267</v>
      </c>
      <c r="F204" s="6">
        <v>63.72993987005475</v>
      </c>
      <c r="G204" s="6">
        <v>63.68178210629682</v>
      </c>
      <c r="H204" s="6">
        <v>63.63362434253891</v>
      </c>
      <c r="I204" s="6">
        <v>63.585466578780995</v>
      </c>
      <c r="J204" s="6">
        <v>63.537308815023074</v>
      </c>
      <c r="K204" s="6">
        <v>63.48915105126515</v>
      </c>
      <c r="L204" s="6">
        <v>63.44099328750723</v>
      </c>
      <c r="M204" s="6">
        <v>63.39283552374931</v>
      </c>
      <c r="N204" s="6">
        <v>63.344677759991384</v>
      </c>
      <c r="O204" s="6">
        <v>63.29651999623347</v>
      </c>
      <c r="P204" s="6">
        <v>63.24836223247555</v>
      </c>
      <c r="Q204" s="6">
        <v>63.20020446871764</v>
      </c>
      <c r="R204" s="6">
        <v>63.15204670495971</v>
      </c>
      <c r="S204" s="6">
        <v>63.10388894120179</v>
      </c>
      <c r="T204" s="6">
        <v>63.055731177443874</v>
      </c>
      <c r="U204" s="6">
        <v>63.00757341368595</v>
      </c>
      <c r="V204" s="6">
        <v>62.95941564992803</v>
      </c>
      <c r="W204" s="6">
        <v>62.91125788617011</v>
      </c>
      <c r="X204" s="6">
        <v>62.8631001224122</v>
      </c>
      <c r="Y204" s="6">
        <v>62.81494235865427</v>
      </c>
      <c r="Z204" s="6">
        <v>62.56180470547088</v>
      </c>
      <c r="AA204" s="6">
        <v>62.30866705228749</v>
      </c>
      <c r="AB204" s="6">
        <v>62.0555293991041</v>
      </c>
      <c r="AC204" s="6">
        <v>61.802391745920715</v>
      </c>
      <c r="AD204" s="6">
        <v>61.54925409273733</v>
      </c>
      <c r="AE204" s="6">
        <v>61.29595501688212</v>
      </c>
      <c r="AF204" s="6">
        <v>61.04288462314532</v>
      </c>
      <c r="AG204" s="6">
        <v>60.78970661429397</v>
      </c>
      <c r="AH204" s="6">
        <v>60.53651515355332</v>
      </c>
      <c r="AI204" s="6">
        <v>60.283337144701974</v>
      </c>
      <c r="AJ204" s="14">
        <f t="shared" si="1"/>
        <v>-3.494760489</v>
      </c>
    </row>
    <row r="205" ht="12.75" customHeight="1">
      <c r="A205" s="6" t="s">
        <v>450</v>
      </c>
      <c r="B205" s="6" t="s">
        <v>451</v>
      </c>
      <c r="C205" s="6" t="s">
        <v>64</v>
      </c>
      <c r="D205" s="6" t="s">
        <v>65</v>
      </c>
      <c r="E205" s="6">
        <v>48.66661496704149</v>
      </c>
      <c r="F205" s="6">
        <v>48.54752488044462</v>
      </c>
      <c r="G205" s="6">
        <v>48.42843479384774</v>
      </c>
      <c r="H205" s="6">
        <v>48.30934470725087</v>
      </c>
      <c r="I205" s="6">
        <v>48.190254620654</v>
      </c>
      <c r="J205" s="6">
        <v>48.071164534057125</v>
      </c>
      <c r="K205" s="6">
        <v>47.952074447460255</v>
      </c>
      <c r="L205" s="6">
        <v>47.832984360863385</v>
      </c>
      <c r="M205" s="6">
        <v>47.713894274266515</v>
      </c>
      <c r="N205" s="6">
        <v>47.59480418766964</v>
      </c>
      <c r="O205" s="6">
        <v>47.47571410107276</v>
      </c>
      <c r="P205" s="6">
        <v>47.3566240144759</v>
      </c>
      <c r="Q205" s="6">
        <v>47.23753392787902</v>
      </c>
      <c r="R205" s="6">
        <v>47.11844384128215</v>
      </c>
      <c r="S205" s="6">
        <v>46.99935375468528</v>
      </c>
      <c r="T205" s="6">
        <v>46.8802636680884</v>
      </c>
      <c r="U205" s="6">
        <v>46.76117358149153</v>
      </c>
      <c r="V205" s="6">
        <v>46.642083494894656</v>
      </c>
      <c r="W205" s="6">
        <v>46.52299340829779</v>
      </c>
      <c r="X205" s="6">
        <v>46.403903321700916</v>
      </c>
      <c r="Y205" s="6">
        <v>46.284813235104046</v>
      </c>
      <c r="Z205" s="6">
        <v>46.165723148507176</v>
      </c>
      <c r="AA205" s="6">
        <v>46.0466330619103</v>
      </c>
      <c r="AB205" s="6">
        <v>45.927542975313436</v>
      </c>
      <c r="AC205" s="6">
        <v>45.80845288871656</v>
      </c>
      <c r="AD205" s="6">
        <v>45.68936280211968</v>
      </c>
      <c r="AE205" s="6">
        <v>45.57027271552281</v>
      </c>
      <c r="AF205" s="6">
        <v>45.45118262892594</v>
      </c>
      <c r="AG205" s="6">
        <v>45.33209254232907</v>
      </c>
      <c r="AH205" s="6">
        <v>45.2130024557322</v>
      </c>
      <c r="AI205" s="6">
        <v>45.09391236913532</v>
      </c>
      <c r="AJ205" s="14">
        <f t="shared" si="1"/>
        <v>-3.572702598</v>
      </c>
    </row>
    <row r="206" ht="12.75" customHeight="1">
      <c r="A206" s="6" t="s">
        <v>452</v>
      </c>
      <c r="B206" s="6" t="s">
        <v>453</v>
      </c>
      <c r="C206" s="6" t="s">
        <v>64</v>
      </c>
      <c r="D206" s="6" t="s">
        <v>65</v>
      </c>
      <c r="E206" s="6">
        <v>13.202569579494373</v>
      </c>
      <c r="F206" s="6">
        <v>13.080227627761658</v>
      </c>
      <c r="G206" s="6">
        <v>12.957885676028946</v>
      </c>
      <c r="H206" s="6">
        <v>12.835543724296237</v>
      </c>
      <c r="I206" s="6">
        <v>12.713201772563524</v>
      </c>
      <c r="J206" s="6">
        <v>12.59085982083081</v>
      </c>
      <c r="K206" s="6">
        <v>12.468517869098097</v>
      </c>
      <c r="L206" s="6">
        <v>12.346175917365384</v>
      </c>
      <c r="M206" s="6">
        <v>12.223833965632672</v>
      </c>
      <c r="N206" s="6">
        <v>12.101492013899959</v>
      </c>
      <c r="O206" s="6">
        <v>11.979150062167246</v>
      </c>
      <c r="P206" s="6">
        <v>11.856808110434534</v>
      </c>
      <c r="Q206" s="6">
        <v>11.73446615870182</v>
      </c>
      <c r="R206" s="6">
        <v>11.612124206969106</v>
      </c>
      <c r="S206" s="6">
        <v>11.489782255236394</v>
      </c>
      <c r="T206" s="6">
        <v>11.367440303503683</v>
      </c>
      <c r="U206" s="6">
        <v>11.24509835177097</v>
      </c>
      <c r="V206" s="6">
        <v>11.122756400038257</v>
      </c>
      <c r="W206" s="6">
        <v>11.000414448305545</v>
      </c>
      <c r="X206" s="6">
        <v>10.87807249657283</v>
      </c>
      <c r="Y206" s="6">
        <v>10.755730544840118</v>
      </c>
      <c r="Z206" s="6">
        <v>10.633388593107405</v>
      </c>
      <c r="AA206" s="6">
        <v>10.511046641374692</v>
      </c>
      <c r="AB206" s="6">
        <v>10.388704689641981</v>
      </c>
      <c r="AC206" s="6">
        <v>10.266362737909269</v>
      </c>
      <c r="AD206" s="6">
        <v>10.144020786176554</v>
      </c>
      <c r="AE206" s="6">
        <v>10.021678834443842</v>
      </c>
      <c r="AF206" s="6">
        <v>9.899336882711129</v>
      </c>
      <c r="AG206" s="6">
        <v>9.776994930978416</v>
      </c>
      <c r="AH206" s="6">
        <v>9.654652979245704</v>
      </c>
      <c r="AI206" s="6">
        <v>9.532311027512991</v>
      </c>
      <c r="AJ206" s="14">
        <f t="shared" si="1"/>
        <v>-3.670258552</v>
      </c>
    </row>
    <row r="207" ht="12.75" customHeight="1">
      <c r="A207" s="6" t="s">
        <v>454</v>
      </c>
      <c r="B207" s="6" t="s">
        <v>455</v>
      </c>
      <c r="C207" s="6" t="s">
        <v>64</v>
      </c>
      <c r="D207" s="6" t="s">
        <v>65</v>
      </c>
      <c r="E207" s="6">
        <v>4.191919191919193</v>
      </c>
      <c r="F207" s="6">
        <v>4.191919191919193</v>
      </c>
      <c r="G207" s="6">
        <v>4.191919191919193</v>
      </c>
      <c r="H207" s="6">
        <v>4.191919191919193</v>
      </c>
      <c r="I207" s="6">
        <v>4.191919191919193</v>
      </c>
      <c r="J207" s="6">
        <v>4.191919191919193</v>
      </c>
      <c r="K207" s="6">
        <v>4.191919191919193</v>
      </c>
      <c r="L207" s="6">
        <v>4.191919191919193</v>
      </c>
      <c r="M207" s="6">
        <v>4.191919191919193</v>
      </c>
      <c r="N207" s="6">
        <v>4.191919191919193</v>
      </c>
      <c r="O207" s="6">
        <v>4.191919191919193</v>
      </c>
      <c r="P207" s="6">
        <v>4.287878787878788</v>
      </c>
      <c r="Q207" s="6">
        <v>4.383838383838383</v>
      </c>
      <c r="R207" s="6">
        <v>4.479797979797979</v>
      </c>
      <c r="S207" s="6">
        <v>4.575757575757576</v>
      </c>
      <c r="T207" s="6">
        <v>4.671717171717172</v>
      </c>
      <c r="U207" s="6">
        <v>4.767676767676767</v>
      </c>
      <c r="V207" s="6">
        <v>4.863636363636363</v>
      </c>
      <c r="W207" s="6">
        <v>4.959595959595959</v>
      </c>
      <c r="X207" s="6">
        <v>5.055555555555555</v>
      </c>
      <c r="Y207" s="6">
        <v>5.151515151515151</v>
      </c>
      <c r="Z207" s="6">
        <v>5.151515151515151</v>
      </c>
      <c r="AA207" s="6">
        <v>5.151515151515151</v>
      </c>
      <c r="AB207" s="6">
        <v>5.151515151515151</v>
      </c>
      <c r="AC207" s="6">
        <v>5.151515151515151</v>
      </c>
      <c r="AD207" s="6">
        <v>5.151515151515151</v>
      </c>
      <c r="AE207" s="6">
        <v>5.151515151515151</v>
      </c>
      <c r="AF207" s="6">
        <v>5.151515151515151</v>
      </c>
      <c r="AG207" s="6">
        <v>5.151515151515151</v>
      </c>
      <c r="AJ207" s="14">
        <f t="shared" si="1"/>
        <v>-4.191919192</v>
      </c>
    </row>
    <row r="208" ht="12.75" customHeight="1">
      <c r="A208" s="6" t="s">
        <v>456</v>
      </c>
      <c r="B208" s="6" t="s">
        <v>457</v>
      </c>
      <c r="C208" s="6" t="s">
        <v>64</v>
      </c>
      <c r="D208" s="6" t="s">
        <v>65</v>
      </c>
      <c r="E208" s="6">
        <v>29.61093928048185</v>
      </c>
      <c r="F208" s="6">
        <v>29.469721634380598</v>
      </c>
      <c r="G208" s="6">
        <v>29.32850398827934</v>
      </c>
      <c r="H208" s="6">
        <v>29.187286342178087</v>
      </c>
      <c r="I208" s="6">
        <v>29.046068696076837</v>
      </c>
      <c r="J208" s="6">
        <v>28.904851049975584</v>
      </c>
      <c r="K208" s="6">
        <v>28.763633403874326</v>
      </c>
      <c r="L208" s="6">
        <v>28.622415757773073</v>
      </c>
      <c r="M208" s="6">
        <v>28.481198111671823</v>
      </c>
      <c r="N208" s="6">
        <v>28.33998046557057</v>
      </c>
      <c r="O208" s="6">
        <v>28.198762819469316</v>
      </c>
      <c r="P208" s="6">
        <v>28.052254598730265</v>
      </c>
      <c r="Q208" s="6">
        <v>27.905746377991207</v>
      </c>
      <c r="R208" s="6">
        <v>27.75923815725216</v>
      </c>
      <c r="S208" s="6">
        <v>27.6127299365131</v>
      </c>
      <c r="T208" s="6">
        <v>27.466221715774054</v>
      </c>
      <c r="U208" s="6">
        <v>27.319713495034996</v>
      </c>
      <c r="V208" s="6">
        <v>27.17320527429595</v>
      </c>
      <c r="W208" s="6">
        <v>27.02669705355689</v>
      </c>
      <c r="X208" s="6">
        <v>26.880188832817844</v>
      </c>
      <c r="Y208" s="6">
        <v>26.733680612078786</v>
      </c>
      <c r="Z208" s="6">
        <v>26.587172391339735</v>
      </c>
      <c r="AA208" s="6">
        <v>26.440664170600687</v>
      </c>
      <c r="AB208" s="6">
        <v>26.29415594986163</v>
      </c>
      <c r="AC208" s="6">
        <v>26.147647729122582</v>
      </c>
      <c r="AD208" s="6">
        <v>26.001139508383524</v>
      </c>
      <c r="AE208" s="6">
        <v>25.838352596451248</v>
      </c>
      <c r="AF208" s="6">
        <v>25.675565684518965</v>
      </c>
      <c r="AG208" s="6">
        <v>25.512778772586685</v>
      </c>
      <c r="AH208" s="6">
        <v>25.349991860654402</v>
      </c>
      <c r="AI208" s="6">
        <v>25.187204948722126</v>
      </c>
      <c r="AJ208" s="14">
        <f t="shared" si="1"/>
        <v>-4.423734332</v>
      </c>
    </row>
    <row r="209" ht="12.75" customHeight="1">
      <c r="A209" s="6" t="s">
        <v>458</v>
      </c>
      <c r="B209" s="6" t="s">
        <v>459</v>
      </c>
      <c r="C209" s="6" t="s">
        <v>64</v>
      </c>
      <c r="D209" s="6" t="s">
        <v>65</v>
      </c>
      <c r="E209" s="6">
        <v>22.977272727272727</v>
      </c>
      <c r="F209" s="6">
        <v>22.827272727272728</v>
      </c>
      <c r="G209" s="6">
        <v>22.677272727272726</v>
      </c>
      <c r="H209" s="6">
        <v>22.52727272727273</v>
      </c>
      <c r="I209" s="6">
        <v>22.377272727272725</v>
      </c>
      <c r="J209" s="6">
        <v>22.227272727272727</v>
      </c>
      <c r="K209" s="6">
        <v>22.077272727272728</v>
      </c>
      <c r="L209" s="6">
        <v>21.92727272727273</v>
      </c>
      <c r="M209" s="6">
        <v>21.777272727272727</v>
      </c>
      <c r="N209" s="6">
        <v>21.627272727272725</v>
      </c>
      <c r="O209" s="6">
        <v>21.477272727272727</v>
      </c>
      <c r="P209" s="6">
        <v>21.325</v>
      </c>
      <c r="Q209" s="6">
        <v>21.172727272727272</v>
      </c>
      <c r="R209" s="6">
        <v>21.020454545454545</v>
      </c>
      <c r="S209" s="6">
        <v>20.868181818181817</v>
      </c>
      <c r="T209" s="6">
        <v>20.715909090909093</v>
      </c>
      <c r="U209" s="6">
        <v>20.563636363636366</v>
      </c>
      <c r="V209" s="6">
        <v>20.411363636363635</v>
      </c>
      <c r="W209" s="6">
        <v>20.25909090909091</v>
      </c>
      <c r="X209" s="6">
        <v>20.10681818181818</v>
      </c>
      <c r="Y209" s="6">
        <v>19.954545454545453</v>
      </c>
      <c r="Z209" s="6">
        <v>19.804545454545455</v>
      </c>
      <c r="AA209" s="6">
        <v>19.654545454545456</v>
      </c>
      <c r="AB209" s="6">
        <v>19.50454545454545</v>
      </c>
      <c r="AC209" s="6">
        <v>19.354545454545455</v>
      </c>
      <c r="AD209" s="6">
        <v>19.204545454545453</v>
      </c>
      <c r="AE209" s="6">
        <v>19.045454545454547</v>
      </c>
      <c r="AF209" s="6">
        <v>18.90909090909091</v>
      </c>
      <c r="AG209" s="6">
        <v>18.75</v>
      </c>
      <c r="AH209" s="6">
        <v>18.59090909090909</v>
      </c>
      <c r="AI209" s="6">
        <v>18.454545454545453</v>
      </c>
      <c r="AJ209" s="14">
        <f t="shared" si="1"/>
        <v>-4.522727273</v>
      </c>
    </row>
    <row r="210" ht="12.75" customHeight="1">
      <c r="A210" s="6" t="s">
        <v>460</v>
      </c>
      <c r="B210" s="6" t="s">
        <v>461</v>
      </c>
      <c r="C210" s="6" t="s">
        <v>64</v>
      </c>
      <c r="D210" s="6" t="s">
        <v>65</v>
      </c>
      <c r="E210" s="6">
        <v>47.59789299993653</v>
      </c>
      <c r="F210" s="6">
        <v>47.4069704469971</v>
      </c>
      <c r="G210" s="6">
        <v>47.216047894057674</v>
      </c>
      <c r="H210" s="6">
        <v>47.02512534111823</v>
      </c>
      <c r="I210" s="6">
        <v>46.8342027881788</v>
      </c>
      <c r="J210" s="6">
        <v>46.64328023523937</v>
      </c>
      <c r="K210" s="6">
        <v>46.45235768229993</v>
      </c>
      <c r="L210" s="6">
        <v>46.26143512936049</v>
      </c>
      <c r="M210" s="6">
        <v>46.070512576421066</v>
      </c>
      <c r="N210" s="6">
        <v>45.879590023481626</v>
      </c>
      <c r="O210" s="6">
        <v>45.68866747054219</v>
      </c>
      <c r="P210" s="6">
        <v>45.54121765987604</v>
      </c>
      <c r="Q210" s="6">
        <v>45.39376784920988</v>
      </c>
      <c r="R210" s="6">
        <v>45.24631803854371</v>
      </c>
      <c r="S210" s="6">
        <v>45.09886822787755</v>
      </c>
      <c r="T210" s="6">
        <v>44.9514184172114</v>
      </c>
      <c r="U210" s="6">
        <v>44.80396860654523</v>
      </c>
      <c r="V210" s="6">
        <v>44.65651879587908</v>
      </c>
      <c r="W210" s="6">
        <v>44.50906898521293</v>
      </c>
      <c r="X210" s="6">
        <v>44.36161917454676</v>
      </c>
      <c r="Y210" s="6">
        <v>44.2141693638806</v>
      </c>
      <c r="Z210" s="6">
        <v>44.09570349685853</v>
      </c>
      <c r="AA210" s="6">
        <v>43.97723762983647</v>
      </c>
      <c r="AB210" s="6">
        <v>43.858771762814406</v>
      </c>
      <c r="AC210" s="6">
        <v>43.74030589579234</v>
      </c>
      <c r="AD210" s="6">
        <v>43.62184002877028</v>
      </c>
      <c r="AE210" s="6">
        <v>43.50337416174821</v>
      </c>
      <c r="AF210" s="6">
        <v>43.38490829472615</v>
      </c>
      <c r="AG210" s="6">
        <v>43.266442427704085</v>
      </c>
      <c r="AH210" s="6">
        <v>43.147976560682025</v>
      </c>
      <c r="AI210" s="6">
        <v>43.02951069365996</v>
      </c>
      <c r="AJ210" s="14">
        <f t="shared" si="1"/>
        <v>-4.568382306</v>
      </c>
    </row>
    <row r="211" ht="12.75" customHeight="1">
      <c r="A211" s="6" t="s">
        <v>462</v>
      </c>
      <c r="B211" s="6" t="s">
        <v>463</v>
      </c>
      <c r="C211" s="6" t="s">
        <v>64</v>
      </c>
      <c r="D211" s="6" t="s">
        <v>65</v>
      </c>
      <c r="E211" s="6">
        <v>62.75604930756353</v>
      </c>
      <c r="F211" s="6">
        <v>62.47385481661848</v>
      </c>
      <c r="G211" s="6">
        <v>62.19166032567342</v>
      </c>
      <c r="H211" s="6">
        <v>61.90946583472835</v>
      </c>
      <c r="I211" s="6">
        <v>61.627271343783285</v>
      </c>
      <c r="J211" s="6">
        <v>61.34507685283823</v>
      </c>
      <c r="K211" s="6">
        <v>61.062882361893166</v>
      </c>
      <c r="L211" s="6">
        <v>60.780687870948114</v>
      </c>
      <c r="M211" s="6">
        <v>60.49849338000304</v>
      </c>
      <c r="N211" s="6">
        <v>60.21629888905798</v>
      </c>
      <c r="O211" s="6">
        <v>59.93410439811292</v>
      </c>
      <c r="P211" s="6">
        <v>59.70774615735809</v>
      </c>
      <c r="Q211" s="6">
        <v>59.48138791660325</v>
      </c>
      <c r="R211" s="6">
        <v>59.25502967584843</v>
      </c>
      <c r="S211" s="6">
        <v>59.02867143509359</v>
      </c>
      <c r="T211" s="6">
        <v>58.802313194338765</v>
      </c>
      <c r="U211" s="6">
        <v>58.57595495358393</v>
      </c>
      <c r="V211" s="6">
        <v>58.3495967128291</v>
      </c>
      <c r="W211" s="6">
        <v>58.12323847207427</v>
      </c>
      <c r="X211" s="6">
        <v>57.896880231319436</v>
      </c>
      <c r="Y211" s="6">
        <v>57.6705219905646</v>
      </c>
      <c r="Z211" s="6">
        <v>57.98497641150511</v>
      </c>
      <c r="AA211" s="6">
        <v>58.299430832445594</v>
      </c>
      <c r="AB211" s="6">
        <v>58.61388525338609</v>
      </c>
      <c r="AC211" s="6">
        <v>58.928339674326594</v>
      </c>
      <c r="AD211" s="6">
        <v>59.24279409526708</v>
      </c>
      <c r="AE211" s="6">
        <v>58.78752092527774</v>
      </c>
      <c r="AF211" s="6">
        <v>58.6348805356871</v>
      </c>
      <c r="AG211" s="6">
        <v>58.48224014609649</v>
      </c>
      <c r="AH211" s="6">
        <v>58.32959975650586</v>
      </c>
      <c r="AI211" s="6">
        <v>58.17695936691523</v>
      </c>
      <c r="AJ211" s="14">
        <f t="shared" si="1"/>
        <v>-4.579089941</v>
      </c>
    </row>
    <row r="212" ht="12.75" customHeight="1">
      <c r="A212" s="6" t="s">
        <v>464</v>
      </c>
      <c r="B212" s="6" t="s">
        <v>465</v>
      </c>
      <c r="C212" s="6" t="s">
        <v>64</v>
      </c>
      <c r="D212" s="6" t="s">
        <v>65</v>
      </c>
      <c r="E212" s="6">
        <v>90.35</v>
      </c>
      <c r="F212" s="6">
        <v>90.18</v>
      </c>
      <c r="G212" s="6">
        <v>90.01</v>
      </c>
      <c r="H212" s="6">
        <v>89.84</v>
      </c>
      <c r="I212" s="6">
        <v>89.67</v>
      </c>
      <c r="J212" s="6">
        <v>89.5</v>
      </c>
      <c r="K212" s="6">
        <v>89.33</v>
      </c>
      <c r="L212" s="6">
        <v>89.16</v>
      </c>
      <c r="M212" s="6">
        <v>88.99</v>
      </c>
      <c r="N212" s="6">
        <v>88.82</v>
      </c>
      <c r="O212" s="6">
        <v>88.65</v>
      </c>
      <c r="P212" s="6">
        <v>88.5</v>
      </c>
      <c r="Q212" s="6">
        <v>88.35</v>
      </c>
      <c r="R212" s="6">
        <v>88.2</v>
      </c>
      <c r="S212" s="6">
        <v>88.05</v>
      </c>
      <c r="T212" s="6">
        <v>87.9</v>
      </c>
      <c r="U212" s="6">
        <v>87.75</v>
      </c>
      <c r="V212" s="6">
        <v>87.6</v>
      </c>
      <c r="W212" s="6">
        <v>87.45</v>
      </c>
      <c r="X212" s="6">
        <v>87.3</v>
      </c>
      <c r="Y212" s="6">
        <v>87.15</v>
      </c>
      <c r="Z212" s="6">
        <v>87.0</v>
      </c>
      <c r="AA212" s="6">
        <v>86.85</v>
      </c>
      <c r="AB212" s="6">
        <v>86.7</v>
      </c>
      <c r="AC212" s="6">
        <v>86.55</v>
      </c>
      <c r="AD212" s="6">
        <v>86.4</v>
      </c>
      <c r="AE212" s="6">
        <v>86.25</v>
      </c>
      <c r="AF212" s="6">
        <v>86.1</v>
      </c>
      <c r="AG212" s="6">
        <v>85.95</v>
      </c>
      <c r="AH212" s="6">
        <v>85.8</v>
      </c>
      <c r="AI212" s="6">
        <v>85.65</v>
      </c>
      <c r="AJ212" s="14">
        <f t="shared" si="1"/>
        <v>-4.7</v>
      </c>
    </row>
    <row r="213" ht="12.75" customHeight="1">
      <c r="A213" s="6" t="s">
        <v>466</v>
      </c>
      <c r="B213" s="6" t="s">
        <v>467</v>
      </c>
      <c r="C213" s="6" t="s">
        <v>64</v>
      </c>
      <c r="D213" s="6" t="s">
        <v>65</v>
      </c>
      <c r="E213" s="6">
        <v>62.23674911660777</v>
      </c>
      <c r="F213" s="6">
        <v>62.06643109540636</v>
      </c>
      <c r="G213" s="6">
        <v>61.89611307420495</v>
      </c>
      <c r="H213" s="6">
        <v>61.72579505300353</v>
      </c>
      <c r="I213" s="6">
        <v>61.55547703180212</v>
      </c>
      <c r="J213" s="6">
        <v>61.38515901060071</v>
      </c>
      <c r="K213" s="6">
        <v>61.2148409893993</v>
      </c>
      <c r="L213" s="6">
        <v>61.04452296819788</v>
      </c>
      <c r="M213" s="6">
        <v>60.87420494699647</v>
      </c>
      <c r="N213" s="6">
        <v>60.70388692579506</v>
      </c>
      <c r="O213" s="6">
        <v>60.533568904593636</v>
      </c>
      <c r="P213" s="6">
        <v>60.363250883392226</v>
      </c>
      <c r="Q213" s="6">
        <v>60.192932862190816</v>
      </c>
      <c r="R213" s="6">
        <v>60.022614840989405</v>
      </c>
      <c r="S213" s="6">
        <v>59.85229681978799</v>
      </c>
      <c r="T213" s="6">
        <v>59.68197879858658</v>
      </c>
      <c r="U213" s="6">
        <v>59.51166077738515</v>
      </c>
      <c r="V213" s="6">
        <v>59.34134275618375</v>
      </c>
      <c r="W213" s="6">
        <v>59.17102473498234</v>
      </c>
      <c r="X213" s="6">
        <v>59.000706713780914</v>
      </c>
      <c r="Y213" s="6">
        <v>58.830388692579504</v>
      </c>
      <c r="Z213" s="6">
        <v>58.659363957597165</v>
      </c>
      <c r="AA213" s="6">
        <v>58.48833922261484</v>
      </c>
      <c r="AB213" s="6">
        <v>58.31731448763251</v>
      </c>
      <c r="AC213" s="6">
        <v>58.14628975265017</v>
      </c>
      <c r="AD213" s="6">
        <v>57.975265017667844</v>
      </c>
      <c r="AE213" s="6">
        <v>57.80565371024735</v>
      </c>
      <c r="AF213" s="6">
        <v>57.636042402826845</v>
      </c>
      <c r="AG213" s="6">
        <v>57.46643109540636</v>
      </c>
      <c r="AH213" s="6">
        <v>57.29681978798587</v>
      </c>
      <c r="AI213" s="6">
        <v>57.12720848056537</v>
      </c>
      <c r="AJ213" s="14">
        <f t="shared" si="1"/>
        <v>-5.109540636</v>
      </c>
    </row>
    <row r="214" ht="12.75" customHeight="1">
      <c r="A214" s="6" t="s">
        <v>468</v>
      </c>
      <c r="B214" s="6" t="s">
        <v>469</v>
      </c>
      <c r="C214" s="6" t="s">
        <v>64</v>
      </c>
      <c r="D214" s="6" t="s">
        <v>65</v>
      </c>
      <c r="E214" s="6">
        <v>61.9774011299435</v>
      </c>
      <c r="F214" s="6">
        <v>61.75509819747108</v>
      </c>
      <c r="G214" s="6">
        <v>61.53279526499866</v>
      </c>
      <c r="H214" s="6">
        <v>61.31049233252624</v>
      </c>
      <c r="I214" s="6">
        <v>61.08818940005381</v>
      </c>
      <c r="J214" s="6">
        <v>60.865886467581376</v>
      </c>
      <c r="K214" s="6">
        <v>60.64358353510896</v>
      </c>
      <c r="L214" s="6">
        <v>60.42128060263654</v>
      </c>
      <c r="M214" s="6">
        <v>60.19897767016411</v>
      </c>
      <c r="N214" s="6">
        <v>59.976674737691695</v>
      </c>
      <c r="O214" s="6">
        <v>59.754371805219265</v>
      </c>
      <c r="P214" s="6">
        <v>59.60082055421039</v>
      </c>
      <c r="Q214" s="6">
        <v>59.4472693032015</v>
      </c>
      <c r="R214" s="6">
        <v>59.293718052192624</v>
      </c>
      <c r="S214" s="6">
        <v>59.14016680118376</v>
      </c>
      <c r="T214" s="6">
        <v>58.98661555017487</v>
      </c>
      <c r="U214" s="6">
        <v>58.833064299166</v>
      </c>
      <c r="V214" s="6">
        <v>58.67951304815712</v>
      </c>
      <c r="W214" s="6">
        <v>58.52596179714823</v>
      </c>
      <c r="X214" s="6">
        <v>58.37241054613936</v>
      </c>
      <c r="Y214" s="6">
        <v>58.218859295130486</v>
      </c>
      <c r="Z214" s="6">
        <v>58.06529459241323</v>
      </c>
      <c r="AA214" s="6">
        <v>57.911729889696</v>
      </c>
      <c r="AB214" s="6">
        <v>57.75816518697875</v>
      </c>
      <c r="AC214" s="6">
        <v>57.77558014031301</v>
      </c>
      <c r="AD214" s="6">
        <v>57.621559633027516</v>
      </c>
      <c r="AE214" s="6">
        <v>57.467620075553164</v>
      </c>
      <c r="AF214" s="6">
        <v>57.313545601726936</v>
      </c>
      <c r="AG214" s="6">
        <v>57.11568275880663</v>
      </c>
      <c r="AH214" s="6">
        <v>56.96172668077706</v>
      </c>
      <c r="AI214" s="6">
        <v>56.80790541542527</v>
      </c>
      <c r="AJ214" s="14">
        <f t="shared" si="1"/>
        <v>-5.169495715</v>
      </c>
    </row>
    <row r="215" ht="12.75" customHeight="1">
      <c r="A215" s="6" t="s">
        <v>470</v>
      </c>
      <c r="B215" s="6" t="s">
        <v>471</v>
      </c>
      <c r="C215" s="6" t="s">
        <v>64</v>
      </c>
      <c r="D215" s="6" t="s">
        <v>65</v>
      </c>
      <c r="E215" s="6">
        <v>58.54721946822894</v>
      </c>
      <c r="F215" s="6">
        <v>58.346891392519154</v>
      </c>
      <c r="G215" s="6">
        <v>58.14656331680938</v>
      </c>
      <c r="H215" s="6">
        <v>57.9462352410996</v>
      </c>
      <c r="I215" s="6">
        <v>57.74590716538981</v>
      </c>
      <c r="J215" s="6">
        <v>57.54557908968003</v>
      </c>
      <c r="K215" s="6">
        <v>57.34525101397027</v>
      </c>
      <c r="L215" s="6">
        <v>57.14492293826048</v>
      </c>
      <c r="M215" s="6">
        <v>56.9445948625507</v>
      </c>
      <c r="N215" s="6">
        <v>56.744266786840925</v>
      </c>
      <c r="O215" s="6">
        <v>56.54393871113113</v>
      </c>
      <c r="P215" s="6">
        <v>56.37019287967553</v>
      </c>
      <c r="Q215" s="6">
        <v>56.19644704821991</v>
      </c>
      <c r="R215" s="6">
        <v>56.022701216764304</v>
      </c>
      <c r="S215" s="6">
        <v>55.8489553853087</v>
      </c>
      <c r="T215" s="6">
        <v>55.67520955385308</v>
      </c>
      <c r="U215" s="6">
        <v>55.50146372239747</v>
      </c>
      <c r="V215" s="6">
        <v>55.32771789094186</v>
      </c>
      <c r="W215" s="6">
        <v>55.15397205948626</v>
      </c>
      <c r="X215" s="6">
        <v>54.980226228030645</v>
      </c>
      <c r="Y215" s="6">
        <v>54.80648039657504</v>
      </c>
      <c r="Z215" s="6">
        <v>54.685141054529076</v>
      </c>
      <c r="AA215" s="6">
        <v>54.5638017124831</v>
      </c>
      <c r="AB215" s="6">
        <v>54.44246237043713</v>
      </c>
      <c r="AC215" s="6">
        <v>54.32112302839116</v>
      </c>
      <c r="AD215" s="6">
        <v>54.19978368634519</v>
      </c>
      <c r="AE215" s="6">
        <v>54.04190175754845</v>
      </c>
      <c r="AF215" s="6">
        <v>53.84386660657954</v>
      </c>
      <c r="AG215" s="6">
        <v>53.66424515547544</v>
      </c>
      <c r="AH215" s="6">
        <v>53.484632717440284</v>
      </c>
      <c r="AI215" s="6">
        <v>53.30501126633619</v>
      </c>
      <c r="AJ215" s="14">
        <f t="shared" si="1"/>
        <v>-5.242208202</v>
      </c>
    </row>
    <row r="216" ht="12.75" customHeight="1">
      <c r="A216" s="6" t="s">
        <v>472</v>
      </c>
      <c r="B216" s="6" t="s">
        <v>473</v>
      </c>
      <c r="C216" s="6" t="s">
        <v>64</v>
      </c>
      <c r="D216" s="6" t="s">
        <v>65</v>
      </c>
      <c r="E216" s="6">
        <v>29.12490529991107</v>
      </c>
      <c r="F216" s="6">
        <v>28.945600974999174</v>
      </c>
      <c r="G216" s="6">
        <v>28.766296650087288</v>
      </c>
      <c r="H216" s="6">
        <v>28.5869923251754</v>
      </c>
      <c r="I216" s="6">
        <v>28.407688000263516</v>
      </c>
      <c r="J216" s="6">
        <v>28.228383675351626</v>
      </c>
      <c r="K216" s="6">
        <v>28.049079350439737</v>
      </c>
      <c r="L216" s="6">
        <v>27.869775025527847</v>
      </c>
      <c r="M216" s="6">
        <v>27.69047070061596</v>
      </c>
      <c r="N216" s="6">
        <v>27.51116637570408</v>
      </c>
      <c r="O216" s="6">
        <v>27.33186205079219</v>
      </c>
      <c r="P216" s="6">
        <v>27.152556627908254</v>
      </c>
      <c r="Q216" s="6">
        <v>26.97325120502432</v>
      </c>
      <c r="R216" s="6">
        <v>26.793945782140387</v>
      </c>
      <c r="S216" s="6">
        <v>26.61464035925645</v>
      </c>
      <c r="T216" s="6">
        <v>26.435334936372524</v>
      </c>
      <c r="U216" s="6">
        <v>26.25602951348859</v>
      </c>
      <c r="V216" s="6">
        <v>26.076724090604653</v>
      </c>
      <c r="W216" s="6">
        <v>25.89741866772072</v>
      </c>
      <c r="X216" s="6">
        <v>25.718113244836783</v>
      </c>
      <c r="Y216" s="6">
        <v>25.53880782195285</v>
      </c>
      <c r="Z216" s="6">
        <v>25.359502399068916</v>
      </c>
      <c r="AA216" s="6">
        <v>25.180196976184988</v>
      </c>
      <c r="AB216" s="6">
        <v>25.000891553301052</v>
      </c>
      <c r="AC216" s="6">
        <v>24.82158613041712</v>
      </c>
      <c r="AD216" s="6">
        <v>24.64228070753319</v>
      </c>
      <c r="AE216" s="6">
        <v>24.462979555760512</v>
      </c>
      <c r="AF216" s="6">
        <v>24.283683037429867</v>
      </c>
      <c r="AG216" s="6">
        <v>24.104384202378206</v>
      </c>
      <c r="AH216" s="6">
        <v>23.92508536732655</v>
      </c>
      <c r="AI216" s="6">
        <v>23.745786532274888</v>
      </c>
      <c r="AJ216" s="14">
        <f t="shared" si="1"/>
        <v>-5.379118768</v>
      </c>
    </row>
    <row r="217" ht="12.75" customHeight="1">
      <c r="A217" s="6" t="s">
        <v>474</v>
      </c>
      <c r="B217" s="6" t="s">
        <v>475</v>
      </c>
      <c r="C217" s="6" t="s">
        <v>64</v>
      </c>
      <c r="D217" s="6" t="s">
        <v>65</v>
      </c>
      <c r="E217" s="6">
        <v>77.30935875216637</v>
      </c>
      <c r="F217" s="6">
        <v>77.12824956672443</v>
      </c>
      <c r="G217" s="6">
        <v>76.9471403812825</v>
      </c>
      <c r="H217" s="6">
        <v>76.76603119584055</v>
      </c>
      <c r="I217" s="6">
        <v>76.58492201039861</v>
      </c>
      <c r="J217" s="6">
        <v>76.40381282495667</v>
      </c>
      <c r="K217" s="6">
        <v>76.22270363951473</v>
      </c>
      <c r="L217" s="6">
        <v>76.0415944540728</v>
      </c>
      <c r="M217" s="6">
        <v>75.86048526863085</v>
      </c>
      <c r="N217" s="6">
        <v>75.67937608318891</v>
      </c>
      <c r="O217" s="6">
        <v>75.49826689774697</v>
      </c>
      <c r="P217" s="6">
        <v>75.28834488734836</v>
      </c>
      <c r="Q217" s="6">
        <v>75.07842287694973</v>
      </c>
      <c r="R217" s="6">
        <v>74.86850086655113</v>
      </c>
      <c r="S217" s="6">
        <v>74.65857885615252</v>
      </c>
      <c r="T217" s="6">
        <v>74.4486568457539</v>
      </c>
      <c r="U217" s="6">
        <v>74.23873483535529</v>
      </c>
      <c r="V217" s="6">
        <v>74.02881282495667</v>
      </c>
      <c r="W217" s="6">
        <v>73.81889081455806</v>
      </c>
      <c r="X217" s="6">
        <v>73.60896880415945</v>
      </c>
      <c r="Y217" s="6">
        <v>73.39904679376083</v>
      </c>
      <c r="Z217" s="6">
        <v>73.24956672443675</v>
      </c>
      <c r="AA217" s="6">
        <v>73.10008665511265</v>
      </c>
      <c r="AB217" s="6">
        <v>72.95060658578856</v>
      </c>
      <c r="AC217" s="6">
        <v>72.80112651646448</v>
      </c>
      <c r="AD217" s="6">
        <v>72.65164644714038</v>
      </c>
      <c r="AE217" s="6">
        <v>72.5021663778163</v>
      </c>
      <c r="AF217" s="6">
        <v>72.3526863084922</v>
      </c>
      <c r="AG217" s="6">
        <v>72.20320623916811</v>
      </c>
      <c r="AH217" s="6">
        <v>72.05372616984403</v>
      </c>
      <c r="AI217" s="6">
        <v>71.90424610051993</v>
      </c>
      <c r="AJ217" s="14">
        <f t="shared" si="1"/>
        <v>-5.405112652</v>
      </c>
    </row>
    <row r="218" ht="12.75" customHeight="1">
      <c r="A218" s="6" t="s">
        <v>476</v>
      </c>
      <c r="B218" s="6" t="s">
        <v>477</v>
      </c>
      <c r="C218" s="6" t="s">
        <v>64</v>
      </c>
      <c r="D218" s="6" t="s">
        <v>65</v>
      </c>
      <c r="E218" s="6">
        <v>28.20394736842105</v>
      </c>
      <c r="F218" s="6">
        <v>28.021162280701752</v>
      </c>
      <c r="G218" s="6">
        <v>27.838377192982456</v>
      </c>
      <c r="H218" s="6">
        <v>27.655592105263153</v>
      </c>
      <c r="I218" s="6">
        <v>27.47280701754386</v>
      </c>
      <c r="J218" s="6">
        <v>27.290021929824558</v>
      </c>
      <c r="K218" s="6">
        <v>27.10723684210526</v>
      </c>
      <c r="L218" s="6">
        <v>26.924451754385963</v>
      </c>
      <c r="M218" s="6">
        <v>26.741666666666664</v>
      </c>
      <c r="N218" s="6">
        <v>26.558881578947368</v>
      </c>
      <c r="O218" s="6">
        <v>26.37609649122807</v>
      </c>
      <c r="P218" s="6">
        <v>26.193347953216374</v>
      </c>
      <c r="Q218" s="6">
        <v>26.010599415204677</v>
      </c>
      <c r="R218" s="6">
        <v>25.827850877192983</v>
      </c>
      <c r="S218" s="6">
        <v>25.645102339181285</v>
      </c>
      <c r="T218" s="6">
        <v>25.46235380116959</v>
      </c>
      <c r="U218" s="6">
        <v>25.279605263157894</v>
      </c>
      <c r="V218" s="6">
        <v>25.0968567251462</v>
      </c>
      <c r="W218" s="6">
        <v>24.914108187134502</v>
      </c>
      <c r="X218" s="6">
        <v>24.73135964912281</v>
      </c>
      <c r="Y218" s="6">
        <v>24.54861111111111</v>
      </c>
      <c r="Z218" s="6">
        <v>24.365789473684213</v>
      </c>
      <c r="AA218" s="6">
        <v>24.182967836257312</v>
      </c>
      <c r="AB218" s="6">
        <v>24.000146198830407</v>
      </c>
      <c r="AC218" s="6">
        <v>23.81732456140351</v>
      </c>
      <c r="AD218" s="6">
        <v>23.63450292397661</v>
      </c>
      <c r="AE218" s="6">
        <v>23.45175438596491</v>
      </c>
      <c r="AF218" s="6">
        <v>23.269005847953217</v>
      </c>
      <c r="AG218" s="6">
        <v>23.086257309941523</v>
      </c>
      <c r="AH218" s="6">
        <v>22.903508771929825</v>
      </c>
      <c r="AI218" s="6">
        <v>22.720760233918128</v>
      </c>
      <c r="AJ218" s="14">
        <f t="shared" si="1"/>
        <v>-5.483187135</v>
      </c>
    </row>
    <row r="219" ht="12.75" customHeight="1">
      <c r="A219" s="6" t="s">
        <v>478</v>
      </c>
      <c r="B219" s="6" t="s">
        <v>479</v>
      </c>
      <c r="C219" s="6" t="s">
        <v>64</v>
      </c>
      <c r="D219" s="6" t="s">
        <v>65</v>
      </c>
      <c r="E219" s="6">
        <v>16.04950495049505</v>
      </c>
      <c r="F219" s="6">
        <v>16.425346534653464</v>
      </c>
      <c r="G219" s="6">
        <v>16.04950495049505</v>
      </c>
      <c r="H219" s="6">
        <v>11.292871287128712</v>
      </c>
      <c r="I219" s="6">
        <v>11.261584158415843</v>
      </c>
      <c r="J219" s="6">
        <v>11.230297029702971</v>
      </c>
      <c r="K219" s="6">
        <v>11.199009900990099</v>
      </c>
      <c r="L219" s="6">
        <v>11.167722772277228</v>
      </c>
      <c r="M219" s="6">
        <v>11.136435643564356</v>
      </c>
      <c r="N219" s="6">
        <v>11.105148514851486</v>
      </c>
      <c r="O219" s="6">
        <v>11.073861386138613</v>
      </c>
      <c r="P219" s="6">
        <v>11.042574257425743</v>
      </c>
      <c r="Q219" s="6">
        <v>11.01128712871287</v>
      </c>
      <c r="R219" s="6">
        <v>10.98</v>
      </c>
      <c r="S219" s="6">
        <v>10.94871287128713</v>
      </c>
      <c r="T219" s="6">
        <v>10.917425742574258</v>
      </c>
      <c r="U219" s="6">
        <v>10.886138613861386</v>
      </c>
      <c r="V219" s="6">
        <v>10.854851485148515</v>
      </c>
      <c r="W219" s="6">
        <v>10.823564356435643</v>
      </c>
      <c r="X219" s="6">
        <v>10.792277227722773</v>
      </c>
      <c r="Y219" s="6">
        <v>10.7609900990099</v>
      </c>
      <c r="Z219" s="6">
        <v>10.72970297029703</v>
      </c>
      <c r="AA219" s="6">
        <v>10.698415841584158</v>
      </c>
      <c r="AB219" s="6">
        <v>10.667128712871286</v>
      </c>
      <c r="AC219" s="6">
        <v>10.635841584158417</v>
      </c>
      <c r="AD219" s="6">
        <v>10.604554455445545</v>
      </c>
      <c r="AE219" s="6">
        <v>10.573267326732672</v>
      </c>
      <c r="AF219" s="6">
        <v>10.541980198019802</v>
      </c>
      <c r="AG219" s="6">
        <v>10.51069306930693</v>
      </c>
      <c r="AH219" s="6">
        <v>10.47940594059406</v>
      </c>
      <c r="AI219" s="6">
        <v>10.448118811881187</v>
      </c>
      <c r="AJ219" s="14">
        <f t="shared" si="1"/>
        <v>-5.601386139</v>
      </c>
    </row>
    <row r="220" ht="12.75" customHeight="1">
      <c r="A220" s="6" t="s">
        <v>480</v>
      </c>
      <c r="B220" s="6" t="s">
        <v>481</v>
      </c>
      <c r="C220" s="6" t="s">
        <v>64</v>
      </c>
      <c r="D220" s="6" t="s">
        <v>65</v>
      </c>
      <c r="E220" s="6">
        <v>62.45222986862097</v>
      </c>
      <c r="F220" s="6">
        <v>62.26498346590401</v>
      </c>
      <c r="G220" s="6">
        <v>62.07773706318706</v>
      </c>
      <c r="H220" s="6">
        <v>61.89049066047011</v>
      </c>
      <c r="I220" s="6">
        <v>61.70324425775314</v>
      </c>
      <c r="J220" s="6">
        <v>61.5159978550362</v>
      </c>
      <c r="K220" s="6">
        <v>61.32875145231925</v>
      </c>
      <c r="L220" s="6">
        <v>61.14150504960229</v>
      </c>
      <c r="M220" s="6">
        <v>60.95425864688534</v>
      </c>
      <c r="N220" s="6">
        <v>60.767012244168384</v>
      </c>
      <c r="O220" s="6">
        <v>60.579765841451426</v>
      </c>
      <c r="P220" s="6">
        <v>60.39851640003574</v>
      </c>
      <c r="Q220" s="6">
        <v>60.21726695862007</v>
      </c>
      <c r="R220" s="6">
        <v>60.0360175172044</v>
      </c>
      <c r="S220" s="6">
        <v>59.85476807578872</v>
      </c>
      <c r="T220" s="6">
        <v>59.673518634373046</v>
      </c>
      <c r="U220" s="6">
        <v>59.49226919295736</v>
      </c>
      <c r="V220" s="6">
        <v>59.31101975154169</v>
      </c>
      <c r="W220" s="6">
        <v>59.12977031012602</v>
      </c>
      <c r="X220" s="6">
        <v>58.94852086871034</v>
      </c>
      <c r="Y220" s="6">
        <v>58.767271427294666</v>
      </c>
      <c r="Z220" s="6">
        <v>58.56771829475378</v>
      </c>
      <c r="AA220" s="6">
        <v>58.36816516221288</v>
      </c>
      <c r="AB220" s="6">
        <v>58.168612029672</v>
      </c>
      <c r="AC220" s="6">
        <v>57.969058897131106</v>
      </c>
      <c r="AD220" s="6">
        <v>57.76950576459022</v>
      </c>
      <c r="AE220" s="6">
        <v>57.58378764858343</v>
      </c>
      <c r="AF220" s="6">
        <v>57.39663955670748</v>
      </c>
      <c r="AG220" s="6">
        <v>57.20940209133971</v>
      </c>
      <c r="AH220" s="6">
        <v>57.02216462597194</v>
      </c>
      <c r="AI220" s="6">
        <v>56.83492716060417</v>
      </c>
      <c r="AJ220" s="14">
        <f t="shared" si="1"/>
        <v>-5.617302708</v>
      </c>
    </row>
    <row r="221" ht="12.75" customHeight="1">
      <c r="A221" s="6" t="s">
        <v>482</v>
      </c>
      <c r="B221" s="6" t="s">
        <v>483</v>
      </c>
      <c r="C221" s="6" t="s">
        <v>64</v>
      </c>
      <c r="D221" s="6" t="s">
        <v>65</v>
      </c>
      <c r="E221" s="6">
        <v>29.007798832452593</v>
      </c>
      <c r="F221" s="6">
        <v>28.882014676617935</v>
      </c>
      <c r="G221" s="6">
        <v>28.75453212747982</v>
      </c>
      <c r="H221" s="6">
        <v>28.69712133759619</v>
      </c>
      <c r="I221" s="6">
        <v>28.5657162349026</v>
      </c>
      <c r="J221" s="6">
        <v>28.43431113220901</v>
      </c>
      <c r="K221" s="6">
        <v>28.302906035281772</v>
      </c>
      <c r="L221" s="6">
        <v>28.171500932588177</v>
      </c>
      <c r="M221" s="6">
        <v>28.04029794278176</v>
      </c>
      <c r="N221" s="6">
        <v>27.909514720377373</v>
      </c>
      <c r="O221" s="6">
        <v>25.402127194358332</v>
      </c>
      <c r="P221" s="6">
        <v>27.661161950076103</v>
      </c>
      <c r="Q221" s="6">
        <v>27.54403412784448</v>
      </c>
      <c r="R221" s="6">
        <v>27.427174796155636</v>
      </c>
      <c r="S221" s="6">
        <v>27.10818695498115</v>
      </c>
      <c r="T221" s="6">
        <v>26.99197475215216</v>
      </c>
      <c r="U221" s="6">
        <v>26.8755117632005</v>
      </c>
      <c r="V221" s="6">
        <v>26.759232361546225</v>
      </c>
      <c r="W221" s="6">
        <v>26.64333790154882</v>
      </c>
      <c r="X221" s="6">
        <v>26.531751751229393</v>
      </c>
      <c r="Y221" s="6">
        <v>24.13645919911552</v>
      </c>
      <c r="Z221" s="6">
        <v>24.364910735431298</v>
      </c>
      <c r="AA221" s="6">
        <v>24.234780112959466</v>
      </c>
      <c r="AB221" s="6">
        <v>24.104795411524233</v>
      </c>
      <c r="AC221" s="6">
        <v>23.97452730444327</v>
      </c>
      <c r="AD221" s="6">
        <v>23.84421504039273</v>
      </c>
      <c r="AE221" s="6">
        <v>23.70963518779386</v>
      </c>
      <c r="AF221" s="6">
        <v>23.58078658145076</v>
      </c>
      <c r="AG221" s="6">
        <v>23.454778078930293</v>
      </c>
      <c r="AH221" s="6">
        <v>23.326368867522447</v>
      </c>
      <c r="AI221" s="6">
        <v>23.201187238056317</v>
      </c>
      <c r="AJ221" s="14">
        <f t="shared" si="1"/>
        <v>-5.806611594</v>
      </c>
    </row>
    <row r="222" ht="12.75" customHeight="1">
      <c r="A222" s="6" t="s">
        <v>484</v>
      </c>
      <c r="B222" s="6" t="s">
        <v>485</v>
      </c>
      <c r="C222" s="6" t="s">
        <v>64</v>
      </c>
      <c r="D222" s="6" t="s">
        <v>65</v>
      </c>
      <c r="E222" s="6">
        <v>31.66348245126206</v>
      </c>
      <c r="F222" s="6">
        <v>31.733243491190844</v>
      </c>
      <c r="G222" s="6">
        <v>31.577565050715407</v>
      </c>
      <c r="H222" s="6">
        <v>31.499654573853743</v>
      </c>
      <c r="I222" s="6">
        <v>31.36134963427809</v>
      </c>
      <c r="J222" s="6">
        <v>31.213294673404125</v>
      </c>
      <c r="K222" s="6">
        <v>31.065239717001162</v>
      </c>
      <c r="L222" s="6">
        <v>30.917184751656183</v>
      </c>
      <c r="M222" s="6">
        <v>30.769129786311208</v>
      </c>
      <c r="N222" s="6">
        <v>30.62107482543724</v>
      </c>
      <c r="O222" s="6">
        <v>28.31555035651887</v>
      </c>
      <c r="P222" s="6">
        <v>30.33760860416313</v>
      </c>
      <c r="Q222" s="6">
        <v>30.202674194418197</v>
      </c>
      <c r="R222" s="6">
        <v>30.0679952058597</v>
      </c>
      <c r="S222" s="6">
        <v>29.763471148886037</v>
      </c>
      <c r="T222" s="6">
        <v>29.629308711761126</v>
      </c>
      <c r="U222" s="6">
        <v>29.49491919709992</v>
      </c>
      <c r="V222" s="6">
        <v>29.36070607429062</v>
      </c>
      <c r="W222" s="6">
        <v>29.226828815806677</v>
      </c>
      <c r="X222" s="6">
        <v>29.09267187403712</v>
      </c>
      <c r="Y222" s="6">
        <v>26.88475040803042</v>
      </c>
      <c r="Z222" s="6">
        <v>27.01545686634917</v>
      </c>
      <c r="AA222" s="6">
        <v>26.86001628548824</v>
      </c>
      <c r="AB222" s="6">
        <v>26.70449512648643</v>
      </c>
      <c r="AC222" s="6">
        <v>26.55018610633578</v>
      </c>
      <c r="AD222" s="6">
        <v>26.378486381482773</v>
      </c>
      <c r="AE222" s="6">
        <v>26.223309944189708</v>
      </c>
      <c r="AF222" s="6">
        <v>26.073112521838045</v>
      </c>
      <c r="AG222" s="6">
        <v>25.92236881438449</v>
      </c>
      <c r="AH222" s="6">
        <v>25.767553584866974</v>
      </c>
      <c r="AI222" s="6">
        <v>25.61432654122955</v>
      </c>
      <c r="AJ222" s="14">
        <f t="shared" si="1"/>
        <v>-6.04915591</v>
      </c>
    </row>
    <row r="223" ht="12.75" customHeight="1">
      <c r="A223" s="6" t="s">
        <v>486</v>
      </c>
      <c r="B223" s="6" t="s">
        <v>487</v>
      </c>
      <c r="C223" s="6" t="s">
        <v>64</v>
      </c>
      <c r="D223" s="6" t="s">
        <v>65</v>
      </c>
      <c r="E223" s="6">
        <v>26.56475096216515</v>
      </c>
      <c r="F223" s="6">
        <v>26.444601660814783</v>
      </c>
      <c r="G223" s="6">
        <v>26.318351079176008</v>
      </c>
      <c r="H223" s="6">
        <v>26.278175460145565</v>
      </c>
      <c r="I223" s="6">
        <v>26.15396734317537</v>
      </c>
      <c r="J223" s="6">
        <v>26.029759226205186</v>
      </c>
      <c r="K223" s="6">
        <v>25.905551109234995</v>
      </c>
      <c r="L223" s="6">
        <v>25.781342992264804</v>
      </c>
      <c r="M223" s="6">
        <v>25.657134875294616</v>
      </c>
      <c r="N223" s="6">
        <v>25.53292675832443</v>
      </c>
      <c r="O223" s="6">
        <v>22.627901108238966</v>
      </c>
      <c r="P223" s="6">
        <v>25.2893815977424</v>
      </c>
      <c r="Q223" s="6">
        <v>25.170044554130552</v>
      </c>
      <c r="R223" s="6">
        <v>25.05109315270497</v>
      </c>
      <c r="S223" s="6">
        <v>24.673378932305265</v>
      </c>
      <c r="T223" s="6">
        <v>24.555171559419666</v>
      </c>
      <c r="U223" s="6">
        <v>24.436959090230065</v>
      </c>
      <c r="V223" s="6">
        <v>24.318891239366256</v>
      </c>
      <c r="W223" s="6">
        <v>24.200819557284976</v>
      </c>
      <c r="X223" s="6">
        <v>24.082720229668</v>
      </c>
      <c r="Y223" s="6">
        <v>21.329785310876602</v>
      </c>
      <c r="Z223" s="6">
        <v>21.670868415822465</v>
      </c>
      <c r="AA223" s="6">
        <v>21.53363660648405</v>
      </c>
      <c r="AB223" s="6">
        <v>21.396399459610716</v>
      </c>
      <c r="AC223" s="6">
        <v>21.2592150357396</v>
      </c>
      <c r="AD223" s="6">
        <v>21.12191517537661</v>
      </c>
      <c r="AE223" s="6">
        <v>20.977332134274324</v>
      </c>
      <c r="AF223" s="6">
        <v>20.838113361480925</v>
      </c>
      <c r="AG223" s="6">
        <v>20.701617197551947</v>
      </c>
      <c r="AH223" s="6">
        <v>20.56026247857436</v>
      </c>
      <c r="AI223" s="6">
        <v>20.421564516082398</v>
      </c>
      <c r="AJ223" s="14">
        <f t="shared" si="1"/>
        <v>-6.143186446</v>
      </c>
    </row>
    <row r="224" ht="12.75" customHeight="1">
      <c r="A224" s="6" t="s">
        <v>488</v>
      </c>
      <c r="B224" s="6" t="s">
        <v>489</v>
      </c>
      <c r="C224" s="6" t="s">
        <v>64</v>
      </c>
      <c r="D224" s="6" t="s">
        <v>65</v>
      </c>
      <c r="E224" s="6">
        <v>17.89434963215054</v>
      </c>
      <c r="F224" s="6">
        <v>17.687893498823883</v>
      </c>
      <c r="G224" s="6">
        <v>17.481437365497225</v>
      </c>
      <c r="H224" s="6">
        <v>17.27498123217056</v>
      </c>
      <c r="I224" s="6">
        <v>17.068525098843903</v>
      </c>
      <c r="J224" s="6">
        <v>16.862068965517242</v>
      </c>
      <c r="K224" s="6">
        <v>16.655612832190585</v>
      </c>
      <c r="L224" s="6">
        <v>16.44915669886392</v>
      </c>
      <c r="M224" s="6">
        <v>16.24270056553726</v>
      </c>
      <c r="N224" s="6">
        <v>16.0362444322106</v>
      </c>
      <c r="O224" s="6">
        <v>15.82978829888394</v>
      </c>
      <c r="P224" s="6">
        <v>15.623327160802763</v>
      </c>
      <c r="Q224" s="6">
        <v>15.416866022721583</v>
      </c>
      <c r="R224" s="6">
        <v>15.210404884640408</v>
      </c>
      <c r="S224" s="6">
        <v>15.003943746559232</v>
      </c>
      <c r="T224" s="6">
        <v>14.797482608478054</v>
      </c>
      <c r="U224" s="6">
        <v>14.591021470396878</v>
      </c>
      <c r="V224" s="6">
        <v>14.384560332315699</v>
      </c>
      <c r="W224" s="6">
        <v>14.178099194234523</v>
      </c>
      <c r="X224" s="6">
        <v>13.971638056153346</v>
      </c>
      <c r="Y224" s="6">
        <v>13.7164372631159</v>
      </c>
      <c r="Z224" s="6">
        <v>13.510712148414122</v>
      </c>
      <c r="AA224" s="6">
        <v>13.304987033712349</v>
      </c>
      <c r="AB224" s="6">
        <v>13.099261919010571</v>
      </c>
      <c r="AC224" s="6">
        <v>12.893536804308797</v>
      </c>
      <c r="AD224" s="6">
        <v>12.68781168960702</v>
      </c>
      <c r="AE224" s="6">
        <v>12.48209654897267</v>
      </c>
      <c r="AF224" s="6">
        <v>12.27638140833832</v>
      </c>
      <c r="AG224" s="6">
        <v>12.07066626770397</v>
      </c>
      <c r="AH224" s="6">
        <v>11.864901256732495</v>
      </c>
      <c r="AI224" s="6">
        <v>11.659186116098144</v>
      </c>
      <c r="AJ224" s="14">
        <f t="shared" si="1"/>
        <v>-6.235163516</v>
      </c>
    </row>
    <row r="225" ht="12.75" customHeight="1">
      <c r="A225" s="6" t="s">
        <v>490</v>
      </c>
      <c r="B225" s="6" t="s">
        <v>491</v>
      </c>
      <c r="C225" s="6" t="s">
        <v>64</v>
      </c>
      <c r="D225" s="6" t="s">
        <v>65</v>
      </c>
      <c r="E225" s="6">
        <v>78.36812144212524</v>
      </c>
      <c r="F225" s="6">
        <v>78.06451612903226</v>
      </c>
      <c r="G225" s="6">
        <v>77.76091081593928</v>
      </c>
      <c r="H225" s="6">
        <v>77.4573055028463</v>
      </c>
      <c r="I225" s="6">
        <v>77.15370018975332</v>
      </c>
      <c r="J225" s="6">
        <v>76.85009487666035</v>
      </c>
      <c r="K225" s="6">
        <v>76.54648956356736</v>
      </c>
      <c r="L225" s="6">
        <v>76.24288425047439</v>
      </c>
      <c r="M225" s="6">
        <v>75.9392789373814</v>
      </c>
      <c r="N225" s="6">
        <v>75.63567362428843</v>
      </c>
      <c r="O225" s="6">
        <v>75.33206831119544</v>
      </c>
      <c r="P225" s="6">
        <v>75.00948766603416</v>
      </c>
      <c r="Q225" s="6">
        <v>74.68690702087287</v>
      </c>
      <c r="R225" s="6">
        <v>74.36432637571157</v>
      </c>
      <c r="S225" s="6">
        <v>74.04174573055028</v>
      </c>
      <c r="T225" s="6">
        <v>73.719165085389</v>
      </c>
      <c r="U225" s="6">
        <v>73.39658444022771</v>
      </c>
      <c r="V225" s="6">
        <v>73.07400379506642</v>
      </c>
      <c r="W225" s="6">
        <v>72.75142314990512</v>
      </c>
      <c r="X225" s="6">
        <v>72.42884250474383</v>
      </c>
      <c r="Y225" s="6">
        <v>72.10626185958255</v>
      </c>
      <c r="Z225" s="6">
        <v>72.10626185958255</v>
      </c>
      <c r="AA225" s="6">
        <v>72.10626185958255</v>
      </c>
      <c r="AB225" s="6">
        <v>72.10626185958255</v>
      </c>
      <c r="AC225" s="6">
        <v>72.10626185958255</v>
      </c>
      <c r="AD225" s="6">
        <v>72.10626185958255</v>
      </c>
      <c r="AE225" s="6">
        <v>72.10626185958255</v>
      </c>
      <c r="AF225" s="6">
        <v>72.10626185958255</v>
      </c>
      <c r="AG225" s="6">
        <v>72.10626185958255</v>
      </c>
      <c r="AH225" s="6">
        <v>72.10626185958255</v>
      </c>
      <c r="AI225" s="6">
        <v>72.10626185958255</v>
      </c>
      <c r="AJ225" s="14">
        <f t="shared" si="1"/>
        <v>-6.261859583</v>
      </c>
    </row>
    <row r="226" ht="12.75" customHeight="1">
      <c r="A226" s="6" t="s">
        <v>492</v>
      </c>
      <c r="B226" s="6" t="s">
        <v>493</v>
      </c>
      <c r="C226" s="6" t="s">
        <v>64</v>
      </c>
      <c r="D226" s="6" t="s">
        <v>65</v>
      </c>
      <c r="E226" s="6">
        <v>33.179291726218835</v>
      </c>
      <c r="F226" s="6">
        <v>32.970550350254975</v>
      </c>
      <c r="G226" s="6">
        <v>32.76180897429111</v>
      </c>
      <c r="H226" s="6">
        <v>32.553067598327246</v>
      </c>
      <c r="I226" s="6">
        <v>32.344326222363385</v>
      </c>
      <c r="J226" s="6">
        <v>32.13558484639952</v>
      </c>
      <c r="K226" s="6">
        <v>31.926843470435657</v>
      </c>
      <c r="L226" s="6">
        <v>31.718102094471796</v>
      </c>
      <c r="M226" s="6">
        <v>31.509360718507935</v>
      </c>
      <c r="N226" s="6">
        <v>31.300619342544067</v>
      </c>
      <c r="O226" s="6">
        <v>31.091877966580206</v>
      </c>
      <c r="P226" s="6">
        <v>30.883136590616346</v>
      </c>
      <c r="Q226" s="6">
        <v>30.674395214652478</v>
      </c>
      <c r="R226" s="6">
        <v>30.465653838688617</v>
      </c>
      <c r="S226" s="6">
        <v>30.256912462724756</v>
      </c>
      <c r="T226" s="6">
        <v>30.048171086760888</v>
      </c>
      <c r="U226" s="6">
        <v>29.839429710797027</v>
      </c>
      <c r="V226" s="6">
        <v>29.630688334833167</v>
      </c>
      <c r="W226" s="6">
        <v>29.421946958869306</v>
      </c>
      <c r="X226" s="6">
        <v>29.213205582905438</v>
      </c>
      <c r="Y226" s="6">
        <v>29.004464206941577</v>
      </c>
      <c r="Z226" s="6">
        <v>28.795722830977716</v>
      </c>
      <c r="AA226" s="6">
        <v>28.58698145501385</v>
      </c>
      <c r="AB226" s="6">
        <v>28.378240079049988</v>
      </c>
      <c r="AC226" s="6">
        <v>28.169498703086127</v>
      </c>
      <c r="AD226" s="6">
        <v>27.960757327122266</v>
      </c>
      <c r="AE226" s="6">
        <v>27.7520159511584</v>
      </c>
      <c r="AF226" s="6">
        <v>27.543274575194538</v>
      </c>
      <c r="AG226" s="6">
        <v>27.334533199230677</v>
      </c>
      <c r="AH226" s="6">
        <v>27.12579182326681</v>
      </c>
      <c r="AI226" s="6">
        <v>26.917050447302948</v>
      </c>
      <c r="AJ226" s="14">
        <f t="shared" si="1"/>
        <v>-6.262241279</v>
      </c>
    </row>
    <row r="227" ht="12.75" customHeight="1">
      <c r="A227" s="6" t="s">
        <v>494</v>
      </c>
      <c r="B227" s="6" t="s">
        <v>495</v>
      </c>
      <c r="C227" s="6" t="s">
        <v>64</v>
      </c>
      <c r="D227" s="6" t="s">
        <v>65</v>
      </c>
      <c r="E227" s="6">
        <v>48.3205734171298</v>
      </c>
      <c r="F227" s="6">
        <v>48.08684360878824</v>
      </c>
      <c r="G227" s="6">
        <v>47.85311380044669</v>
      </c>
      <c r="H227" s="6">
        <v>47.61938399210513</v>
      </c>
      <c r="I227" s="6">
        <v>47.38565418376357</v>
      </c>
      <c r="J227" s="6">
        <v>47.15192437542201</v>
      </c>
      <c r="K227" s="6">
        <v>46.918194567080455</v>
      </c>
      <c r="L227" s="6">
        <v>46.684464758738905</v>
      </c>
      <c r="M227" s="6">
        <v>46.45073495039734</v>
      </c>
      <c r="N227" s="6">
        <v>46.21700514205579</v>
      </c>
      <c r="O227" s="6">
        <v>45.98327533371423</v>
      </c>
      <c r="P227" s="6">
        <v>45.78330649768868</v>
      </c>
      <c r="Q227" s="6">
        <v>45.58333766166312</v>
      </c>
      <c r="R227" s="6">
        <v>45.38336882563757</v>
      </c>
      <c r="S227" s="6">
        <v>45.18339998961201</v>
      </c>
      <c r="T227" s="6">
        <v>44.98343115358646</v>
      </c>
      <c r="U227" s="6">
        <v>44.783462317560904</v>
      </c>
      <c r="V227" s="6">
        <v>44.58349348153535</v>
      </c>
      <c r="W227" s="6">
        <v>44.383524645509794</v>
      </c>
      <c r="X227" s="6">
        <v>44.18355580948424</v>
      </c>
      <c r="Y227" s="6">
        <v>43.983586973458685</v>
      </c>
      <c r="Z227" s="6">
        <v>43.77582714382174</v>
      </c>
      <c r="AA227" s="6">
        <v>43.5680673141848</v>
      </c>
      <c r="AB227" s="6">
        <v>43.36030748454787</v>
      </c>
      <c r="AC227" s="6">
        <v>43.152547654910926</v>
      </c>
      <c r="AD227" s="6">
        <v>42.94478782527399</v>
      </c>
      <c r="AE227" s="6">
        <v>42.73702799563704</v>
      </c>
      <c r="AF227" s="6">
        <v>42.52926816600011</v>
      </c>
      <c r="AG227" s="6">
        <v>42.321508336363166</v>
      </c>
      <c r="AH227" s="6">
        <v>42.11374850672623</v>
      </c>
      <c r="AI227" s="6">
        <v>41.90598867708929</v>
      </c>
      <c r="AJ227" s="14">
        <f t="shared" si="1"/>
        <v>-6.41458474</v>
      </c>
    </row>
    <row r="228" ht="12.75" customHeight="1">
      <c r="A228" s="6" t="s">
        <v>496</v>
      </c>
      <c r="B228" s="6" t="s">
        <v>497</v>
      </c>
      <c r="C228" s="6" t="s">
        <v>64</v>
      </c>
      <c r="D228" s="6" t="s">
        <v>65</v>
      </c>
      <c r="E228" s="6">
        <v>53.35984491830518</v>
      </c>
      <c r="F228" s="6">
        <v>53.11029908612572</v>
      </c>
      <c r="G228" s="6">
        <v>52.86075325394628</v>
      </c>
      <c r="H228" s="6">
        <v>52.611207421766814</v>
      </c>
      <c r="I228" s="6">
        <v>52.36166158958737</v>
      </c>
      <c r="J228" s="6">
        <v>52.11211575740793</v>
      </c>
      <c r="K228" s="6">
        <v>51.86256992522846</v>
      </c>
      <c r="L228" s="6">
        <v>51.61302409304902</v>
      </c>
      <c r="M228" s="6">
        <v>51.36347826086956</v>
      </c>
      <c r="N228" s="6">
        <v>51.11393242869011</v>
      </c>
      <c r="O228" s="6">
        <v>50.86438659651067</v>
      </c>
      <c r="P228" s="6">
        <v>50.67834579525524</v>
      </c>
      <c r="Q228" s="6">
        <v>50.49230499399982</v>
      </c>
      <c r="R228" s="6">
        <v>50.306264192744386</v>
      </c>
      <c r="S228" s="6">
        <v>50.12022339148897</v>
      </c>
      <c r="T228" s="6">
        <v>49.93418259023355</v>
      </c>
      <c r="U228" s="6">
        <v>49.748141788978124</v>
      </c>
      <c r="V228" s="6">
        <v>49.562100987722694</v>
      </c>
      <c r="W228" s="6">
        <v>49.37606018646727</v>
      </c>
      <c r="X228" s="6">
        <v>49.190019385211855</v>
      </c>
      <c r="Y228" s="6">
        <v>49.003978583956425</v>
      </c>
      <c r="Z228" s="6">
        <v>48.80850364626604</v>
      </c>
      <c r="AA228" s="6">
        <v>48.61302870857565</v>
      </c>
      <c r="AB228" s="6">
        <v>48.417553770885256</v>
      </c>
      <c r="AC228" s="6">
        <v>48.22207883319487</v>
      </c>
      <c r="AD228" s="6">
        <v>48.02660389550448</v>
      </c>
      <c r="AE228" s="6">
        <v>47.771328348564566</v>
      </c>
      <c r="AF228" s="6">
        <v>47.53274254592449</v>
      </c>
      <c r="AG228" s="6">
        <v>47.312138835041075</v>
      </c>
      <c r="AH228" s="6">
        <v>47.10953567802086</v>
      </c>
      <c r="AI228" s="6">
        <v>46.92491461275731</v>
      </c>
      <c r="AJ228" s="14">
        <f t="shared" si="1"/>
        <v>-6.434930306</v>
      </c>
    </row>
    <row r="229" ht="12.75" customHeight="1">
      <c r="A229" s="6" t="s">
        <v>498</v>
      </c>
      <c r="B229" s="6" t="s">
        <v>499</v>
      </c>
      <c r="C229" s="6" t="s">
        <v>64</v>
      </c>
      <c r="D229" s="6" t="s">
        <v>65</v>
      </c>
      <c r="E229" s="6">
        <v>34.6949806949807</v>
      </c>
      <c r="F229" s="6">
        <v>34.477799227799224</v>
      </c>
      <c r="G229" s="6">
        <v>34.26061776061776</v>
      </c>
      <c r="H229" s="6">
        <v>34.043436293436294</v>
      </c>
      <c r="I229" s="6">
        <v>33.826254826254825</v>
      </c>
      <c r="J229" s="6">
        <v>33.60907335907336</v>
      </c>
      <c r="K229" s="6">
        <v>33.391891891891895</v>
      </c>
      <c r="L229" s="6">
        <v>33.174710424710426</v>
      </c>
      <c r="M229" s="6">
        <v>32.95752895752896</v>
      </c>
      <c r="N229" s="6">
        <v>32.740347490347496</v>
      </c>
      <c r="O229" s="6">
        <v>32.52316602316602</v>
      </c>
      <c r="P229" s="6">
        <v>32.30598455598456</v>
      </c>
      <c r="Q229" s="6">
        <v>32.08880308880309</v>
      </c>
      <c r="R229" s="6">
        <v>31.87162162162162</v>
      </c>
      <c r="S229" s="6">
        <v>31.654440154440156</v>
      </c>
      <c r="T229" s="6">
        <v>31.43725868725869</v>
      </c>
      <c r="U229" s="6">
        <v>31.22007722007722</v>
      </c>
      <c r="V229" s="6">
        <v>31.002895752895753</v>
      </c>
      <c r="W229" s="6">
        <v>30.78571428571429</v>
      </c>
      <c r="X229" s="6">
        <v>30.568532818532816</v>
      </c>
      <c r="Y229" s="6">
        <v>30.35135135135135</v>
      </c>
      <c r="Z229" s="6">
        <v>30.134169884169886</v>
      </c>
      <c r="AA229" s="6">
        <v>29.916988416988417</v>
      </c>
      <c r="AB229" s="6">
        <v>29.699806949806952</v>
      </c>
      <c r="AC229" s="6">
        <v>29.482625482625487</v>
      </c>
      <c r="AD229" s="6">
        <v>29.265444015444015</v>
      </c>
      <c r="AE229" s="6">
        <v>29.04826254826255</v>
      </c>
      <c r="AF229" s="6">
        <v>28.831081081081084</v>
      </c>
      <c r="AG229" s="6">
        <v>28.613899613899612</v>
      </c>
      <c r="AH229" s="6">
        <v>28.396718146718147</v>
      </c>
      <c r="AI229" s="6">
        <v>28.17953667953668</v>
      </c>
      <c r="AJ229" s="14">
        <f t="shared" si="1"/>
        <v>-6.515444015</v>
      </c>
    </row>
    <row r="230" ht="12.75" customHeight="1">
      <c r="A230" s="6" t="s">
        <v>500</v>
      </c>
      <c r="B230" s="6" t="s">
        <v>501</v>
      </c>
      <c r="C230" s="6" t="s">
        <v>64</v>
      </c>
      <c r="D230" s="6" t="s">
        <v>65</v>
      </c>
      <c r="E230" s="6">
        <v>58.98305084745763</v>
      </c>
      <c r="F230" s="6">
        <v>58.657105606258156</v>
      </c>
      <c r="G230" s="6">
        <v>58.331160365058665</v>
      </c>
      <c r="H230" s="6">
        <v>58.00521512385919</v>
      </c>
      <c r="I230" s="6">
        <v>57.67926988265971</v>
      </c>
      <c r="J230" s="6">
        <v>57.35332464146023</v>
      </c>
      <c r="K230" s="6">
        <v>57.027379400260756</v>
      </c>
      <c r="L230" s="6">
        <v>56.70143415906128</v>
      </c>
      <c r="M230" s="6">
        <v>56.3754889178618</v>
      </c>
      <c r="N230" s="6">
        <v>56.04954367666232</v>
      </c>
      <c r="O230" s="6">
        <v>55.72359843546284</v>
      </c>
      <c r="P230" s="6">
        <v>55.53698769911003</v>
      </c>
      <c r="Q230" s="6">
        <v>55.35037696275721</v>
      </c>
      <c r="R230" s="6">
        <v>55.1637662264044</v>
      </c>
      <c r="S230" s="6">
        <v>54.97715549005159</v>
      </c>
      <c r="T230" s="6">
        <v>54.79054475369877</v>
      </c>
      <c r="U230" s="6">
        <v>54.603934017345956</v>
      </c>
      <c r="V230" s="6">
        <v>54.417323280993145</v>
      </c>
      <c r="W230" s="6">
        <v>54.230712544640326</v>
      </c>
      <c r="X230" s="6">
        <v>54.044101808287515</v>
      </c>
      <c r="Y230" s="6">
        <v>53.857491071934696</v>
      </c>
      <c r="Z230" s="6">
        <v>53.6711070800975</v>
      </c>
      <c r="AA230" s="6">
        <v>53.4847230882603</v>
      </c>
      <c r="AB230" s="6">
        <v>53.298339096423106</v>
      </c>
      <c r="AC230" s="6">
        <v>53.1119551045859</v>
      </c>
      <c r="AD230" s="6">
        <v>52.92557111274871</v>
      </c>
      <c r="AE230" s="6">
        <v>52.76714471968709</v>
      </c>
      <c r="AF230" s="6">
        <v>52.63667592540106</v>
      </c>
      <c r="AG230" s="6">
        <v>52.5341647298906</v>
      </c>
      <c r="AH230" s="6">
        <v>52.45961113315572</v>
      </c>
      <c r="AI230" s="6">
        <v>52.41301513519642</v>
      </c>
      <c r="AJ230" s="14">
        <f t="shared" si="1"/>
        <v>-6.570035712</v>
      </c>
    </row>
    <row r="231" ht="12.75" customHeight="1">
      <c r="A231" s="6" t="s">
        <v>502</v>
      </c>
      <c r="B231" s="6" t="s">
        <v>503</v>
      </c>
      <c r="C231" s="6" t="s">
        <v>64</v>
      </c>
      <c r="D231" s="6" t="s">
        <v>65</v>
      </c>
      <c r="E231" s="6">
        <v>33.02620310910807</v>
      </c>
      <c r="F231" s="6">
        <v>32.88280304676266</v>
      </c>
      <c r="G231" s="6">
        <v>32.73584574474341</v>
      </c>
      <c r="H231" s="6">
        <v>32.66931809691747</v>
      </c>
      <c r="I231" s="6">
        <v>32.52344910933564</v>
      </c>
      <c r="J231" s="6">
        <v>32.377580121753795</v>
      </c>
      <c r="K231" s="6">
        <v>32.23171113417195</v>
      </c>
      <c r="L231" s="6">
        <v>32.08584214659012</v>
      </c>
      <c r="M231" s="6">
        <v>31.939973159008275</v>
      </c>
      <c r="N231" s="6">
        <v>31.79410417142644</v>
      </c>
      <c r="O231" s="6">
        <v>29.257942928992428</v>
      </c>
      <c r="P231" s="6">
        <v>31.493729822119466</v>
      </c>
      <c r="Q231" s="6">
        <v>31.33922446039433</v>
      </c>
      <c r="R231" s="6">
        <v>31.1847190986692</v>
      </c>
      <c r="S231" s="6">
        <v>30.842521798403126</v>
      </c>
      <c r="T231" s="6">
        <v>30.688874236396135</v>
      </c>
      <c r="U231" s="6">
        <v>30.535308717978833</v>
      </c>
      <c r="V231" s="6">
        <v>30.381776722619378</v>
      </c>
      <c r="W231" s="6">
        <v>30.228227636513626</v>
      </c>
      <c r="X231" s="6">
        <v>30.07465839435714</v>
      </c>
      <c r="Y231" s="6">
        <v>27.64946561527995</v>
      </c>
      <c r="Z231" s="6">
        <v>27.785155837549308</v>
      </c>
      <c r="AA231" s="6">
        <v>27.62104012631038</v>
      </c>
      <c r="AB231" s="6">
        <v>27.45692011949154</v>
      </c>
      <c r="AC231" s="6">
        <v>27.292842540663525</v>
      </c>
      <c r="AD231" s="6">
        <v>27.12867204517199</v>
      </c>
      <c r="AE231" s="6">
        <v>26.960454564948193</v>
      </c>
      <c r="AF231" s="6">
        <v>26.795608316337745</v>
      </c>
      <c r="AG231" s="6">
        <v>26.630865953609035</v>
      </c>
      <c r="AH231" s="6">
        <v>26.461841601168135</v>
      </c>
      <c r="AI231" s="6">
        <v>26.29447944190332</v>
      </c>
      <c r="AJ231" s="14">
        <f t="shared" si="1"/>
        <v>-6.731723667</v>
      </c>
    </row>
    <row r="232" ht="12.75" customHeight="1">
      <c r="A232" s="6" t="s">
        <v>504</v>
      </c>
      <c r="B232" s="6" t="s">
        <v>505</v>
      </c>
      <c r="C232" s="6" t="s">
        <v>64</v>
      </c>
      <c r="D232" s="6" t="s">
        <v>65</v>
      </c>
      <c r="E232" s="6">
        <v>33.02620310910807</v>
      </c>
      <c r="F232" s="6">
        <v>32.88280304676266</v>
      </c>
      <c r="G232" s="6">
        <v>32.73584574474341</v>
      </c>
      <c r="H232" s="6">
        <v>32.66931809691747</v>
      </c>
      <c r="I232" s="6">
        <v>32.52344910933564</v>
      </c>
      <c r="J232" s="6">
        <v>32.377580121753795</v>
      </c>
      <c r="K232" s="6">
        <v>32.23171113417195</v>
      </c>
      <c r="L232" s="6">
        <v>32.08584214659011</v>
      </c>
      <c r="M232" s="6">
        <v>31.939973159008275</v>
      </c>
      <c r="N232" s="6">
        <v>31.79410417142644</v>
      </c>
      <c r="O232" s="6">
        <v>29.257942928992428</v>
      </c>
      <c r="P232" s="6">
        <v>31.493729822119466</v>
      </c>
      <c r="Q232" s="6">
        <v>31.339224460394334</v>
      </c>
      <c r="R232" s="6">
        <v>31.1847190986692</v>
      </c>
      <c r="S232" s="6">
        <v>30.842521798403126</v>
      </c>
      <c r="T232" s="6">
        <v>30.688874236396135</v>
      </c>
      <c r="U232" s="6">
        <v>30.535308717978833</v>
      </c>
      <c r="V232" s="6">
        <v>30.381776722619378</v>
      </c>
      <c r="W232" s="6">
        <v>30.228227636513626</v>
      </c>
      <c r="X232" s="6">
        <v>30.07465839435714</v>
      </c>
      <c r="Y232" s="6">
        <v>27.64946561527995</v>
      </c>
      <c r="Z232" s="6">
        <v>27.785155837549308</v>
      </c>
      <c r="AA232" s="6">
        <v>27.62104012631038</v>
      </c>
      <c r="AB232" s="6">
        <v>27.45692011949154</v>
      </c>
      <c r="AC232" s="6">
        <v>27.292842540663525</v>
      </c>
      <c r="AD232" s="6">
        <v>27.12867204517199</v>
      </c>
      <c r="AE232" s="6">
        <v>26.960454564948193</v>
      </c>
      <c r="AF232" s="6">
        <v>26.795608316337745</v>
      </c>
      <c r="AG232" s="6">
        <v>26.630865953609035</v>
      </c>
      <c r="AH232" s="6">
        <v>26.461841601168135</v>
      </c>
      <c r="AI232" s="6">
        <v>26.29447944190332</v>
      </c>
      <c r="AJ232" s="14">
        <f t="shared" si="1"/>
        <v>-6.731723667</v>
      </c>
    </row>
    <row r="233" ht="12.75" customHeight="1">
      <c r="A233" s="6" t="s">
        <v>506</v>
      </c>
      <c r="B233" s="6" t="s">
        <v>507</v>
      </c>
      <c r="C233" s="6" t="s">
        <v>64</v>
      </c>
      <c r="D233" s="6" t="s">
        <v>65</v>
      </c>
      <c r="E233" s="6">
        <v>33.025335898611985</v>
      </c>
      <c r="F233" s="6">
        <v>32.88193274544838</v>
      </c>
      <c r="G233" s="6">
        <v>32.73497227593886</v>
      </c>
      <c r="H233" s="6">
        <v>32.66843903405176</v>
      </c>
      <c r="I233" s="6">
        <v>32.52256688748719</v>
      </c>
      <c r="J233" s="6">
        <v>32.37669474092261</v>
      </c>
      <c r="K233" s="6">
        <v>32.23082259435803</v>
      </c>
      <c r="L233" s="6">
        <v>32.08495044779346</v>
      </c>
      <c r="M233" s="6">
        <v>31.939078301228886</v>
      </c>
      <c r="N233" s="6">
        <v>31.793206154664315</v>
      </c>
      <c r="O233" s="6">
        <v>29.257089666042646</v>
      </c>
      <c r="P233" s="6">
        <v>31.492825300359954</v>
      </c>
      <c r="Q233" s="6">
        <v>31.338316592620163</v>
      </c>
      <c r="R233" s="6">
        <v>31.183807884880377</v>
      </c>
      <c r="S233" s="6">
        <v>30.841608730474956</v>
      </c>
      <c r="T233" s="6">
        <v>30.68795786344907</v>
      </c>
      <c r="U233" s="6">
        <v>30.534389039347477</v>
      </c>
      <c r="V233" s="6">
        <v>30.380853738004323</v>
      </c>
      <c r="W233" s="6">
        <v>30.22730134605044</v>
      </c>
      <c r="X233" s="6">
        <v>30.073728798223495</v>
      </c>
      <c r="Y233" s="6">
        <v>27.648585981371866</v>
      </c>
      <c r="Z233" s="6">
        <v>27.784278828191326</v>
      </c>
      <c r="AA233" s="6">
        <v>27.620159952003473</v>
      </c>
      <c r="AB233" s="6">
        <v>27.45603678029221</v>
      </c>
      <c r="AC233" s="6">
        <v>27.291956036015687</v>
      </c>
      <c r="AD233" s="6">
        <v>27.127782376308243</v>
      </c>
      <c r="AE233" s="6">
        <v>26.959561648532066</v>
      </c>
      <c r="AF233" s="6">
        <v>26.794712219827318</v>
      </c>
      <c r="AG233" s="6">
        <v>26.629966679962383</v>
      </c>
      <c r="AH233" s="6">
        <v>26.460939067836</v>
      </c>
      <c r="AI233" s="6">
        <v>26.2935736809416</v>
      </c>
      <c r="AJ233" s="14">
        <f t="shared" si="1"/>
        <v>-6.731762218</v>
      </c>
    </row>
    <row r="234" ht="12.75" customHeight="1">
      <c r="A234" s="6" t="s">
        <v>508</v>
      </c>
      <c r="B234" s="6" t="s">
        <v>509</v>
      </c>
      <c r="C234" s="6" t="s">
        <v>64</v>
      </c>
      <c r="D234" s="6" t="s">
        <v>65</v>
      </c>
      <c r="E234" s="6">
        <v>53.30951966988134</v>
      </c>
      <c r="F234" s="6">
        <v>53.03788109245404</v>
      </c>
      <c r="G234" s="6">
        <v>52.76624251502675</v>
      </c>
      <c r="H234" s="6">
        <v>52.49460393759946</v>
      </c>
      <c r="I234" s="6">
        <v>52.22296536017216</v>
      </c>
      <c r="J234" s="6">
        <v>51.951326782744864</v>
      </c>
      <c r="K234" s="6">
        <v>51.67968820531756</v>
      </c>
      <c r="L234" s="6">
        <v>51.40804962789028</v>
      </c>
      <c r="M234" s="6">
        <v>51.209075736065465</v>
      </c>
      <c r="N234" s="6">
        <v>50.93705116104036</v>
      </c>
      <c r="O234" s="6">
        <v>50.663852201797276</v>
      </c>
      <c r="P234" s="6">
        <v>50.38905140987449</v>
      </c>
      <c r="Q234" s="6">
        <v>50.115601734430186</v>
      </c>
      <c r="R234" s="6">
        <v>49.83958778173818</v>
      </c>
      <c r="S234" s="6">
        <v>49.56357410449167</v>
      </c>
      <c r="T234" s="6">
        <v>49.2875115167143</v>
      </c>
      <c r="U234" s="6">
        <v>49.01154757633344</v>
      </c>
      <c r="V234" s="6">
        <v>48.7355347254209</v>
      </c>
      <c r="W234" s="6">
        <v>48.45954632977419</v>
      </c>
      <c r="X234" s="6">
        <v>48.18355793412749</v>
      </c>
      <c r="Y234" s="6">
        <v>47.90646086383406</v>
      </c>
      <c r="Z234" s="6">
        <v>47.761159189935356</v>
      </c>
      <c r="AA234" s="6">
        <v>47.61736651985988</v>
      </c>
      <c r="AB234" s="6">
        <v>47.478818097802545</v>
      </c>
      <c r="AC234" s="6">
        <v>47.335490045980016</v>
      </c>
      <c r="AD234" s="6">
        <v>47.1909784911788</v>
      </c>
      <c r="AE234" s="6">
        <v>47.04286407214674</v>
      </c>
      <c r="AF234" s="6">
        <v>46.87071558746679</v>
      </c>
      <c r="AG234" s="6">
        <v>46.75487476231945</v>
      </c>
      <c r="AH234" s="6">
        <v>46.62994373415369</v>
      </c>
      <c r="AI234" s="6">
        <v>46.51101251326352</v>
      </c>
      <c r="AJ234" s="14">
        <f t="shared" si="1"/>
        <v>-6.798507157</v>
      </c>
    </row>
    <row r="235" ht="12.75" customHeight="1">
      <c r="A235" s="6" t="s">
        <v>510</v>
      </c>
      <c r="B235" s="6" t="s">
        <v>511</v>
      </c>
      <c r="C235" s="6" t="s">
        <v>64</v>
      </c>
      <c r="D235" s="6" t="s">
        <v>65</v>
      </c>
      <c r="E235" s="6">
        <v>34.041646172816804</v>
      </c>
      <c r="F235" s="6">
        <v>33.87774589601896</v>
      </c>
      <c r="G235" s="6">
        <v>33.709502076827725</v>
      </c>
      <c r="H235" s="6">
        <v>33.64510482643365</v>
      </c>
      <c r="I235" s="6">
        <v>33.478067566698954</v>
      </c>
      <c r="J235" s="6">
        <v>33.31103030696426</v>
      </c>
      <c r="K235" s="6">
        <v>33.14399304722957</v>
      </c>
      <c r="L235" s="6">
        <v>32.97695578749487</v>
      </c>
      <c r="M235" s="6">
        <v>32.80991852776018</v>
      </c>
      <c r="N235" s="6">
        <v>32.64288126802549</v>
      </c>
      <c r="O235" s="6">
        <v>29.51711667367744</v>
      </c>
      <c r="P235" s="6">
        <v>32.326652380640816</v>
      </c>
      <c r="Q235" s="6">
        <v>32.17746075299084</v>
      </c>
      <c r="R235" s="6">
        <v>32.028269125340856</v>
      </c>
      <c r="S235" s="6">
        <v>31.643696938746075</v>
      </c>
      <c r="T235" s="6">
        <v>31.495510718427433</v>
      </c>
      <c r="U235" s="6">
        <v>31.347427252744954</v>
      </c>
      <c r="V235" s="6">
        <v>31.19938581317838</v>
      </c>
      <c r="W235" s="6">
        <v>31.05132297298734</v>
      </c>
      <c r="X235" s="6">
        <v>30.9032348676385</v>
      </c>
      <c r="Y235" s="6">
        <v>27.940891186969242</v>
      </c>
      <c r="Z235" s="6">
        <v>28.687906784392197</v>
      </c>
      <c r="AA235" s="6">
        <v>28.52300295948605</v>
      </c>
      <c r="AB235" s="6">
        <v>28.358099250997682</v>
      </c>
      <c r="AC235" s="6">
        <v>28.193228314025266</v>
      </c>
      <c r="AD235" s="6">
        <v>28.028261864335118</v>
      </c>
      <c r="AE235" s="6">
        <v>27.850394866643843</v>
      </c>
      <c r="AF235" s="6">
        <v>27.677600417027204</v>
      </c>
      <c r="AG235" s="6">
        <v>27.50593509753423</v>
      </c>
      <c r="AH235" s="6">
        <v>27.33155056962608</v>
      </c>
      <c r="AI235" s="6">
        <v>27.160220595985077</v>
      </c>
      <c r="AJ235" s="14">
        <f t="shared" si="1"/>
        <v>-6.881425577</v>
      </c>
    </row>
    <row r="236" ht="12.75" customHeight="1">
      <c r="A236" s="6" t="s">
        <v>512</v>
      </c>
      <c r="B236" s="6" t="s">
        <v>513</v>
      </c>
      <c r="C236" s="6" t="s">
        <v>64</v>
      </c>
      <c r="D236" s="6" t="s">
        <v>65</v>
      </c>
      <c r="E236" s="6">
        <v>53.505568517517105</v>
      </c>
      <c r="F236" s="6">
        <v>53.22976322668331</v>
      </c>
      <c r="G236" s="6">
        <v>52.95395793584952</v>
      </c>
      <c r="H236" s="6">
        <v>52.678152645015736</v>
      </c>
      <c r="I236" s="6">
        <v>52.40234735418194</v>
      </c>
      <c r="J236" s="6">
        <v>52.126542063348154</v>
      </c>
      <c r="K236" s="6">
        <v>51.85073677251436</v>
      </c>
      <c r="L236" s="6">
        <v>51.57493148168058</v>
      </c>
      <c r="M236" s="6">
        <v>51.372492973657444</v>
      </c>
      <c r="N236" s="6">
        <v>51.096293232696084</v>
      </c>
      <c r="O236" s="6">
        <v>50.82009349173471</v>
      </c>
      <c r="P236" s="6">
        <v>50.539538442811434</v>
      </c>
      <c r="Q236" s="6">
        <v>50.258983393888165</v>
      </c>
      <c r="R236" s="6">
        <v>49.97842834496489</v>
      </c>
      <c r="S236" s="6">
        <v>49.69787329604163</v>
      </c>
      <c r="T236" s="6">
        <v>49.41731824711836</v>
      </c>
      <c r="U236" s="6">
        <v>49.136763198195084</v>
      </c>
      <c r="V236" s="6">
        <v>48.856208149271815</v>
      </c>
      <c r="W236" s="6">
        <v>48.575653100348546</v>
      </c>
      <c r="X236" s="6">
        <v>48.29509805142528</v>
      </c>
      <c r="Y236" s="6">
        <v>48.014543002502</v>
      </c>
      <c r="Z236" s="6">
        <v>47.86674776354208</v>
      </c>
      <c r="AA236" s="6">
        <v>47.71895252458216</v>
      </c>
      <c r="AB236" s="6">
        <v>47.57115728562223</v>
      </c>
      <c r="AC236" s="6">
        <v>47.42388597192686</v>
      </c>
      <c r="AD236" s="6">
        <v>47.27608910015019</v>
      </c>
      <c r="AE236" s="6">
        <v>47.124002657103674</v>
      </c>
      <c r="AF236" s="6">
        <v>46.95011984887371</v>
      </c>
      <c r="AG236" s="6">
        <v>46.8335120314798</v>
      </c>
      <c r="AH236" s="6">
        <v>46.70776598492206</v>
      </c>
      <c r="AI236" s="6">
        <v>46.588053040884034</v>
      </c>
      <c r="AJ236" s="14">
        <f t="shared" si="1"/>
        <v>-6.917515477</v>
      </c>
    </row>
    <row r="237" ht="12.75" customHeight="1">
      <c r="A237" s="6" t="s">
        <v>514</v>
      </c>
      <c r="B237" s="6" t="s">
        <v>515</v>
      </c>
      <c r="C237" s="6" t="s">
        <v>64</v>
      </c>
      <c r="D237" s="6" t="s">
        <v>65</v>
      </c>
      <c r="E237" s="6">
        <v>61.0625</v>
      </c>
      <c r="F237" s="6">
        <v>61.03541666666668</v>
      </c>
      <c r="G237" s="6">
        <v>61.00833333333333</v>
      </c>
      <c r="H237" s="6">
        <v>60.98125</v>
      </c>
      <c r="I237" s="6">
        <v>60.954166666666666</v>
      </c>
      <c r="J237" s="6">
        <v>60.92708333333333</v>
      </c>
      <c r="K237" s="6">
        <v>60.9</v>
      </c>
      <c r="L237" s="6">
        <v>60.87291666666667</v>
      </c>
      <c r="M237" s="6">
        <v>60.84583333333333</v>
      </c>
      <c r="N237" s="6">
        <v>60.81875</v>
      </c>
      <c r="O237" s="6">
        <v>60.791666666666664</v>
      </c>
      <c r="P237" s="6">
        <v>60.764583333333334</v>
      </c>
      <c r="Q237" s="6">
        <v>60.7375</v>
      </c>
      <c r="R237" s="6">
        <v>60.71041666666667</v>
      </c>
      <c r="S237" s="6">
        <v>60.68333333333332</v>
      </c>
      <c r="T237" s="6">
        <v>60.65625</v>
      </c>
      <c r="U237" s="6">
        <v>60.62916666666667</v>
      </c>
      <c r="V237" s="6">
        <v>60.60208333333333</v>
      </c>
      <c r="W237" s="6">
        <v>60.575</v>
      </c>
      <c r="X237" s="6">
        <v>60.547916666666666</v>
      </c>
      <c r="Y237" s="6">
        <v>60.520833333333336</v>
      </c>
      <c r="Z237" s="6">
        <v>59.875</v>
      </c>
      <c r="AA237" s="6">
        <v>59.229166666666664</v>
      </c>
      <c r="AB237" s="6">
        <v>58.58333333333333</v>
      </c>
      <c r="AC237" s="6">
        <v>57.9375</v>
      </c>
      <c r="AD237" s="6">
        <v>57.291666666666664</v>
      </c>
      <c r="AE237" s="6">
        <v>56.64583333333333</v>
      </c>
      <c r="AF237" s="6">
        <v>56.0</v>
      </c>
      <c r="AG237" s="6">
        <v>55.35416666666666</v>
      </c>
      <c r="AH237" s="6">
        <v>54.708333333333336</v>
      </c>
      <c r="AI237" s="6">
        <v>54.0625</v>
      </c>
      <c r="AJ237" s="14">
        <f t="shared" si="1"/>
        <v>-7</v>
      </c>
    </row>
    <row r="238" ht="12.75" customHeight="1">
      <c r="A238" s="6" t="s">
        <v>516</v>
      </c>
      <c r="B238" s="6" t="s">
        <v>517</v>
      </c>
      <c r="C238" s="6" t="s">
        <v>64</v>
      </c>
      <c r="D238" s="6" t="s">
        <v>65</v>
      </c>
      <c r="E238" s="6">
        <v>24.750134336378295</v>
      </c>
      <c r="F238" s="6">
        <v>24.514777001612035</v>
      </c>
      <c r="G238" s="6">
        <v>24.27941966684578</v>
      </c>
      <c r="H238" s="6">
        <v>24.044062332079527</v>
      </c>
      <c r="I238" s="6">
        <v>23.80870499731327</v>
      </c>
      <c r="J238" s="6">
        <v>23.573347662547018</v>
      </c>
      <c r="K238" s="6">
        <v>23.337990327780762</v>
      </c>
      <c r="L238" s="6">
        <v>23.102632993014506</v>
      </c>
      <c r="M238" s="6">
        <v>22.867275658248253</v>
      </c>
      <c r="N238" s="6">
        <v>22.631918323482</v>
      </c>
      <c r="O238" s="6">
        <v>22.396560988715745</v>
      </c>
      <c r="P238" s="6">
        <v>22.161203653949492</v>
      </c>
      <c r="Q238" s="6">
        <v>21.925846319183236</v>
      </c>
      <c r="R238" s="6">
        <v>21.69048898441698</v>
      </c>
      <c r="S238" s="6">
        <v>21.455131649650724</v>
      </c>
      <c r="T238" s="6">
        <v>21.21977431488447</v>
      </c>
      <c r="U238" s="6">
        <v>20.984416980118215</v>
      </c>
      <c r="V238" s="6">
        <v>20.74905964535196</v>
      </c>
      <c r="W238" s="6">
        <v>20.513702310585707</v>
      </c>
      <c r="X238" s="6">
        <v>20.27834497581945</v>
      </c>
      <c r="Y238" s="6">
        <v>20.042987641053198</v>
      </c>
      <c r="Z238" s="6">
        <v>19.807630306286946</v>
      </c>
      <c r="AA238" s="6">
        <v>19.57227297152069</v>
      </c>
      <c r="AB238" s="6">
        <v>19.336915636754433</v>
      </c>
      <c r="AC238" s="6">
        <v>19.10155830198818</v>
      </c>
      <c r="AD238" s="6">
        <v>18.866200967221925</v>
      </c>
      <c r="AE238" s="6">
        <v>18.62976894142934</v>
      </c>
      <c r="AF238" s="6">
        <v>18.393336915636755</v>
      </c>
      <c r="AG238" s="6">
        <v>18.162278344975817</v>
      </c>
      <c r="AH238" s="6">
        <v>17.925846319183236</v>
      </c>
      <c r="AI238" s="6">
        <v>17.689414293390648</v>
      </c>
      <c r="AJ238" s="14">
        <f t="shared" si="1"/>
        <v>-7.060720043</v>
      </c>
    </row>
    <row r="239" ht="12.75" customHeight="1">
      <c r="A239" s="6" t="s">
        <v>518</v>
      </c>
      <c r="B239" s="6" t="s">
        <v>519</v>
      </c>
      <c r="C239" s="6" t="s">
        <v>64</v>
      </c>
      <c r="D239" s="6" t="s">
        <v>65</v>
      </c>
      <c r="E239" s="6">
        <v>31.81255186703656</v>
      </c>
      <c r="F239" s="6">
        <v>31.65122440024957</v>
      </c>
      <c r="G239" s="6">
        <v>31.50032579090349</v>
      </c>
      <c r="H239" s="6">
        <v>31.42042204940006</v>
      </c>
      <c r="I239" s="6">
        <v>31.265863254205254</v>
      </c>
      <c r="J239" s="6">
        <v>31.099217767063855</v>
      </c>
      <c r="K239" s="6">
        <v>30.932572279922457</v>
      </c>
      <c r="L239" s="6">
        <v>30.765926787224565</v>
      </c>
      <c r="M239" s="6">
        <v>30.59928130008316</v>
      </c>
      <c r="N239" s="6">
        <v>30.43263581294177</v>
      </c>
      <c r="O239" s="6">
        <v>27.673287088272996</v>
      </c>
      <c r="P239" s="6">
        <v>30.116202827414416</v>
      </c>
      <c r="Q239" s="6">
        <v>29.967003928535682</v>
      </c>
      <c r="R239" s="6">
        <v>29.818119823853856</v>
      </c>
      <c r="S239" s="6">
        <v>29.460304621050287</v>
      </c>
      <c r="T239" s="6">
        <v>29.31216383341414</v>
      </c>
      <c r="U239" s="6">
        <v>29.163744378675684</v>
      </c>
      <c r="V239" s="6">
        <v>29.01554155199509</v>
      </c>
      <c r="W239" s="6">
        <v>28.86775049275296</v>
      </c>
      <c r="X239" s="6">
        <v>28.719616387092053</v>
      </c>
      <c r="Y239" s="6">
        <v>26.104617072268525</v>
      </c>
      <c r="Z239" s="6">
        <v>26.27827244075166</v>
      </c>
      <c r="AA239" s="6">
        <v>26.10509314508582</v>
      </c>
      <c r="AB239" s="6">
        <v>25.931818712748704</v>
      </c>
      <c r="AC239" s="6">
        <v>25.759969567805435</v>
      </c>
      <c r="AD239" s="6">
        <v>25.586536474371602</v>
      </c>
      <c r="AE239" s="6">
        <v>25.413098839877918</v>
      </c>
      <c r="AF239" s="6">
        <v>25.243930788646246</v>
      </c>
      <c r="AG239" s="6">
        <v>25.075365096353917</v>
      </c>
      <c r="AH239" s="6">
        <v>24.903322428793956</v>
      </c>
      <c r="AI239" s="6">
        <v>24.73320589630043</v>
      </c>
      <c r="AJ239" s="14">
        <f t="shared" si="1"/>
        <v>-7.079345971</v>
      </c>
    </row>
    <row r="240" ht="12.75" customHeight="1">
      <c r="A240" s="6" t="s">
        <v>520</v>
      </c>
      <c r="B240" s="6" t="s">
        <v>521</v>
      </c>
      <c r="C240" s="6" t="s">
        <v>64</v>
      </c>
      <c r="D240" s="6" t="s">
        <v>65</v>
      </c>
      <c r="E240" s="6">
        <v>33.06255796622352</v>
      </c>
      <c r="F240" s="6">
        <v>32.91644738635529</v>
      </c>
      <c r="G240" s="6">
        <v>32.76606962685953</v>
      </c>
      <c r="H240" s="6">
        <v>32.59082284341761</v>
      </c>
      <c r="I240" s="6">
        <v>32.44240106193868</v>
      </c>
      <c r="J240" s="6">
        <v>32.293979280459766</v>
      </c>
      <c r="K240" s="6">
        <v>32.145557498980835</v>
      </c>
      <c r="L240" s="6">
        <v>31.997135717501916</v>
      </c>
      <c r="M240" s="6">
        <v>31.848713936022996</v>
      </c>
      <c r="N240" s="6">
        <v>31.700292154544073</v>
      </c>
      <c r="O240" s="6">
        <v>28.766625156747907</v>
      </c>
      <c r="P240" s="6">
        <v>31.392180651881386</v>
      </c>
      <c r="Q240" s="6">
        <v>31.232490930697615</v>
      </c>
      <c r="R240" s="6">
        <v>31.07280120951385</v>
      </c>
      <c r="S240" s="6">
        <v>30.913111488330088</v>
      </c>
      <c r="T240" s="6">
        <v>30.753421767146325</v>
      </c>
      <c r="U240" s="6">
        <v>30.59373204596256</v>
      </c>
      <c r="V240" s="6">
        <v>30.434042324778797</v>
      </c>
      <c r="W240" s="6">
        <v>30.27435260359503</v>
      </c>
      <c r="X240" s="6">
        <v>30.11982629736042</v>
      </c>
      <c r="Y240" s="6">
        <v>27.282257941665147</v>
      </c>
      <c r="Z240" s="6">
        <v>27.459918267893674</v>
      </c>
      <c r="AA240" s="6">
        <v>27.2848533007768</v>
      </c>
      <c r="AB240" s="6">
        <v>27.11004239625203</v>
      </c>
      <c r="AC240" s="6">
        <v>26.935035118523498</v>
      </c>
      <c r="AD240" s="6">
        <v>26.75996620402764</v>
      </c>
      <c r="AE240" s="6">
        <v>26.577381020690613</v>
      </c>
      <c r="AF240" s="6">
        <v>26.398737986562047</v>
      </c>
      <c r="AG240" s="6">
        <v>26.221967688315093</v>
      </c>
      <c r="AH240" s="6">
        <v>26.040146921800492</v>
      </c>
      <c r="AI240" s="6">
        <v>25.860281607709926</v>
      </c>
      <c r="AJ240" s="14">
        <f t="shared" si="1"/>
        <v>-7.202276359</v>
      </c>
    </row>
    <row r="241" ht="12.75" customHeight="1">
      <c r="A241" s="6" t="s">
        <v>522</v>
      </c>
      <c r="B241" s="6" t="s">
        <v>523</v>
      </c>
      <c r="C241" s="6" t="s">
        <v>64</v>
      </c>
      <c r="D241" s="6" t="s">
        <v>65</v>
      </c>
      <c r="E241" s="6">
        <v>57.40411925919774</v>
      </c>
      <c r="F241" s="6">
        <v>57.02430030728345</v>
      </c>
      <c r="G241" s="6">
        <v>56.644481355369145</v>
      </c>
      <c r="H241" s="6">
        <v>56.26466240345486</v>
      </c>
      <c r="I241" s="6">
        <v>55.88484345154057</v>
      </c>
      <c r="J241" s="6">
        <v>55.50502449962627</v>
      </c>
      <c r="K241" s="6">
        <v>55.12520554771198</v>
      </c>
      <c r="L241" s="6">
        <v>54.74538659579768</v>
      </c>
      <c r="M241" s="6">
        <v>54.365567643883395</v>
      </c>
      <c r="N241" s="6">
        <v>53.98574869196911</v>
      </c>
      <c r="O241" s="6">
        <v>53.60592974005481</v>
      </c>
      <c r="P241" s="6">
        <v>53.429615480441825</v>
      </c>
      <c r="Q241" s="6">
        <v>53.25330122082884</v>
      </c>
      <c r="R241" s="6">
        <v>53.076986961215844</v>
      </c>
      <c r="S241" s="6">
        <v>52.90067270160286</v>
      </c>
      <c r="T241" s="6">
        <v>52.72435844198987</v>
      </c>
      <c r="U241" s="6">
        <v>52.54804418237688</v>
      </c>
      <c r="V241" s="6">
        <v>52.37172992276389</v>
      </c>
      <c r="W241" s="6">
        <v>52.195415663150904</v>
      </c>
      <c r="X241" s="6">
        <v>52.01910140353792</v>
      </c>
      <c r="Y241" s="6">
        <v>51.84278714392493</v>
      </c>
      <c r="Z241" s="6">
        <v>51.66647288431193</v>
      </c>
      <c r="AA241" s="6">
        <v>51.49015862469894</v>
      </c>
      <c r="AB241" s="6">
        <v>51.313844365085956</v>
      </c>
      <c r="AC241" s="6">
        <v>51.13753010547296</v>
      </c>
      <c r="AD241" s="6">
        <v>50.961215845859975</v>
      </c>
      <c r="AE241" s="6">
        <v>50.78490158624699</v>
      </c>
      <c r="AF241" s="6">
        <v>50.608587326634</v>
      </c>
      <c r="AG241" s="6">
        <v>50.432273067021015</v>
      </c>
      <c r="AH241" s="6">
        <v>50.25595880740802</v>
      </c>
      <c r="AI241" s="6">
        <v>50.079644547795034</v>
      </c>
      <c r="AJ241" s="14">
        <f t="shared" si="1"/>
        <v>-7.324474711</v>
      </c>
    </row>
    <row r="242" ht="12.75" customHeight="1">
      <c r="A242" s="6" t="s">
        <v>524</v>
      </c>
      <c r="B242" s="6" t="s">
        <v>525</v>
      </c>
      <c r="C242" s="6" t="s">
        <v>64</v>
      </c>
      <c r="D242" s="6" t="s">
        <v>65</v>
      </c>
      <c r="E242" s="6">
        <v>54.85580395415686</v>
      </c>
      <c r="F242" s="6">
        <v>54.565911348303025</v>
      </c>
      <c r="G242" s="6">
        <v>54.27601874244919</v>
      </c>
      <c r="H242" s="6">
        <v>53.98612613659535</v>
      </c>
      <c r="I242" s="6">
        <v>53.69623353074152</v>
      </c>
      <c r="J242" s="6">
        <v>53.40634092488769</v>
      </c>
      <c r="K242" s="6">
        <v>53.11644831903384</v>
      </c>
      <c r="L242" s="6">
        <v>52.826555713180014</v>
      </c>
      <c r="M242" s="6">
        <v>52.61880842840359</v>
      </c>
      <c r="N242" s="6">
        <v>52.32846255201871</v>
      </c>
      <c r="O242" s="6">
        <v>52.03811667563383</v>
      </c>
      <c r="P242" s="6">
        <v>51.73620892031667</v>
      </c>
      <c r="Q242" s="6">
        <v>51.43715335636742</v>
      </c>
      <c r="R242" s="6">
        <v>51.13520078402951</v>
      </c>
      <c r="S242" s="6">
        <v>50.833248543259685</v>
      </c>
      <c r="T242" s="6">
        <v>50.53124114674497</v>
      </c>
      <c r="U242" s="6">
        <v>50.229345056422034</v>
      </c>
      <c r="V242" s="6">
        <v>49.92739381035312</v>
      </c>
      <c r="W242" s="6">
        <v>49.6254701421572</v>
      </c>
      <c r="X242" s="6">
        <v>49.32354647396127</v>
      </c>
      <c r="Y242" s="6">
        <v>49.02162280576535</v>
      </c>
      <c r="Z242" s="6">
        <v>48.85908410440877</v>
      </c>
      <c r="AA242" s="6">
        <v>48.698256035832955</v>
      </c>
      <c r="AB242" s="6">
        <v>48.543327648255875</v>
      </c>
      <c r="AC242" s="6">
        <v>48.38301982318379</v>
      </c>
      <c r="AD242" s="6">
        <v>48.22138061004619</v>
      </c>
      <c r="AE242" s="6">
        <v>48.05783311423524</v>
      </c>
      <c r="AF242" s="6">
        <v>47.866823387026805</v>
      </c>
      <c r="AG242" s="6">
        <v>47.736398936523344</v>
      </c>
      <c r="AH242" s="6">
        <v>47.594630603744356</v>
      </c>
      <c r="AI242" s="6">
        <v>47.45810640115004</v>
      </c>
      <c r="AJ242" s="14">
        <f t="shared" si="1"/>
        <v>-7.397697553</v>
      </c>
    </row>
    <row r="243" ht="12.75" customHeight="1">
      <c r="A243" s="6" t="s">
        <v>526</v>
      </c>
      <c r="B243" s="6" t="s">
        <v>527</v>
      </c>
      <c r="C243" s="6" t="s">
        <v>64</v>
      </c>
      <c r="D243" s="6" t="s">
        <v>65</v>
      </c>
      <c r="E243" s="6">
        <v>33.829951122298105</v>
      </c>
      <c r="F243" s="6">
        <v>33.68333761201607</v>
      </c>
      <c r="G243" s="6">
        <v>33.532476007668954</v>
      </c>
      <c r="H243" s="6">
        <v>33.48225865229562</v>
      </c>
      <c r="I243" s="6">
        <v>33.34566644942492</v>
      </c>
      <c r="J243" s="6">
        <v>33.19602523607096</v>
      </c>
      <c r="K243" s="6">
        <v>33.04638402834647</v>
      </c>
      <c r="L243" s="6">
        <v>32.89674281499251</v>
      </c>
      <c r="M243" s="6">
        <v>32.74710160163854</v>
      </c>
      <c r="N243" s="6">
        <v>32.597460388284574</v>
      </c>
      <c r="O243" s="6">
        <v>29.557784013722905</v>
      </c>
      <c r="P243" s="6">
        <v>32.283772310819465</v>
      </c>
      <c r="Q243" s="6">
        <v>32.12036475965874</v>
      </c>
      <c r="R243" s="6">
        <v>31.956957208498032</v>
      </c>
      <c r="S243" s="6">
        <v>31.567047497707744</v>
      </c>
      <c r="T243" s="6">
        <v>31.404815586151376</v>
      </c>
      <c r="U243" s="6">
        <v>31.242386026675593</v>
      </c>
      <c r="V243" s="6">
        <v>31.080103652269987</v>
      </c>
      <c r="W243" s="6">
        <v>30.91825059224652</v>
      </c>
      <c r="X243" s="6">
        <v>30.756025283706162</v>
      </c>
      <c r="Y243" s="6">
        <v>27.85231530878295</v>
      </c>
      <c r="Z243" s="6">
        <v>28.01059812334235</v>
      </c>
      <c r="AA243" s="6">
        <v>27.81810904236447</v>
      </c>
      <c r="AB243" s="6">
        <v>27.625517342392758</v>
      </c>
      <c r="AC243" s="6">
        <v>27.432880007018355</v>
      </c>
      <c r="AD243" s="6">
        <v>27.24013335209809</v>
      </c>
      <c r="AE243" s="6">
        <v>27.047086239867333</v>
      </c>
      <c r="AF243" s="6">
        <v>26.858401455717573</v>
      </c>
      <c r="AG243" s="6">
        <v>26.671290365580834</v>
      </c>
      <c r="AH243" s="6">
        <v>26.480627267796</v>
      </c>
      <c r="AI243" s="6">
        <v>26.291912239180764</v>
      </c>
      <c r="AJ243" s="14">
        <f t="shared" si="1"/>
        <v>-7.538038883</v>
      </c>
    </row>
    <row r="244" ht="12.75" customHeight="1">
      <c r="A244" s="6" t="s">
        <v>528</v>
      </c>
      <c r="B244" s="6" t="s">
        <v>529</v>
      </c>
      <c r="C244" s="6" t="s">
        <v>64</v>
      </c>
      <c r="D244" s="6" t="s">
        <v>65</v>
      </c>
      <c r="E244" s="6">
        <v>43.31809365475201</v>
      </c>
      <c r="F244" s="6">
        <v>43.04479080077584</v>
      </c>
      <c r="G244" s="6">
        <v>42.77148794679967</v>
      </c>
      <c r="H244" s="6">
        <v>42.49818509282349</v>
      </c>
      <c r="I244" s="6">
        <v>42.22488223884732</v>
      </c>
      <c r="J244" s="6">
        <v>41.95157938487116</v>
      </c>
      <c r="K244" s="6">
        <v>41.67827653089498</v>
      </c>
      <c r="L244" s="6">
        <v>41.404973676918814</v>
      </c>
      <c r="M244" s="6">
        <v>41.131670822942645</v>
      </c>
      <c r="N244" s="6">
        <v>40.858367968966476</v>
      </c>
      <c r="O244" s="6">
        <v>40.5850651149903</v>
      </c>
      <c r="P244" s="6">
        <v>40.31176226101413</v>
      </c>
      <c r="Q244" s="6">
        <v>40.038459407037955</v>
      </c>
      <c r="R244" s="6">
        <v>39.76515655306179</v>
      </c>
      <c r="S244" s="6">
        <v>39.491853699085624</v>
      </c>
      <c r="T244" s="6">
        <v>39.21855084510945</v>
      </c>
      <c r="U244" s="6">
        <v>38.94524799113328</v>
      </c>
      <c r="V244" s="6">
        <v>38.6719451371571</v>
      </c>
      <c r="W244" s="6">
        <v>38.39864228318093</v>
      </c>
      <c r="X244" s="6">
        <v>38.125339429204764</v>
      </c>
      <c r="Y244" s="6">
        <v>37.852036575228595</v>
      </c>
      <c r="Z244" s="6">
        <v>37.57874757550568</v>
      </c>
      <c r="AA244" s="6">
        <v>37.305458575782765</v>
      </c>
      <c r="AB244" s="6">
        <v>37.03216957605985</v>
      </c>
      <c r="AC244" s="6">
        <v>36.758880576336935</v>
      </c>
      <c r="AD244" s="6">
        <v>36.48559157661402</v>
      </c>
      <c r="AE244" s="6">
        <v>36.21224715987808</v>
      </c>
      <c r="AF244" s="6">
        <v>35.93890274314215</v>
      </c>
      <c r="AG244" s="6">
        <v>35.66555832640621</v>
      </c>
      <c r="AH244" s="6">
        <v>35.39221390967027</v>
      </c>
      <c r="AI244" s="6">
        <v>35.11886949293433</v>
      </c>
      <c r="AJ244" s="14">
        <f t="shared" si="1"/>
        <v>-8.199224162</v>
      </c>
    </row>
    <row r="245" ht="12.75" customHeight="1">
      <c r="A245" s="6" t="s">
        <v>530</v>
      </c>
      <c r="B245" s="6" t="s">
        <v>531</v>
      </c>
      <c r="C245" s="6" t="s">
        <v>64</v>
      </c>
      <c r="D245" s="6" t="s">
        <v>65</v>
      </c>
      <c r="E245" s="6">
        <v>55.16162669447341</v>
      </c>
      <c r="F245" s="6">
        <v>54.88313537984181</v>
      </c>
      <c r="G245" s="6">
        <v>54.60464406521021</v>
      </c>
      <c r="H245" s="6">
        <v>54.32615275057861</v>
      </c>
      <c r="I245" s="6">
        <v>54.047661435947006</v>
      </c>
      <c r="J245" s="6">
        <v>53.76917012131539</v>
      </c>
      <c r="K245" s="6">
        <v>53.49067880668379</v>
      </c>
      <c r="L245" s="6">
        <v>53.21218749205219</v>
      </c>
      <c r="M245" s="6">
        <v>52.933696177420586</v>
      </c>
      <c r="N245" s="6">
        <v>52.655204862788985</v>
      </c>
      <c r="O245" s="6">
        <v>52.37671354815738</v>
      </c>
      <c r="P245" s="6">
        <v>52.09493374704341</v>
      </c>
      <c r="Q245" s="6">
        <v>51.81315394592946</v>
      </c>
      <c r="R245" s="6">
        <v>51.53137414481548</v>
      </c>
      <c r="S245" s="6">
        <v>51.249594343701524</v>
      </c>
      <c r="T245" s="6">
        <v>50.967814542587554</v>
      </c>
      <c r="U245" s="6">
        <v>50.6860347414736</v>
      </c>
      <c r="V245" s="6">
        <v>50.404254940359614</v>
      </c>
      <c r="W245" s="6">
        <v>50.12247513924566</v>
      </c>
      <c r="X245" s="6">
        <v>49.84069533813169</v>
      </c>
      <c r="Y245" s="6">
        <v>49.558915537017725</v>
      </c>
      <c r="Z245" s="6">
        <v>49.29641140415575</v>
      </c>
      <c r="AA245" s="6">
        <v>49.03390727129378</v>
      </c>
      <c r="AB245" s="6">
        <v>48.7714031384318</v>
      </c>
      <c r="AC245" s="6">
        <v>48.50889900556983</v>
      </c>
      <c r="AD245" s="6">
        <v>48.246394872707846</v>
      </c>
      <c r="AE245" s="6">
        <v>47.850008901548875</v>
      </c>
      <c r="AF245" s="6">
        <v>47.568096848851695</v>
      </c>
      <c r="AG245" s="6">
        <v>47.33610722551438</v>
      </c>
      <c r="AH245" s="6">
        <v>47.007947811490624</v>
      </c>
      <c r="AI245" s="6">
        <v>46.72519646990004</v>
      </c>
      <c r="AJ245" s="14">
        <f t="shared" si="1"/>
        <v>-8.436430225</v>
      </c>
    </row>
    <row r="246" ht="12.75" customHeight="1">
      <c r="A246" s="6" t="s">
        <v>532</v>
      </c>
      <c r="B246" s="6" t="s">
        <v>533</v>
      </c>
      <c r="C246" s="6" t="s">
        <v>64</v>
      </c>
      <c r="D246" s="6" t="s">
        <v>65</v>
      </c>
      <c r="E246" s="6">
        <v>43.61545222817966</v>
      </c>
      <c r="F246" s="6">
        <v>43.14272215874132</v>
      </c>
      <c r="G246" s="6">
        <v>42.66999208930298</v>
      </c>
      <c r="H246" s="6">
        <v>42.19726201986463</v>
      </c>
      <c r="I246" s="6">
        <v>41.7245319504263</v>
      </c>
      <c r="J246" s="6">
        <v>41.25180188098796</v>
      </c>
      <c r="K246" s="6">
        <v>40.77907181154961</v>
      </c>
      <c r="L246" s="6">
        <v>40.30634174211128</v>
      </c>
      <c r="M246" s="6">
        <v>39.83361167267294</v>
      </c>
      <c r="N246" s="6">
        <v>39.360881603234596</v>
      </c>
      <c r="O246" s="6">
        <v>38.888151533796254</v>
      </c>
      <c r="P246" s="6">
        <v>38.490120418387974</v>
      </c>
      <c r="Q246" s="6">
        <v>38.0920893029797</v>
      </c>
      <c r="R246" s="6">
        <v>37.694058187571414</v>
      </c>
      <c r="S246" s="6">
        <v>37.29602707216314</v>
      </c>
      <c r="T246" s="6">
        <v>36.897995956754855</v>
      </c>
      <c r="U246" s="6">
        <v>36.499964841346575</v>
      </c>
      <c r="V246" s="6">
        <v>36.101933725938295</v>
      </c>
      <c r="W246" s="6">
        <v>35.70390261053002</v>
      </c>
      <c r="X246" s="6">
        <v>35.305871495121735</v>
      </c>
      <c r="Y246" s="6">
        <v>34.907840379713456</v>
      </c>
      <c r="Z246" s="6">
        <v>34.852913773402484</v>
      </c>
      <c r="AA246" s="6">
        <v>34.7979871670915</v>
      </c>
      <c r="AB246" s="6">
        <v>34.74306056078052</v>
      </c>
      <c r="AC246" s="6">
        <v>34.68813395446955</v>
      </c>
      <c r="AD246" s="6">
        <v>34.633207348158564</v>
      </c>
      <c r="AE246" s="6">
        <v>34.81691131229674</v>
      </c>
      <c r="AF246" s="6">
        <v>35.00061527643491</v>
      </c>
      <c r="AG246" s="6">
        <v>35.032345961149694</v>
      </c>
      <c r="AH246" s="6">
        <v>35.06407664586447</v>
      </c>
      <c r="AI246" s="6">
        <v>35.09585127889602</v>
      </c>
      <c r="AJ246" s="14">
        <f t="shared" si="1"/>
        <v>-8.519600949</v>
      </c>
    </row>
    <row r="247" ht="12.75" customHeight="1">
      <c r="A247" s="6" t="s">
        <v>534</v>
      </c>
      <c r="B247" s="6" t="s">
        <v>535</v>
      </c>
      <c r="C247" s="6" t="s">
        <v>64</v>
      </c>
      <c r="D247" s="6" t="s">
        <v>65</v>
      </c>
      <c r="E247" s="6">
        <v>96.22638146167559</v>
      </c>
      <c r="F247" s="6">
        <v>95.92844919786097</v>
      </c>
      <c r="G247" s="6">
        <v>95.63051693404636</v>
      </c>
      <c r="H247" s="6">
        <v>95.33258467023174</v>
      </c>
      <c r="I247" s="6">
        <v>95.03465240641712</v>
      </c>
      <c r="J247" s="6">
        <v>94.73672014260251</v>
      </c>
      <c r="K247" s="6">
        <v>94.43878787878789</v>
      </c>
      <c r="L247" s="6">
        <v>94.14085561497325</v>
      </c>
      <c r="M247" s="6">
        <v>93.84292335115863</v>
      </c>
      <c r="N247" s="6">
        <v>93.54499108734402</v>
      </c>
      <c r="O247" s="6">
        <v>93.2470588235294</v>
      </c>
      <c r="P247" s="6">
        <v>92.94912655971478</v>
      </c>
      <c r="Q247" s="6">
        <v>92.65119429590017</v>
      </c>
      <c r="R247" s="6">
        <v>92.35326203208555</v>
      </c>
      <c r="S247" s="6">
        <v>92.05532976827094</v>
      </c>
      <c r="T247" s="6">
        <v>91.75739750445632</v>
      </c>
      <c r="U247" s="6">
        <v>91.45946524064172</v>
      </c>
      <c r="V247" s="6">
        <v>91.1615329768271</v>
      </c>
      <c r="W247" s="6">
        <v>90.86360071301249</v>
      </c>
      <c r="X247" s="6">
        <v>90.56566844919786</v>
      </c>
      <c r="Y247" s="6">
        <v>90.26773618538324</v>
      </c>
      <c r="Z247" s="6">
        <v>89.96976827094474</v>
      </c>
      <c r="AA247" s="6">
        <v>89.67180035650624</v>
      </c>
      <c r="AB247" s="6">
        <v>89.37383244206774</v>
      </c>
      <c r="AC247" s="6">
        <v>89.07586452762924</v>
      </c>
      <c r="AD247" s="6">
        <v>88.77789661319073</v>
      </c>
      <c r="AE247" s="6">
        <v>88.47985739750445</v>
      </c>
      <c r="AF247" s="6">
        <v>88.18181818181819</v>
      </c>
      <c r="AG247" s="6">
        <v>87.88377896613191</v>
      </c>
      <c r="AH247" s="6">
        <v>87.58573975044564</v>
      </c>
      <c r="AI247" s="6">
        <v>87.28770053475937</v>
      </c>
      <c r="AJ247" s="14">
        <f t="shared" si="1"/>
        <v>-8.938680927</v>
      </c>
    </row>
    <row r="248" ht="12.75" customHeight="1">
      <c r="A248" s="6" t="s">
        <v>536</v>
      </c>
      <c r="B248" s="6" t="s">
        <v>537</v>
      </c>
      <c r="C248" s="6" t="s">
        <v>64</v>
      </c>
      <c r="D248" s="6" t="s">
        <v>65</v>
      </c>
      <c r="E248" s="6">
        <v>79.42140825035563</v>
      </c>
      <c r="F248" s="6">
        <v>79.12108819345661</v>
      </c>
      <c r="G248" s="6">
        <v>78.82076813655762</v>
      </c>
      <c r="H248" s="6">
        <v>78.5204480796586</v>
      </c>
      <c r="I248" s="6">
        <v>78.22012802275961</v>
      </c>
      <c r="J248" s="6">
        <v>77.9198079658606</v>
      </c>
      <c r="K248" s="6">
        <v>77.61948790896159</v>
      </c>
      <c r="L248" s="6">
        <v>77.31916785206259</v>
      </c>
      <c r="M248" s="6">
        <v>77.0188477951636</v>
      </c>
      <c r="N248" s="6">
        <v>76.71852773826458</v>
      </c>
      <c r="O248" s="6">
        <v>76.41820768136557</v>
      </c>
      <c r="P248" s="6">
        <v>76.11788762446656</v>
      </c>
      <c r="Q248" s="6">
        <v>75.81756756756756</v>
      </c>
      <c r="R248" s="6">
        <v>75.51724751066857</v>
      </c>
      <c r="S248" s="6">
        <v>75.21692745376956</v>
      </c>
      <c r="T248" s="6">
        <v>74.91660739687055</v>
      </c>
      <c r="U248" s="6">
        <v>74.61628733997155</v>
      </c>
      <c r="V248" s="6">
        <v>74.31596728307255</v>
      </c>
      <c r="W248" s="6">
        <v>74.01564722617354</v>
      </c>
      <c r="X248" s="6">
        <v>73.71532716927453</v>
      </c>
      <c r="Y248" s="6">
        <v>73.41500711237553</v>
      </c>
      <c r="Z248" s="6">
        <v>73.1147226173542</v>
      </c>
      <c r="AA248" s="6">
        <v>72.81443812233286</v>
      </c>
      <c r="AB248" s="6">
        <v>72.51415362731152</v>
      </c>
      <c r="AC248" s="6">
        <v>72.21386913229018</v>
      </c>
      <c r="AD248" s="6">
        <v>71.91358463726884</v>
      </c>
      <c r="AE248" s="6">
        <v>71.61344238975819</v>
      </c>
      <c r="AF248" s="6">
        <v>71.3133001422475</v>
      </c>
      <c r="AG248" s="6">
        <v>71.01315789473685</v>
      </c>
      <c r="AH248" s="6">
        <v>70.71301564722617</v>
      </c>
      <c r="AI248" s="6">
        <v>70.41287339971551</v>
      </c>
      <c r="AJ248" s="14">
        <f t="shared" si="1"/>
        <v>-9.008534851</v>
      </c>
    </row>
    <row r="249" ht="12.75" customHeight="1">
      <c r="A249" s="6" t="s">
        <v>538</v>
      </c>
      <c r="B249" s="6" t="s">
        <v>539</v>
      </c>
      <c r="C249" s="6" t="s">
        <v>64</v>
      </c>
      <c r="D249" s="6" t="s">
        <v>65</v>
      </c>
      <c r="E249" s="6">
        <v>88.50955149501661</v>
      </c>
      <c r="F249" s="6">
        <v>88.19539036544852</v>
      </c>
      <c r="G249" s="6">
        <v>87.8812292358804</v>
      </c>
      <c r="H249" s="6">
        <v>87.56706810631229</v>
      </c>
      <c r="I249" s="6">
        <v>87.25290697674419</v>
      </c>
      <c r="J249" s="6">
        <v>86.93874584717607</v>
      </c>
      <c r="K249" s="6">
        <v>86.62458471760797</v>
      </c>
      <c r="L249" s="6">
        <v>86.31042358803987</v>
      </c>
      <c r="M249" s="6">
        <v>85.99626245847176</v>
      </c>
      <c r="N249" s="6">
        <v>85.68210132890366</v>
      </c>
      <c r="O249" s="6">
        <v>85.36794019933555</v>
      </c>
      <c r="P249" s="6">
        <v>85.05377906976744</v>
      </c>
      <c r="Q249" s="6">
        <v>84.73961794019932</v>
      </c>
      <c r="R249" s="6">
        <v>84.42545681063123</v>
      </c>
      <c r="S249" s="6">
        <v>84.11129568106313</v>
      </c>
      <c r="T249" s="6">
        <v>83.797134551495</v>
      </c>
      <c r="U249" s="6">
        <v>83.48297342192691</v>
      </c>
      <c r="V249" s="6">
        <v>83.1688122923588</v>
      </c>
      <c r="W249" s="6">
        <v>82.8546511627907</v>
      </c>
      <c r="X249" s="6">
        <v>82.5404900332226</v>
      </c>
      <c r="Y249" s="6">
        <v>82.22632890365448</v>
      </c>
      <c r="Z249" s="6">
        <v>81.91216777408638</v>
      </c>
      <c r="AA249" s="6">
        <v>81.59800664451828</v>
      </c>
      <c r="AB249" s="6">
        <v>81.28384551495017</v>
      </c>
      <c r="AC249" s="6">
        <v>80.96968438538205</v>
      </c>
      <c r="AD249" s="6">
        <v>80.65552325581395</v>
      </c>
      <c r="AE249" s="6">
        <v>80.34136212624585</v>
      </c>
      <c r="AF249" s="6">
        <v>80.02720099667773</v>
      </c>
      <c r="AG249" s="6">
        <v>79.71303986710964</v>
      </c>
      <c r="AH249" s="6">
        <v>79.39887873754152</v>
      </c>
      <c r="AI249" s="6">
        <v>79.08471760797342</v>
      </c>
      <c r="AJ249" s="14">
        <f t="shared" si="1"/>
        <v>-9.424833887</v>
      </c>
    </row>
    <row r="250" ht="12.75" customHeight="1">
      <c r="A250" s="6" t="s">
        <v>540</v>
      </c>
      <c r="B250" s="6" t="s">
        <v>541</v>
      </c>
      <c r="C250" s="6" t="s">
        <v>64</v>
      </c>
      <c r="D250" s="6" t="s">
        <v>65</v>
      </c>
      <c r="E250" s="6">
        <v>63.57807010507741</v>
      </c>
      <c r="F250" s="6">
        <v>63.45340739552419</v>
      </c>
      <c r="G250" s="6">
        <v>63.32874468597096</v>
      </c>
      <c r="H250" s="6">
        <v>63.20408197641775</v>
      </c>
      <c r="I250" s="6">
        <v>63.07941926686452</v>
      </c>
      <c r="J250" s="6">
        <v>62.9547565573113</v>
      </c>
      <c r="K250" s="6">
        <v>62.830093847758086</v>
      </c>
      <c r="L250" s="6">
        <v>62.70543113820486</v>
      </c>
      <c r="M250" s="6">
        <v>62.58076842865164</v>
      </c>
      <c r="N250" s="6">
        <v>62.45610571909842</v>
      </c>
      <c r="O250" s="6">
        <v>62.3314430095452</v>
      </c>
      <c r="P250" s="6">
        <v>61.886218817678674</v>
      </c>
      <c r="Q250" s="6">
        <v>61.44099462581214</v>
      </c>
      <c r="R250" s="6">
        <v>60.995770433945616</v>
      </c>
      <c r="S250" s="6">
        <v>60.55054624207909</v>
      </c>
      <c r="T250" s="6">
        <v>60.105322050212564</v>
      </c>
      <c r="U250" s="6">
        <v>59.66009785834603</v>
      </c>
      <c r="V250" s="6">
        <v>59.214873666479505</v>
      </c>
      <c r="W250" s="6">
        <v>58.769649474612976</v>
      </c>
      <c r="X250" s="6">
        <v>58.32442528274645</v>
      </c>
      <c r="Y250" s="6">
        <v>57.87920109087993</v>
      </c>
      <c r="Z250" s="6">
        <v>57.4339760968958</v>
      </c>
      <c r="AA250" s="6">
        <v>56.988751102911685</v>
      </c>
      <c r="AB250" s="6">
        <v>56.543526108927566</v>
      </c>
      <c r="AC250" s="6">
        <v>56.09830111494345</v>
      </c>
      <c r="AD250" s="6">
        <v>55.653076120959334</v>
      </c>
      <c r="AE250" s="6">
        <v>55.20784471003449</v>
      </c>
      <c r="AF250" s="6">
        <v>54.762629341461455</v>
      </c>
      <c r="AG250" s="6">
        <v>54.317405951712516</v>
      </c>
      <c r="AH250" s="6">
        <v>53.872174540787675</v>
      </c>
      <c r="AI250" s="6">
        <v>53.42695115103875</v>
      </c>
      <c r="AJ250" s="14">
        <f t="shared" si="1"/>
        <v>-10.15111895</v>
      </c>
    </row>
    <row r="251" ht="12.75" customHeight="1">
      <c r="A251" s="6" t="s">
        <v>542</v>
      </c>
      <c r="B251" s="6" t="s">
        <v>543</v>
      </c>
      <c r="C251" s="6" t="s">
        <v>64</v>
      </c>
      <c r="D251" s="6" t="s">
        <v>65</v>
      </c>
      <c r="E251" s="6">
        <v>40.56591202242634</v>
      </c>
      <c r="F251" s="6">
        <v>40.4039463718906</v>
      </c>
      <c r="G251" s="6">
        <v>40.23580666250238</v>
      </c>
      <c r="H251" s="6">
        <v>40.26968998929205</v>
      </c>
      <c r="I251" s="6">
        <v>40.10327039785051</v>
      </c>
      <c r="J251" s="6">
        <v>39.93685080640896</v>
      </c>
      <c r="K251" s="6">
        <v>39.77043121496742</v>
      </c>
      <c r="L251" s="6">
        <v>39.60401162352587</v>
      </c>
      <c r="M251" s="6">
        <v>39.437592032084325</v>
      </c>
      <c r="N251" s="6">
        <v>39.271172440642786</v>
      </c>
      <c r="O251" s="6">
        <v>33.98063147059902</v>
      </c>
      <c r="P251" s="6">
        <v>38.9039800957902</v>
      </c>
      <c r="Q251" s="6">
        <v>38.70320734237915</v>
      </c>
      <c r="R251" s="6">
        <v>38.502434588968114</v>
      </c>
      <c r="S251" s="6">
        <v>37.899950788045814</v>
      </c>
      <c r="T251" s="6">
        <v>37.701120258571045</v>
      </c>
      <c r="U251" s="6">
        <v>37.502464534198154</v>
      </c>
      <c r="V251" s="6">
        <v>37.303880174752884</v>
      </c>
      <c r="W251" s="6">
        <v>37.10525939451965</v>
      </c>
      <c r="X251" s="6">
        <v>36.90659570026002</v>
      </c>
      <c r="Y251" s="6">
        <v>31.91087787884207</v>
      </c>
      <c r="Z251" s="6">
        <v>32.18313482520318</v>
      </c>
      <c r="AA251" s="6">
        <v>31.972492252498935</v>
      </c>
      <c r="AB251" s="6">
        <v>31.761841679601993</v>
      </c>
      <c r="AC251" s="6">
        <v>31.55127013344931</v>
      </c>
      <c r="AD251" s="6">
        <v>31.340525578561394</v>
      </c>
      <c r="AE251" s="6">
        <v>31.11943141736714</v>
      </c>
      <c r="AF251" s="6">
        <v>30.90354286858921</v>
      </c>
      <c r="AG251" s="6">
        <v>30.690224307623666</v>
      </c>
      <c r="AH251" s="6">
        <v>30.46979826106306</v>
      </c>
      <c r="AI251" s="6">
        <v>30.251785795623935</v>
      </c>
      <c r="AJ251" s="14">
        <f t="shared" si="1"/>
        <v>-10.31412623</v>
      </c>
    </row>
    <row r="252" ht="12.75" customHeight="1">
      <c r="A252" s="6" t="s">
        <v>544</v>
      </c>
      <c r="B252" s="6" t="s">
        <v>545</v>
      </c>
      <c r="C252" s="6" t="s">
        <v>64</v>
      </c>
      <c r="D252" s="6" t="s">
        <v>65</v>
      </c>
      <c r="E252" s="6">
        <v>66.44273394940562</v>
      </c>
      <c r="F252" s="6">
        <v>66.14587238922829</v>
      </c>
      <c r="G252" s="6">
        <v>65.84901082905097</v>
      </c>
      <c r="H252" s="6">
        <v>65.55214926887365</v>
      </c>
      <c r="I252" s="6">
        <v>65.25528770869632</v>
      </c>
      <c r="J252" s="6">
        <v>64.958426148519</v>
      </c>
      <c r="K252" s="6">
        <v>64.66156458834168</v>
      </c>
      <c r="L252" s="6">
        <v>64.36470302816434</v>
      </c>
      <c r="M252" s="6">
        <v>64.06784146798702</v>
      </c>
      <c r="N252" s="6">
        <v>63.77097990780971</v>
      </c>
      <c r="O252" s="6">
        <v>63.47411834763239</v>
      </c>
      <c r="P252" s="6">
        <v>63.17725678745506</v>
      </c>
      <c r="Q252" s="6">
        <v>62.88039522727774</v>
      </c>
      <c r="R252" s="6">
        <v>62.58353366710042</v>
      </c>
      <c r="S252" s="6">
        <v>62.28667210692309</v>
      </c>
      <c r="T252" s="6">
        <v>61.98981054674577</v>
      </c>
      <c r="U252" s="6">
        <v>61.69294898656845</v>
      </c>
      <c r="V252" s="6">
        <v>61.39608742639112</v>
      </c>
      <c r="W252" s="6">
        <v>61.0992258662138</v>
      </c>
      <c r="X252" s="6">
        <v>60.80236430603648</v>
      </c>
      <c r="Y252" s="6">
        <v>60.505502745859154</v>
      </c>
      <c r="Z252" s="6">
        <v>60.01968372995743</v>
      </c>
      <c r="AA252" s="6">
        <v>59.53386471405571</v>
      </c>
      <c r="AB252" s="6">
        <v>59.048045698153985</v>
      </c>
      <c r="AC252" s="6">
        <v>58.56222668225226</v>
      </c>
      <c r="AD252" s="6">
        <v>58.07640766635054</v>
      </c>
      <c r="AE252" s="6">
        <v>57.59058688604133</v>
      </c>
      <c r="AF252" s="6">
        <v>57.10477051675085</v>
      </c>
      <c r="AG252" s="6">
        <v>56.61894973644163</v>
      </c>
      <c r="AH252" s="6">
        <v>56.133128956132424</v>
      </c>
      <c r="AI252" s="6">
        <v>55.64731258684192</v>
      </c>
      <c r="AJ252" s="14">
        <f t="shared" si="1"/>
        <v>-10.79542136</v>
      </c>
    </row>
    <row r="253" ht="12.75" customHeight="1">
      <c r="A253" s="6" t="s">
        <v>546</v>
      </c>
      <c r="B253" s="6" t="s">
        <v>547</v>
      </c>
      <c r="C253" s="6" t="s">
        <v>64</v>
      </c>
      <c r="D253" s="6" t="s">
        <v>65</v>
      </c>
      <c r="E253" s="6">
        <v>70.45802056438394</v>
      </c>
      <c r="F253" s="6">
        <v>70.0056543680771</v>
      </c>
      <c r="G253" s="6">
        <v>69.55328817177028</v>
      </c>
      <c r="H253" s="6">
        <v>69.10092197546344</v>
      </c>
      <c r="I253" s="6">
        <v>68.64855577915661</v>
      </c>
      <c r="J253" s="6">
        <v>68.19618958284977</v>
      </c>
      <c r="K253" s="6">
        <v>67.74382338654293</v>
      </c>
      <c r="L253" s="6">
        <v>67.2914571902361</v>
      </c>
      <c r="M253" s="6">
        <v>66.83909099392928</v>
      </c>
      <c r="N253" s="6">
        <v>66.38672479762245</v>
      </c>
      <c r="O253" s="6">
        <v>65.93435860131561</v>
      </c>
      <c r="P253" s="6">
        <v>65.46167089807062</v>
      </c>
      <c r="Q253" s="6">
        <v>64.98898319482565</v>
      </c>
      <c r="R253" s="6">
        <v>64.51629549158065</v>
      </c>
      <c r="S253" s="6">
        <v>64.04360778833569</v>
      </c>
      <c r="T253" s="6">
        <v>63.5709200850907</v>
      </c>
      <c r="U253" s="6">
        <v>63.09823238184572</v>
      </c>
      <c r="V253" s="6">
        <v>62.62554467860074</v>
      </c>
      <c r="W253" s="6">
        <v>62.15285697535576</v>
      </c>
      <c r="X253" s="6">
        <v>61.68016927211079</v>
      </c>
      <c r="Y253" s="6">
        <v>61.207481568865795</v>
      </c>
      <c r="Z253" s="6">
        <v>61.023328156743005</v>
      </c>
      <c r="AA253" s="6">
        <v>60.839174744620216</v>
      </c>
      <c r="AB253" s="6">
        <v>60.65502133249742</v>
      </c>
      <c r="AC253" s="6">
        <v>60.47086792037463</v>
      </c>
      <c r="AD253" s="6">
        <v>60.28671450825184</v>
      </c>
      <c r="AE253" s="6">
        <v>60.07103255030426</v>
      </c>
      <c r="AF253" s="6">
        <v>59.832881478415054</v>
      </c>
      <c r="AG253" s="6">
        <v>59.70842795167346</v>
      </c>
      <c r="AH253" s="6">
        <v>59.558526179269556</v>
      </c>
      <c r="AI253" s="6">
        <v>59.41747805133678</v>
      </c>
      <c r="AJ253" s="14">
        <f t="shared" si="1"/>
        <v>-11.04054251</v>
      </c>
    </row>
    <row r="254" ht="12.75" customHeight="1">
      <c r="A254" s="6" t="s">
        <v>548</v>
      </c>
      <c r="B254" s="6" t="s">
        <v>549</v>
      </c>
      <c r="C254" s="6" t="s">
        <v>64</v>
      </c>
      <c r="D254" s="6" t="s">
        <v>65</v>
      </c>
      <c r="E254" s="6">
        <v>44.617394550205304</v>
      </c>
      <c r="F254" s="6">
        <v>44.083613288540505</v>
      </c>
      <c r="G254" s="6">
        <v>43.5498320268757</v>
      </c>
      <c r="H254" s="6">
        <v>43.0160507652109</v>
      </c>
      <c r="I254" s="6">
        <v>42.4822695035461</v>
      </c>
      <c r="J254" s="6">
        <v>41.9484882418813</v>
      </c>
      <c r="K254" s="6">
        <v>41.4147069802165</v>
      </c>
      <c r="L254" s="6">
        <v>40.880925718551694</v>
      </c>
      <c r="M254" s="6">
        <v>40.347144456886895</v>
      </c>
      <c r="N254" s="6">
        <v>39.813363195222095</v>
      </c>
      <c r="O254" s="6">
        <v>39.279581933557296</v>
      </c>
      <c r="P254" s="6">
        <v>38.82549458753266</v>
      </c>
      <c r="Q254" s="6">
        <v>38.371407241508024</v>
      </c>
      <c r="R254" s="6">
        <v>37.91731989548339</v>
      </c>
      <c r="S254" s="6">
        <v>37.46323254945875</v>
      </c>
      <c r="T254" s="6">
        <v>37.009145203434116</v>
      </c>
      <c r="U254" s="6">
        <v>36.55505785740949</v>
      </c>
      <c r="V254" s="6">
        <v>36.10097051138485</v>
      </c>
      <c r="W254" s="6">
        <v>35.64688316536021</v>
      </c>
      <c r="X254" s="6">
        <v>35.19279581933557</v>
      </c>
      <c r="Y254" s="6">
        <v>34.738708473310936</v>
      </c>
      <c r="Z254" s="6">
        <v>34.48338932437477</v>
      </c>
      <c r="AA254" s="6">
        <v>34.2280701754386</v>
      </c>
      <c r="AB254" s="6">
        <v>33.97275102650242</v>
      </c>
      <c r="AC254" s="6">
        <v>33.717431877566256</v>
      </c>
      <c r="AD254" s="6">
        <v>33.46211272863008</v>
      </c>
      <c r="AE254" s="6">
        <v>33.3538633818589</v>
      </c>
      <c r="AF254" s="6">
        <v>33.24561403508772</v>
      </c>
      <c r="AG254" s="6">
        <v>33.13736468831653</v>
      </c>
      <c r="AH254" s="6">
        <v>33.02911534154535</v>
      </c>
      <c r="AI254" s="6">
        <v>32.92086599477417</v>
      </c>
      <c r="AJ254" s="14">
        <f t="shared" si="1"/>
        <v>-11.69652856</v>
      </c>
    </row>
    <row r="255" ht="12.75" customHeight="1">
      <c r="A255" s="6" t="s">
        <v>550</v>
      </c>
      <c r="B255" s="6" t="s">
        <v>551</v>
      </c>
      <c r="C255" s="6" t="s">
        <v>64</v>
      </c>
      <c r="D255" s="6" t="s">
        <v>65</v>
      </c>
      <c r="E255" s="6">
        <v>64.78890268683676</v>
      </c>
      <c r="F255" s="6">
        <v>64.36894332806501</v>
      </c>
      <c r="G255" s="6">
        <v>63.948983969293295</v>
      </c>
      <c r="H255" s="6">
        <v>63.52902461052155</v>
      </c>
      <c r="I255" s="6">
        <v>63.10906525174983</v>
      </c>
      <c r="J255" s="6">
        <v>62.68910589297809</v>
      </c>
      <c r="K255" s="6">
        <v>62.269146534206364</v>
      </c>
      <c r="L255" s="6">
        <v>61.84918717543463</v>
      </c>
      <c r="M255" s="6">
        <v>61.4292278166629</v>
      </c>
      <c r="N255" s="6">
        <v>61.00926845789117</v>
      </c>
      <c r="O255" s="6">
        <v>60.58930909911944</v>
      </c>
      <c r="P255" s="6">
        <v>60.16934974034771</v>
      </c>
      <c r="Q255" s="6">
        <v>59.74939038157597</v>
      </c>
      <c r="R255" s="6">
        <v>59.32943102280424</v>
      </c>
      <c r="S255" s="6">
        <v>58.90947166403251</v>
      </c>
      <c r="T255" s="6">
        <v>58.48951230526078</v>
      </c>
      <c r="U255" s="6">
        <v>58.06955294648905</v>
      </c>
      <c r="V255" s="6">
        <v>57.64959358771732</v>
      </c>
      <c r="W255" s="6">
        <v>57.22963422894558</v>
      </c>
      <c r="X255" s="6">
        <v>56.80967487017385</v>
      </c>
      <c r="Y255" s="6">
        <v>56.389715511402116</v>
      </c>
      <c r="Z255" s="6">
        <v>55.96975389478438</v>
      </c>
      <c r="AA255" s="6">
        <v>55.549792278166635</v>
      </c>
      <c r="AB255" s="6">
        <v>55.12983066154889</v>
      </c>
      <c r="AC255" s="6">
        <v>54.70986904493114</v>
      </c>
      <c r="AD255" s="6">
        <v>54.28990742831339</v>
      </c>
      <c r="AE255" s="6">
        <v>53.76044253781892</v>
      </c>
      <c r="AF255" s="6">
        <v>53.23097764732445</v>
      </c>
      <c r="AG255" s="6">
        <v>52.701512756829985</v>
      </c>
      <c r="AH255" s="6">
        <v>52.17204786633551</v>
      </c>
      <c r="AI255" s="6">
        <v>51.642582975841044</v>
      </c>
      <c r="AJ255" s="14">
        <f t="shared" si="1"/>
        <v>-13.14631971</v>
      </c>
    </row>
    <row r="256" ht="12.75" customHeight="1">
      <c r="A256" s="6" t="s">
        <v>552</v>
      </c>
      <c r="B256" s="6" t="s">
        <v>553</v>
      </c>
      <c r="C256" s="6" t="s">
        <v>64</v>
      </c>
      <c r="D256" s="6" t="s">
        <v>65</v>
      </c>
      <c r="E256" s="6">
        <v>70.11428571428571</v>
      </c>
      <c r="F256" s="6">
        <v>68.95142857142858</v>
      </c>
      <c r="G256" s="6">
        <v>67.78857142857143</v>
      </c>
      <c r="H256" s="6">
        <v>66.62571428571428</v>
      </c>
      <c r="I256" s="6">
        <v>65.46285714285715</v>
      </c>
      <c r="J256" s="6">
        <v>64.3</v>
      </c>
      <c r="K256" s="6">
        <v>63.137142857142855</v>
      </c>
      <c r="L256" s="6">
        <v>61.97428571428571</v>
      </c>
      <c r="M256" s="6">
        <v>60.81142857142857</v>
      </c>
      <c r="N256" s="6">
        <v>59.64857142857143</v>
      </c>
      <c r="O256" s="6">
        <v>58.48571428571429</v>
      </c>
      <c r="P256" s="6">
        <v>57.902857142857144</v>
      </c>
      <c r="Q256" s="6">
        <v>57.32</v>
      </c>
      <c r="R256" s="6">
        <v>56.737142857142864</v>
      </c>
      <c r="S256" s="6">
        <v>56.15428571428571</v>
      </c>
      <c r="T256" s="6">
        <v>55.57142857142857</v>
      </c>
      <c r="U256" s="6">
        <v>54.98857142857143</v>
      </c>
      <c r="V256" s="6">
        <v>54.40571428571428</v>
      </c>
      <c r="W256" s="6">
        <v>53.82285714285714</v>
      </c>
      <c r="X256" s="6">
        <v>53.24</v>
      </c>
      <c r="Y256" s="6">
        <v>52.65714285714286</v>
      </c>
      <c r="Z256" s="6">
        <v>53.07428571428571</v>
      </c>
      <c r="AA256" s="6">
        <v>53.49142857142857</v>
      </c>
      <c r="AB256" s="6">
        <v>53.90857142857143</v>
      </c>
      <c r="AC256" s="6">
        <v>54.32571428571428</v>
      </c>
      <c r="AD256" s="6">
        <v>54.74285714285714</v>
      </c>
      <c r="AE256" s="6">
        <v>55.17142857142857</v>
      </c>
      <c r="AF256" s="6">
        <v>55.6</v>
      </c>
      <c r="AG256" s="6">
        <v>56.028571428571425</v>
      </c>
      <c r="AH256" s="6">
        <v>56.45714285714285</v>
      </c>
      <c r="AI256" s="6">
        <v>56.885714285714286</v>
      </c>
      <c r="AJ256" s="14">
        <f t="shared" si="1"/>
        <v>-13.22857143</v>
      </c>
    </row>
    <row r="257" ht="12.75" customHeight="1">
      <c r="A257" s="6" t="s">
        <v>554</v>
      </c>
      <c r="B257" s="6" t="s">
        <v>555</v>
      </c>
      <c r="C257" s="6" t="s">
        <v>64</v>
      </c>
      <c r="D257" s="6" t="s">
        <v>65</v>
      </c>
      <c r="E257" s="6">
        <v>37.14149342384387</v>
      </c>
      <c r="F257" s="6">
        <v>36.69601187950785</v>
      </c>
      <c r="G257" s="6">
        <v>36.250530335171824</v>
      </c>
      <c r="H257" s="6">
        <v>35.805048790835805</v>
      </c>
      <c r="I257" s="6">
        <v>35.35956724649979</v>
      </c>
      <c r="J257" s="6">
        <v>34.91408570216377</v>
      </c>
      <c r="K257" s="6">
        <v>34.46860415782775</v>
      </c>
      <c r="L257" s="6">
        <v>34.02312261349172</v>
      </c>
      <c r="M257" s="6">
        <v>33.5776410691557</v>
      </c>
      <c r="N257" s="6">
        <v>33.132159524819684</v>
      </c>
      <c r="O257" s="6">
        <v>32.686677980483665</v>
      </c>
      <c r="P257" s="6">
        <v>32.241196436147646</v>
      </c>
      <c r="Q257" s="6">
        <v>31.795714891811627</v>
      </c>
      <c r="R257" s="6">
        <v>31.350233347475605</v>
      </c>
      <c r="S257" s="6">
        <v>30.904751803139586</v>
      </c>
      <c r="T257" s="6">
        <v>30.45927025880356</v>
      </c>
      <c r="U257" s="6">
        <v>30.013788714467545</v>
      </c>
      <c r="V257" s="6">
        <v>29.568307170131526</v>
      </c>
      <c r="W257" s="6">
        <v>29.1228256257955</v>
      </c>
      <c r="X257" s="6">
        <v>28.677344081459484</v>
      </c>
      <c r="Y257" s="6">
        <v>28.231862537123465</v>
      </c>
      <c r="Z257" s="6">
        <v>27.78638099278744</v>
      </c>
      <c r="AA257" s="6">
        <v>27.340899448451424</v>
      </c>
      <c r="AB257" s="6">
        <v>26.895417904115398</v>
      </c>
      <c r="AC257" s="6">
        <v>26.44993635977938</v>
      </c>
      <c r="AD257" s="6">
        <v>26.004454815443363</v>
      </c>
      <c r="AE257" s="6">
        <v>25.558973271107337</v>
      </c>
      <c r="AF257" s="6">
        <v>25.11349172677132</v>
      </c>
      <c r="AG257" s="6">
        <v>24.6680101824353</v>
      </c>
      <c r="AH257" s="6">
        <v>24.222528638099277</v>
      </c>
      <c r="AI257" s="6">
        <v>23.777047093763258</v>
      </c>
      <c r="AJ257" s="14">
        <f t="shared" si="1"/>
        <v>-13.36444633</v>
      </c>
    </row>
    <row r="258" ht="12.75" customHeight="1">
      <c r="A258" s="6" t="s">
        <v>556</v>
      </c>
      <c r="B258" s="6" t="s">
        <v>557</v>
      </c>
      <c r="C258" s="6" t="s">
        <v>64</v>
      </c>
      <c r="D258" s="6" t="s">
        <v>65</v>
      </c>
      <c r="E258" s="6">
        <v>70.14598860149057</v>
      </c>
      <c r="F258" s="6">
        <v>69.52902235861464</v>
      </c>
      <c r="G258" s="6">
        <v>68.91205611573871</v>
      </c>
      <c r="H258" s="6">
        <v>68.29508987286277</v>
      </c>
      <c r="I258" s="6">
        <v>67.67812362998684</v>
      </c>
      <c r="J258" s="6">
        <v>67.06115738711091</v>
      </c>
      <c r="K258" s="6">
        <v>66.44419114423499</v>
      </c>
      <c r="L258" s="6">
        <v>65.82722490135906</v>
      </c>
      <c r="M258" s="6">
        <v>65.21025865848313</v>
      </c>
      <c r="N258" s="6">
        <v>64.59329241560718</v>
      </c>
      <c r="O258" s="6">
        <v>63.976326172731255</v>
      </c>
      <c r="P258" s="6">
        <v>63.6786058746164</v>
      </c>
      <c r="Q258" s="6">
        <v>63.380885576501534</v>
      </c>
      <c r="R258" s="6">
        <v>63.08316527838668</v>
      </c>
      <c r="S258" s="6">
        <v>62.78544498027181</v>
      </c>
      <c r="T258" s="6">
        <v>62.48772468215695</v>
      </c>
      <c r="U258" s="6">
        <v>62.19000438404208</v>
      </c>
      <c r="V258" s="6">
        <v>61.892284085927216</v>
      </c>
      <c r="W258" s="6">
        <v>61.59456378781236</v>
      </c>
      <c r="X258" s="6">
        <v>61.296843489697494</v>
      </c>
      <c r="Y258" s="6">
        <v>60.99912319158264</v>
      </c>
      <c r="Z258" s="6">
        <v>60.485664182376155</v>
      </c>
      <c r="AA258" s="6">
        <v>59.972205173169655</v>
      </c>
      <c r="AB258" s="6">
        <v>59.458746163963184</v>
      </c>
      <c r="AC258" s="6">
        <v>58.945287154756684</v>
      </c>
      <c r="AD258" s="6">
        <v>58.43182814555019</v>
      </c>
      <c r="AE258" s="6">
        <v>57.94300745287154</v>
      </c>
      <c r="AF258" s="6">
        <v>57.453748355984224</v>
      </c>
      <c r="AG258" s="6">
        <v>56.96492766330557</v>
      </c>
      <c r="AH258" s="6">
        <v>56.475668566418236</v>
      </c>
      <c r="AI258" s="6">
        <v>55.986409469530905</v>
      </c>
      <c r="AJ258" s="14">
        <f t="shared" si="1"/>
        <v>-14.15957913</v>
      </c>
    </row>
    <row r="259" ht="12.75" customHeight="1">
      <c r="A259" s="6" t="s">
        <v>558</v>
      </c>
      <c r="B259" s="6" t="s">
        <v>559</v>
      </c>
      <c r="C259" s="6" t="s">
        <v>64</v>
      </c>
      <c r="D259" s="6" t="s">
        <v>65</v>
      </c>
      <c r="E259" s="6">
        <v>42.88001064207166</v>
      </c>
      <c r="F259" s="6">
        <v>42.25922312876907</v>
      </c>
      <c r="G259" s="6">
        <v>41.63843561546648</v>
      </c>
      <c r="H259" s="6">
        <v>41.01764810216389</v>
      </c>
      <c r="I259" s="6">
        <v>40.3968605888613</v>
      </c>
      <c r="J259" s="6">
        <v>39.77607307555871</v>
      </c>
      <c r="K259" s="6">
        <v>39.15528556225612</v>
      </c>
      <c r="L259" s="6">
        <v>38.53449804895353</v>
      </c>
      <c r="M259" s="6">
        <v>37.91371053565094</v>
      </c>
      <c r="N259" s="6">
        <v>37.292923022348354</v>
      </c>
      <c r="O259" s="6">
        <v>36.67213550904576</v>
      </c>
      <c r="P259" s="6">
        <v>36.22871585668677</v>
      </c>
      <c r="Q259" s="6">
        <v>35.78529620432778</v>
      </c>
      <c r="R259" s="6">
        <v>35.34187655196878</v>
      </c>
      <c r="S259" s="6">
        <v>34.89845689960979</v>
      </c>
      <c r="T259" s="6">
        <v>34.4550372472508</v>
      </c>
      <c r="U259" s="6">
        <v>34.01161759489181</v>
      </c>
      <c r="V259" s="6">
        <v>33.56819794253281</v>
      </c>
      <c r="W259" s="6">
        <v>33.12477829017382</v>
      </c>
      <c r="X259" s="6">
        <v>32.681358637814824</v>
      </c>
      <c r="Y259" s="6">
        <v>32.237938985455834</v>
      </c>
      <c r="Z259" s="6">
        <v>31.794519333096844</v>
      </c>
      <c r="AA259" s="6">
        <v>31.35109968073785</v>
      </c>
      <c r="AB259" s="6">
        <v>30.90768002837886</v>
      </c>
      <c r="AC259" s="6">
        <v>30.464260376019865</v>
      </c>
      <c r="AD259" s="6">
        <v>30.020840723660875</v>
      </c>
      <c r="AE259" s="6">
        <v>29.577421071301877</v>
      </c>
      <c r="AF259" s="6">
        <v>29.13400141894289</v>
      </c>
      <c r="AG259" s="6">
        <v>28.690581766583893</v>
      </c>
      <c r="AH259" s="6">
        <v>28.247162114224906</v>
      </c>
      <c r="AI259" s="6">
        <v>27.80374246186591</v>
      </c>
      <c r="AJ259" s="14">
        <f t="shared" si="1"/>
        <v>-15.07626818</v>
      </c>
    </row>
    <row r="260" ht="12.75" customHeight="1">
      <c r="A260" s="6" t="s">
        <v>560</v>
      </c>
      <c r="B260" s="6" t="s">
        <v>561</v>
      </c>
      <c r="C260" s="6" t="s">
        <v>64</v>
      </c>
      <c r="D260" s="6" t="s">
        <v>65</v>
      </c>
      <c r="E260" s="6">
        <v>24.688238993710694</v>
      </c>
      <c r="F260" s="6">
        <v>23.821443396226417</v>
      </c>
      <c r="G260" s="6">
        <v>22.95464779874214</v>
      </c>
      <c r="H260" s="6">
        <v>22.08785220125786</v>
      </c>
      <c r="I260" s="6">
        <v>21.221056603773587</v>
      </c>
      <c r="J260" s="6">
        <v>20.35426100628931</v>
      </c>
      <c r="K260" s="6">
        <v>19.487465408805033</v>
      </c>
      <c r="L260" s="6">
        <v>18.620669811320756</v>
      </c>
      <c r="M260" s="6">
        <v>17.75387421383648</v>
      </c>
      <c r="N260" s="6">
        <v>16.887078616352202</v>
      </c>
      <c r="O260" s="6">
        <v>16.020283018867925</v>
      </c>
      <c r="P260" s="6">
        <v>15.665292452830187</v>
      </c>
      <c r="Q260" s="6">
        <v>15.310301886792455</v>
      </c>
      <c r="R260" s="6">
        <v>14.955311320754717</v>
      </c>
      <c r="S260" s="6">
        <v>14.60032075471698</v>
      </c>
      <c r="T260" s="6">
        <v>14.245330188679246</v>
      </c>
      <c r="U260" s="6">
        <v>13.890339622641509</v>
      </c>
      <c r="V260" s="6">
        <v>13.535349056603774</v>
      </c>
      <c r="W260" s="6">
        <v>13.180358490566038</v>
      </c>
      <c r="X260" s="6">
        <v>12.825367924528303</v>
      </c>
      <c r="Y260" s="6">
        <v>12.470377358490566</v>
      </c>
      <c r="Z260" s="6">
        <v>12.115389937106919</v>
      </c>
      <c r="AA260" s="6">
        <v>11.760402515723271</v>
      </c>
      <c r="AB260" s="6">
        <v>11.405415094339624</v>
      </c>
      <c r="AC260" s="6">
        <v>11.050427672955975</v>
      </c>
      <c r="AD260" s="6">
        <v>10.695440251572327</v>
      </c>
      <c r="AE260" s="6">
        <v>10.340440251572327</v>
      </c>
      <c r="AF260" s="6">
        <v>9.985440251572328</v>
      </c>
      <c r="AG260" s="6">
        <v>9.630440251572328</v>
      </c>
      <c r="AH260" s="6">
        <v>9.275471698113208</v>
      </c>
      <c r="AI260" s="6">
        <v>8.920471698113207</v>
      </c>
      <c r="AJ260" s="14">
        <f t="shared" si="1"/>
        <v>-15.7677673</v>
      </c>
    </row>
    <row r="261" ht="12.75" customHeight="1">
      <c r="A261" s="6" t="s">
        <v>562</v>
      </c>
      <c r="B261" s="6" t="s">
        <v>563</v>
      </c>
      <c r="C261" s="6" t="s">
        <v>64</v>
      </c>
      <c r="D261" s="6" t="s">
        <v>65</v>
      </c>
      <c r="E261" s="6">
        <v>60.009303179606455</v>
      </c>
      <c r="F261" s="6">
        <v>59.34364078709796</v>
      </c>
      <c r="G261" s="6">
        <v>58.677978394589466</v>
      </c>
      <c r="H261" s="6">
        <v>58.01231600208098</v>
      </c>
      <c r="I261" s="6">
        <v>57.346653609572485</v>
      </c>
      <c r="J261" s="6">
        <v>56.68099121706399</v>
      </c>
      <c r="K261" s="6">
        <v>56.015328824555496</v>
      </c>
      <c r="L261" s="6">
        <v>55.34966643204701</v>
      </c>
      <c r="M261" s="6">
        <v>54.684004039538515</v>
      </c>
      <c r="N261" s="6">
        <v>54.01834164703002</v>
      </c>
      <c r="O261" s="6">
        <v>53.352679254521526</v>
      </c>
      <c r="P261" s="6">
        <v>52.828287480490864</v>
      </c>
      <c r="Q261" s="6">
        <v>52.3038957064602</v>
      </c>
      <c r="R261" s="6">
        <v>51.779503932429535</v>
      </c>
      <c r="S261" s="6">
        <v>51.26452511401548</v>
      </c>
      <c r="T261" s="6">
        <v>50.74469664503489</v>
      </c>
      <c r="U261" s="6">
        <v>50.21170673481568</v>
      </c>
      <c r="V261" s="6">
        <v>49.68345727751255</v>
      </c>
      <c r="W261" s="6">
        <v>49.174851142642844</v>
      </c>
      <c r="X261" s="6">
        <v>48.65101943976733</v>
      </c>
      <c r="Y261" s="6">
        <v>48.129381869393505</v>
      </c>
      <c r="Z261" s="6">
        <v>47.68370555189885</v>
      </c>
      <c r="AA261" s="6">
        <v>47.25036515348695</v>
      </c>
      <c r="AB261" s="6">
        <v>46.81182091014884</v>
      </c>
      <c r="AC261" s="6">
        <v>46.36821216390029</v>
      </c>
      <c r="AD261" s="6">
        <v>45.924603417651745</v>
      </c>
      <c r="AE261" s="6">
        <v>45.48099773381515</v>
      </c>
      <c r="AF261" s="6">
        <v>45.05739977634462</v>
      </c>
      <c r="AG261" s="6">
        <v>44.6135970220132</v>
      </c>
      <c r="AH261" s="6">
        <v>44.169794267681795</v>
      </c>
      <c r="AI261" s="6">
        <v>43.725991513350394</v>
      </c>
      <c r="AJ261" s="14">
        <f t="shared" si="1"/>
        <v>-16.28331167</v>
      </c>
    </row>
    <row r="262" ht="12.75" customHeight="1">
      <c r="A262" s="6" t="s">
        <v>564</v>
      </c>
      <c r="B262" s="6" t="s">
        <v>565</v>
      </c>
      <c r="C262" s="6" t="s">
        <v>64</v>
      </c>
      <c r="D262" s="6" t="s">
        <v>65</v>
      </c>
      <c r="E262" s="6">
        <v>65.43771424786236</v>
      </c>
      <c r="F262" s="6">
        <v>64.48467351523817</v>
      </c>
      <c r="G262" s="6">
        <v>63.531632782613976</v>
      </c>
      <c r="H262" s="6">
        <v>62.57859204998979</v>
      </c>
      <c r="I262" s="6">
        <v>61.6255513173656</v>
      </c>
      <c r="J262" s="6">
        <v>60.67251058474141</v>
      </c>
      <c r="K262" s="6">
        <v>59.71946985211722</v>
      </c>
      <c r="L262" s="6">
        <v>58.76642911949303</v>
      </c>
      <c r="M262" s="6">
        <v>57.813388386868844</v>
      </c>
      <c r="N262" s="6">
        <v>56.860347654244656</v>
      </c>
      <c r="O262" s="6">
        <v>55.90730692162047</v>
      </c>
      <c r="P262" s="6">
        <v>55.81783756630988</v>
      </c>
      <c r="Q262" s="6">
        <v>55.7283682109993</v>
      </c>
      <c r="R262" s="6">
        <v>55.63889885568871</v>
      </c>
      <c r="S262" s="6">
        <v>55.549429500378125</v>
      </c>
      <c r="T262" s="6">
        <v>55.459960145067534</v>
      </c>
      <c r="U262" s="6">
        <v>55.37049078975694</v>
      </c>
      <c r="V262" s="6">
        <v>55.281021434446366</v>
      </c>
      <c r="W262" s="6">
        <v>55.191552079135775</v>
      </c>
      <c r="X262" s="6">
        <v>55.1020827238252</v>
      </c>
      <c r="Y262" s="6">
        <v>55.01261336851461</v>
      </c>
      <c r="Z262" s="6">
        <v>54.5013110175152</v>
      </c>
      <c r="AA262" s="6">
        <v>53.990008666515784</v>
      </c>
      <c r="AB262" s="6">
        <v>53.478706315516376</v>
      </c>
      <c r="AC262" s="6">
        <v>52.96740396451697</v>
      </c>
      <c r="AD262" s="6">
        <v>52.45610161351756</v>
      </c>
      <c r="AE262" s="6">
        <v>50.74345452695819</v>
      </c>
      <c r="AF262" s="6">
        <v>50.039333822986606</v>
      </c>
      <c r="AG262" s="6">
        <v>49.71681777920756</v>
      </c>
      <c r="AH262" s="6">
        <v>49.39429640925072</v>
      </c>
      <c r="AI262" s="6">
        <v>49.07178036547167</v>
      </c>
      <c r="AJ262" s="14">
        <f t="shared" si="1"/>
        <v>-16.36593388</v>
      </c>
    </row>
    <row r="263" ht="12.75" customHeight="1">
      <c r="A263" s="6" t="s">
        <v>566</v>
      </c>
      <c r="B263" s="6" t="s">
        <v>567</v>
      </c>
      <c r="C263" s="6" t="s">
        <v>64</v>
      </c>
      <c r="D263" s="6" t="s">
        <v>65</v>
      </c>
      <c r="E263" s="6">
        <v>62.34302062089281</v>
      </c>
      <c r="F263" s="6">
        <v>62.21624178563335</v>
      </c>
      <c r="G263" s="6">
        <v>62.0894629503739</v>
      </c>
      <c r="H263" s="6">
        <v>61.96268411511443</v>
      </c>
      <c r="I263" s="6">
        <v>61.83590527985498</v>
      </c>
      <c r="J263" s="6">
        <v>61.709126444595505</v>
      </c>
      <c r="K263" s="6">
        <v>61.582347609336054</v>
      </c>
      <c r="L263" s="6">
        <v>61.45556877407658</v>
      </c>
      <c r="M263" s="6">
        <v>61.32878993881713</v>
      </c>
      <c r="N263" s="6">
        <v>61.202011103557666</v>
      </c>
      <c r="O263" s="6">
        <v>61.07523226829821</v>
      </c>
      <c r="P263" s="6">
        <v>60.966593020620884</v>
      </c>
      <c r="Q263" s="6">
        <v>60.85795377294359</v>
      </c>
      <c r="R263" s="6">
        <v>60.749314525266264</v>
      </c>
      <c r="S263" s="6">
        <v>60.64067527758894</v>
      </c>
      <c r="T263" s="6">
        <v>60.532036029911616</v>
      </c>
      <c r="U263" s="6">
        <v>60.423396782234306</v>
      </c>
      <c r="V263" s="6">
        <v>60.314757534556996</v>
      </c>
      <c r="W263" s="6">
        <v>60.20611828687967</v>
      </c>
      <c r="X263" s="6">
        <v>60.09747903920236</v>
      </c>
      <c r="Y263" s="6">
        <v>59.98883979152504</v>
      </c>
      <c r="Z263" s="6">
        <v>58.01466122818943</v>
      </c>
      <c r="AA263" s="6">
        <v>56.04048266485384</v>
      </c>
      <c r="AB263" s="6">
        <v>54.066304101518234</v>
      </c>
      <c r="AC263" s="6">
        <v>52.09212553818264</v>
      </c>
      <c r="AD263" s="6">
        <v>50.11794697484704</v>
      </c>
      <c r="AE263" s="6">
        <v>49.235950600498526</v>
      </c>
      <c r="AF263" s="6">
        <v>48.35395422615001</v>
      </c>
      <c r="AG263" s="6">
        <v>47.47195785180149</v>
      </c>
      <c r="AH263" s="6">
        <v>46.58996147745299</v>
      </c>
      <c r="AI263" s="6">
        <v>45.70796510310446</v>
      </c>
      <c r="AJ263" s="14">
        <f t="shared" si="1"/>
        <v>-16.63505552</v>
      </c>
    </row>
    <row r="264" ht="12.75" customHeight="1">
      <c r="A264" s="6" t="s">
        <v>568</v>
      </c>
      <c r="B264" s="6" t="s">
        <v>569</v>
      </c>
      <c r="C264" s="6" t="s">
        <v>64</v>
      </c>
      <c r="D264" s="6" t="s">
        <v>65</v>
      </c>
      <c r="E264" s="6">
        <v>40.974308300395265</v>
      </c>
      <c r="F264" s="6">
        <v>40.40780632411067</v>
      </c>
      <c r="G264" s="6">
        <v>39.84130434782609</v>
      </c>
      <c r="H264" s="6">
        <v>39.2748023715415</v>
      </c>
      <c r="I264" s="6">
        <v>38.70830039525692</v>
      </c>
      <c r="J264" s="6">
        <v>38.14179841897233</v>
      </c>
      <c r="K264" s="6">
        <v>37.575296442687744</v>
      </c>
      <c r="L264" s="6">
        <v>37.00879446640316</v>
      </c>
      <c r="M264" s="6">
        <v>36.442292490118575</v>
      </c>
      <c r="N264" s="6">
        <v>35.87579051383399</v>
      </c>
      <c r="O264" s="6">
        <v>35.30928853754941</v>
      </c>
      <c r="P264" s="6">
        <v>34.74278656126482</v>
      </c>
      <c r="Q264" s="6">
        <v>34.17628458498024</v>
      </c>
      <c r="R264" s="6">
        <v>33.60978260869565</v>
      </c>
      <c r="S264" s="6">
        <v>33.04328063241107</v>
      </c>
      <c r="T264" s="6">
        <v>32.476778656126484</v>
      </c>
      <c r="U264" s="6">
        <v>31.9102766798419</v>
      </c>
      <c r="V264" s="6">
        <v>31.343774703557308</v>
      </c>
      <c r="W264" s="6">
        <v>30.777272727272724</v>
      </c>
      <c r="X264" s="6">
        <v>30.210770750988143</v>
      </c>
      <c r="Y264" s="6">
        <v>29.64426877470356</v>
      </c>
      <c r="Z264" s="6">
        <v>29.077865612648218</v>
      </c>
      <c r="AA264" s="6">
        <v>28.51146245059289</v>
      </c>
      <c r="AB264" s="6">
        <v>27.94505928853755</v>
      </c>
      <c r="AC264" s="6">
        <v>27.37865612648221</v>
      </c>
      <c r="AD264" s="6">
        <v>26.81225296442688</v>
      </c>
      <c r="AE264" s="6">
        <v>26.245059288537547</v>
      </c>
      <c r="AF264" s="6">
        <v>25.67885375494071</v>
      </c>
      <c r="AG264" s="6">
        <v>25.112648221343875</v>
      </c>
      <c r="AH264" s="6">
        <v>24.545454545454547</v>
      </c>
      <c r="AI264" s="6">
        <v>23.979249011857707</v>
      </c>
      <c r="AJ264" s="14">
        <f t="shared" si="1"/>
        <v>-16.99505929</v>
      </c>
    </row>
    <row r="265" ht="12.75" customHeight="1">
      <c r="A265" s="6" t="s">
        <v>570</v>
      </c>
      <c r="B265" s="6" t="s">
        <v>571</v>
      </c>
      <c r="C265" s="6" t="s">
        <v>64</v>
      </c>
      <c r="D265" s="6" t="s">
        <v>65</v>
      </c>
      <c r="E265" s="6">
        <v>64.29866599546942</v>
      </c>
      <c r="F265" s="6">
        <v>63.65577397432671</v>
      </c>
      <c r="G265" s="6">
        <v>63.012881953183985</v>
      </c>
      <c r="H265" s="6">
        <v>62.36998993204128</v>
      </c>
      <c r="I265" s="6">
        <v>61.727097910898564</v>
      </c>
      <c r="J265" s="6">
        <v>61.08420588975585</v>
      </c>
      <c r="K265" s="6">
        <v>60.441313868613136</v>
      </c>
      <c r="L265" s="6">
        <v>59.79842184747043</v>
      </c>
      <c r="M265" s="6">
        <v>59.155529826327715</v>
      </c>
      <c r="N265" s="6">
        <v>58.512637805184994</v>
      </c>
      <c r="O265" s="6">
        <v>57.86974578404228</v>
      </c>
      <c r="P265" s="6">
        <v>57.008572866851246</v>
      </c>
      <c r="Q265" s="6">
        <v>56.147399949660205</v>
      </c>
      <c r="R265" s="6">
        <v>55.28622703246916</v>
      </c>
      <c r="S265" s="6">
        <v>54.42505411527813</v>
      </c>
      <c r="T265" s="6">
        <v>53.56388119808708</v>
      </c>
      <c r="U265" s="6">
        <v>52.70270828089605</v>
      </c>
      <c r="V265" s="6">
        <v>51.84153536370501</v>
      </c>
      <c r="W265" s="6">
        <v>50.98036244651397</v>
      </c>
      <c r="X265" s="6">
        <v>50.119189529322924</v>
      </c>
      <c r="Y265" s="6">
        <v>49.2580166121319</v>
      </c>
      <c r="Z265" s="6">
        <v>48.21534356909137</v>
      </c>
      <c r="AA265" s="6">
        <v>47.172670526050844</v>
      </c>
      <c r="AB265" s="6">
        <v>46.12999748301032</v>
      </c>
      <c r="AC265" s="6">
        <v>45.0873244399698</v>
      </c>
      <c r="AD265" s="6">
        <v>44.04465139692927</v>
      </c>
      <c r="AE265" s="6">
        <v>43.62730933803171</v>
      </c>
      <c r="AF265" s="6">
        <v>42.638484772212436</v>
      </c>
      <c r="AG265" s="6">
        <v>41.93538887490561</v>
      </c>
      <c r="AH265" s="6">
        <v>41.2323181474956</v>
      </c>
      <c r="AI265" s="6">
        <v>40.529222250188774</v>
      </c>
      <c r="AJ265" s="14">
        <f t="shared" si="1"/>
        <v>-23.76944375</v>
      </c>
    </row>
    <row r="266" ht="12.75" customHeight="1">
      <c r="A266" s="6" t="s">
        <v>572</v>
      </c>
      <c r="B266" s="6" t="s">
        <v>573</v>
      </c>
      <c r="C266" s="6" t="s">
        <v>64</v>
      </c>
      <c r="D266" s="6" t="s">
        <v>65</v>
      </c>
      <c r="E266" s="6">
        <v>53.17699850423799</v>
      </c>
      <c r="F266" s="6">
        <v>52.34601961110188</v>
      </c>
      <c r="G266" s="6">
        <v>51.51504071796577</v>
      </c>
      <c r="H266" s="6">
        <v>50.684061824829655</v>
      </c>
      <c r="I266" s="6">
        <v>49.853082931693535</v>
      </c>
      <c r="J266" s="6">
        <v>49.022104038557416</v>
      </c>
      <c r="K266" s="6">
        <v>48.1911251454213</v>
      </c>
      <c r="L266" s="6">
        <v>47.36014625228519</v>
      </c>
      <c r="M266" s="6">
        <v>46.52916735914908</v>
      </c>
      <c r="N266" s="6">
        <v>45.698188466012965</v>
      </c>
      <c r="O266" s="6">
        <v>44.867209572876845</v>
      </c>
      <c r="P266" s="6">
        <v>43.86075286687718</v>
      </c>
      <c r="Q266" s="6">
        <v>42.85429616087752</v>
      </c>
      <c r="R266" s="6">
        <v>41.84783945487785</v>
      </c>
      <c r="S266" s="6">
        <v>40.841382748878175</v>
      </c>
      <c r="T266" s="6">
        <v>39.83492604287851</v>
      </c>
      <c r="U266" s="6">
        <v>38.82846933687885</v>
      </c>
      <c r="V266" s="6">
        <v>37.82201263087918</v>
      </c>
      <c r="W266" s="6">
        <v>36.815555924879504</v>
      </c>
      <c r="X266" s="6">
        <v>35.80909921887984</v>
      </c>
      <c r="Y266" s="6">
        <v>34.80264251288017</v>
      </c>
      <c r="Z266" s="6">
        <v>34.33626391889646</v>
      </c>
      <c r="AA266" s="6">
        <v>33.869885324912744</v>
      </c>
      <c r="AB266" s="6">
        <v>33.40350673092903</v>
      </c>
      <c r="AC266" s="6">
        <v>32.93712813694532</v>
      </c>
      <c r="AD266" s="6">
        <v>32.47074954296161</v>
      </c>
      <c r="AE266" s="6">
        <v>31.6397706498255</v>
      </c>
      <c r="AF266" s="6">
        <v>30.80879175668938</v>
      </c>
      <c r="AG266" s="6">
        <v>29.977812863553265</v>
      </c>
      <c r="AH266" s="6">
        <v>29.146833970417152</v>
      </c>
      <c r="AI266" s="6">
        <v>28.31585507728104</v>
      </c>
      <c r="AJ266" s="14">
        <f t="shared" si="1"/>
        <v>-24.86114343</v>
      </c>
    </row>
    <row r="267" ht="12.75" customHeight="1">
      <c r="A267" s="6" t="s">
        <v>574</v>
      </c>
      <c r="B267" s="6" t="s">
        <v>575</v>
      </c>
      <c r="C267" s="6" t="s">
        <v>64</v>
      </c>
      <c r="D267" s="6" t="s">
        <v>65</v>
      </c>
      <c r="E267" s="6">
        <v>31.6245086168632</v>
      </c>
      <c r="F267" s="6">
        <v>31.5688153292488</v>
      </c>
      <c r="G267" s="6">
        <v>31.6204672170759</v>
      </c>
      <c r="H267" s="6">
        <v>31.5655089667508</v>
      </c>
      <c r="I267" s="6">
        <v>31.5124955898908</v>
      </c>
      <c r="J267" s="6">
        <v>31.4573438727645</v>
      </c>
      <c r="K267" s="6">
        <v>31.4015862260579</v>
      </c>
      <c r="L267" s="6">
        <v>31.3290220596323</v>
      </c>
      <c r="M267" s="6">
        <v>31.2794376768603</v>
      </c>
      <c r="N267" s="6">
        <v>31.2219649911102</v>
      </c>
      <c r="O267" s="6">
        <v>31.1706901936844</v>
      </c>
      <c r="P267" s="6">
        <v>31.1358197760399</v>
      </c>
      <c r="Q267" s="6">
        <v>31.1012044270228</v>
      </c>
      <c r="R267" s="6">
        <v>31.0660899299073</v>
      </c>
      <c r="S267" s="6">
        <v>31.0313628883713</v>
      </c>
      <c r="T267" s="6">
        <v>30.9962380417869</v>
      </c>
      <c r="U267" s="6">
        <v>30.9712308197343</v>
      </c>
      <c r="V267" s="6">
        <v>30.9450297947914</v>
      </c>
      <c r="W267" s="6">
        <v>30.9226052199397</v>
      </c>
      <c r="X267" s="6">
        <v>30.8967480813429</v>
      </c>
      <c r="Y267" s="6">
        <v>30.869964085276</v>
      </c>
      <c r="Z267" s="6">
        <v>30.8443891425701</v>
      </c>
      <c r="AA267" s="6">
        <v>30.8198468330224</v>
      </c>
      <c r="AB267" s="6">
        <v>30.7946739562124</v>
      </c>
      <c r="AC267" s="6">
        <v>30.7695680405394</v>
      </c>
      <c r="AD267" s="6">
        <v>30.7442644053976</v>
      </c>
      <c r="AE267" s="6">
        <v>30.716420940783</v>
      </c>
      <c r="AJ267" s="14">
        <f t="shared" si="1"/>
        <v>-31.62450862</v>
      </c>
    </row>
    <row r="268" ht="12.75" customHeight="1">
      <c r="A268" s="6" t="s">
        <v>576</v>
      </c>
      <c r="B268" s="6" t="s">
        <v>577</v>
      </c>
    </row>
    <row r="269" ht="12.75" customHeight="1">
      <c r="A269" s="6" t="s">
        <v>578</v>
      </c>
      <c r="B269" s="15">
        <v>44546.0</v>
      </c>
    </row>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customSheetViews>
    <customSheetView guid="{7A5B06E7-291F-4D7E-8E97-B099C199D1A6}" filter="1" showAutoFilter="1">
      <autoFilter ref="$A$1:$AJ$269">
        <filterColumn colId="4">
          <filters>
            <filter val="2.210808601"/>
            <filter val="1.838260512"/>
            <filter val="13.89404935"/>
            <filter val="2.024594624"/>
            <filter val="90.92211504"/>
            <filter val="62.45222987"/>
            <filter val="17.89434963"/>
            <filter val="2.915118605"/>
            <filter val="31.62450862"/>
            <filter val="45.7213611"/>
            <filter val="63.77809763"/>
            <filter val="25.03511675"/>
            <filter val="10.65137436"/>
            <filter val="10.23829266"/>
            <filter val="11.07368421"/>
            <filter val="36.28383921"/>
            <filter val="0.4618608713"/>
            <filter val="42.03704191"/>
            <filter val="24.73333333"/>
            <filter val="21.50484833"/>
            <filter val="33.01366177"/>
            <filter val="33.17929173"/>
            <filter val="64.298666"/>
            <filter val="0"/>
            <filter val="40.9743083"/>
            <filter val="54.85580395"/>
            <filter val="26.56475096"/>
            <filter val="48.66661497"/>
            <filter val="34.25412007"/>
            <filter val="22.97727273"/>
            <filter val="65.43771425"/>
            <filter val="47.18518519"/>
            <filter val="27.77850447"/>
            <filter val="78.36812144"/>
            <filter val="10.22896919"/>
            <filter val="18.38235294"/>
            <filter val="33.0253359"/>
            <filter val="20.50490093"/>
            <filter val="80.37733516"/>
            <filter val="35.55045192"/>
            <filter val="12.29058929"/>
            <filter val="70.61538462"/>
            <filter val="1.535485908"/>
            <filter val="4.191919192"/>
            <filter val="1.456790123"/>
            <filter val="34.32981703"/>
            <filter val="53.30951967"/>
            <filter val="62.75604931"/>
            <filter val="29.1249053"/>
            <filter val="1.267548246"/>
            <filter val="63.57807011"/>
            <filter val="4.358706986"/>
            <filter val="57.40411926"/>
            <filter val="16.66666667"/>
            <filter val="44.44444444"/>
            <filter val="47.597893"/>
            <filter val="16.67332543"/>
            <filter val="27.84050136"/>
            <filter val="12.84961492"/>
            <filter val="45.4666302"/>
            <filter val="52.05882353"/>
            <filter val="65.34407028"/>
            <filter val="50.93506494"/>
            <filter val="58.54721947"/>
            <filter val="5.344663278"/>
            <filter val="32.34585565"/>
            <filter val="28.31008461"/>
            <filter val="0.3188405797"/>
            <filter val="31.41302758"/>
            <filter val="77.30935875"/>
            <filter val="62.34302062"/>
            <filter val="29.00779883"/>
            <filter val="34.69498069"/>
            <filter val="36.11386697"/>
            <filter val="31.81255187"/>
            <filter val="3.816377171"/>
            <filter val="13.65591398"/>
            <filter val="25.35170323"/>
            <filter val="0.009693053312"/>
            <filter val="8.782159045"/>
            <filter val="1.823507705"/>
            <filter val="33.02620311"/>
            <filter val="38.48456116"/>
            <filter val="20.18359853"/>
            <filter val="11.48266027"/>
            <filter val="3.44973247"/>
            <filter val="33.06255797"/>
            <filter val="34.02355377"/>
            <filter val="34.36906092"/>
            <filter val="0.1936026936"/>
            <filter val="61.0625"/>
            <filter val="31.95697784"/>
            <filter val="2.333333333"/>
            <filter val="7.15796897"/>
            <filter val="1.10494107"/>
            <filter val="31.66348245"/>
            <filter val="6.701117724"/>
            <filter val="42.88001064"/>
            <filter val="1.786076798"/>
            <filter val="14.75247753"/>
            <filter val="37.24517641"/>
            <filter val="31.03063178"/>
            <filter val="28.62024464"/>
            <filter val="1.09375"/>
            <filter val="98.57455128"/>
            <filter val="6.779597287"/>
            <filter val="12.86371493"/>
            <filter val="38.35535397"/>
            <filter val="49.35646539"/>
            <filter val="91.38505619"/>
            <filter val="29.61093928"/>
            <filter val="0.05730659026"/>
            <filter val="9.238136924"/>
            <filter val="25.59"/>
            <filter val="67.91416131"/>
            <filter val="68.38962811"/>
            <filter val="37.14149342"/>
            <filter val="59.72542188"/>
            <filter val="39.66433566"/>
            <filter val="29.04146022"/>
            <filter val="58.98709037"/>
            <filter val="24.75013434"/>
            <filter val="37.8966118"/>
            <filter val="33.82995112"/>
            <filter val="46.54275093"/>
            <filter val="0.1233276879"/>
            <filter val="4.559478917"/>
            <filter val="56.9408539"/>
            <filter val="34.86885246"/>
            <filter val="1.508305635"/>
            <filter val="28.82510611"/>
            <filter val="38.82855957"/>
            <filter val="1.137022398"/>
            <filter val="51.43349754"/>
            <filter val="94.499111"/>
            <filter val="5.572374076"/>
            <filter val="0.4544841349"/>
            <filter val="43.31809365"/>
            <filter val="35.22468819"/>
            <filter val="35.59405264"/>
            <filter val="28.9986614"/>
            <filter val="68.43115743"/>
            <filter val="52.04057561"/>
            <filter val="38.68363813"/>
            <filter val="14.65116279"/>
            <filter val="39.60282055"/>
            <filter val="16.04950495"/>
            <filter val="0.2415875755"/>
            <filter val="13.20256958"/>
            <filter val="29.39088375"/>
            <filter val="67.08"/>
            <filter val="17.43614719"/>
            <filter val="6.099815157"/>
            <filter val="52.85439243"/>
            <filter val="61.97740113"/>
            <filter val="37.47934939"/>
            <filter val="35.86315376"/>
            <filter val="37.62777863"/>
            <filter val="54.70833333"/>
            <filter val="14.95527125"/>
            <filter val="53.35984492"/>
            <filter val="11.76677204"/>
            <filter val="20.23152709"/>
            <filter val="10.76635514"/>
            <filter val="70.11428571"/>
            <filter val="70.1459886"/>
            <filter val="26.81046512"/>
            <filter val="39.95841996"/>
            <filter val="92.21725463"/>
            <filter val="23.54687554"/>
            <filter val="31.51826127"/>
            <filter val="48.13296399"/>
            <filter val="18.51851852"/>
            <filter val="33.33333333"/>
            <filter val="70.45802056"/>
            <filter val="18.5363851"/>
            <filter val="16.00759472"/>
            <filter val="33.21615139"/>
            <filter val="6.070175439"/>
            <filter val="73.26086957"/>
            <filter val="22.12970149"/>
            <filter val="25.80582095"/>
            <filter val="79.42140825"/>
            <filter val="26.36394517"/>
            <filter val="26.22240638"/>
            <filter val="33.08889286"/>
            <filter val="32.36616733"/>
            <filter val="28.20394737"/>
            <filter val="58.98305085"/>
            <filter val="1.850994088"/>
            <filter val="24.68823899"/>
            <filter val="26.08850656"/>
            <filter val="65.44957047"/>
            <filter val="71.81893693"/>
            <filter val="29.18110754"/>
            <filter val="88.5095515"/>
            <filter val="16.26445526"/>
            <filter val="43.61545223"/>
            <filter val="90.35"/>
            <filter val="9.704898083"/>
            <filter val="38.84551156"/>
            <filter val="43.1640625"/>
            <filter val="42.30769231"/>
            <filter val="53.50556852"/>
            <filter val="55.16162669"/>
            <filter val="39.46174863"/>
            <filter val="0.6999084703"/>
            <filter val="39.87160381"/>
            <filter val="0.0006438396254"/>
            <filter val="35.90279435"/>
            <filter val="48.32057342"/>
            <filter val="33.02230821"/>
            <filter val="28.80567759"/>
            <filter val="10.89666363"/>
            <filter val="22.77690813"/>
            <filter val="4.145062436"/>
            <filter val="2.733333333"/>
            <filter val="12.43055556"/>
            <filter val="51.01614252"/>
            <filter val="2.211298194"/>
            <filter val="40.56591202"/>
            <filter val="25.70518301"/>
            <filter val="0.04401024662"/>
            <filter val="64.76798924"/>
            <filter val="19.16201117"/>
            <filter val="34.04164617"/>
            <filter val="53.1769985"/>
            <filter val="28.78832117"/>
            <filter val="23.25411335"/>
            <filter val="31.04583041"/>
            <filter val="66.44273395"/>
            <filter val="53.65066455"/>
            <filter val="96.22638146"/>
            <filter val="36.31351115"/>
            <filter val="34.04255319"/>
            <filter val="60.00930318"/>
            <filter val="1.039831809"/>
            <filter val="62.23674912"/>
            <filter val="36.29933467"/>
            <filter val="64.78890269"/>
            <filter val="30.07321703"/>
            <filter val="40.625"/>
            <filter val="17.42735899"/>
            <filter val="0.1702743142"/>
            <filter val="12.53691908"/>
            <filter val="37.14754098"/>
            <filter val="0.1877594438"/>
            <filter val="44.61739455"/>
          </filters>
        </filterColumn>
        <sortState ref="A1:AJ269">
          <sortCondition descending="1" ref="AJ1:AJ269"/>
        </sortState>
      </autoFilter>
    </customSheetView>
  </customSheetView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extLst>
    <ext uri="{3A4CF648-6AED-40f4-86FF-DC5316D8AED3}">
      <x14:slicerList>
        <x14:slicer r:id="rId2"/>
      </x14:slicerList>
    </ext>
  </extLst>
</worksheet>
</file>