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<sst xmlns="http://schemas.openxmlformats.org/spreadsheetml/2006/main" count="63" uniqueCount="51">
  <si>
    <t>霍尔效应实验</t>
  </si>
  <si>
    <t>1、霍尔元件参数</t>
  </si>
  <si>
    <t>L=</t>
  </si>
  <si>
    <t>mm  =</t>
  </si>
  <si>
    <t>m</t>
  </si>
  <si>
    <t>b=</t>
  </si>
  <si>
    <t>d=</t>
  </si>
  <si>
    <t>J=</t>
  </si>
  <si>
    <t>GS/A   =</t>
  </si>
  <si>
    <t>T/A</t>
  </si>
  <si>
    <r>
      <rPr>
        <sz val="11"/>
        <color theme="1"/>
        <rFont val="宋体"/>
        <charset val="134"/>
        <scheme val="minor"/>
      </rPr>
      <t>2、等磁场下测量不等位电势V</t>
    </r>
    <r>
      <rPr>
        <sz val="11"/>
        <color theme="1"/>
        <rFont val="Microsoft YaHei"/>
        <charset val="134"/>
      </rPr>
      <t>σ</t>
    </r>
  </si>
  <si>
    <t>Is(mA)</t>
  </si>
  <si>
    <t>V(-Is)</t>
  </si>
  <si>
    <t>V(+Is)</t>
  </si>
  <si>
    <t>V平均</t>
  </si>
  <si>
    <t>3、励磁电流Im=0.45mA时，测量不同工作电流下霍尔电压</t>
  </si>
  <si>
    <t>Im</t>
  </si>
  <si>
    <t>A</t>
  </si>
  <si>
    <t>B=Im*J</t>
  </si>
  <si>
    <t>T</t>
  </si>
  <si>
    <t>k=Vh/Is=</t>
  </si>
  <si>
    <t>V(+Im,+Is)</t>
  </si>
  <si>
    <t>V(-Im,+Is)</t>
  </si>
  <si>
    <t>V(+Im,-Is)</t>
  </si>
  <si>
    <t>V(-Im,-Is)</t>
  </si>
  <si>
    <t>Vh平均(mV)</t>
  </si>
  <si>
    <t>4、工作电流Is=4.5mA时，测量不同工作电流下霍尔效应</t>
  </si>
  <si>
    <t>Is</t>
  </si>
  <si>
    <t>mA</t>
  </si>
  <si>
    <t>Im(A)</t>
  </si>
  <si>
    <t>B(T)</t>
  </si>
  <si>
    <t>5、计算结果</t>
  </si>
  <si>
    <t>霍尔系数</t>
  </si>
  <si>
    <t>Rh=</t>
  </si>
  <si>
    <t>(Vh*d)/(Is*B)</t>
  </si>
  <si>
    <t>m^3/C</t>
  </si>
  <si>
    <t>载流子类型</t>
  </si>
  <si>
    <t>V(+Im,Is)&gt;0</t>
  </si>
  <si>
    <t>P</t>
  </si>
  <si>
    <t>载流子浓度</t>
  </si>
  <si>
    <t>n=</t>
  </si>
  <si>
    <t>1/(Rh*e)</t>
  </si>
  <si>
    <t>/m^3</t>
  </si>
  <si>
    <t>电导率</t>
  </si>
  <si>
    <r>
      <rPr>
        <sz val="11"/>
        <color theme="1"/>
        <rFont val="Microsoft YaHei"/>
        <charset val="134"/>
      </rPr>
      <t>σ</t>
    </r>
    <r>
      <rPr>
        <sz val="11"/>
        <color theme="1"/>
        <rFont val="宋体"/>
        <charset val="134"/>
        <scheme val="minor"/>
      </rPr>
      <t>=</t>
    </r>
  </si>
  <si>
    <t>(Is*L)/(V*b*d)</t>
  </si>
  <si>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Microsoft YaHei"/>
        <charset val="134"/>
      </rPr>
      <t>Ω</t>
    </r>
    <r>
      <rPr>
        <sz val="11"/>
        <color theme="1"/>
        <rFont val="宋体"/>
        <charset val="134"/>
        <scheme val="minor"/>
      </rPr>
      <t>*m)^-1</t>
    </r>
  </si>
  <si>
    <t>载流子迁移率</t>
  </si>
  <si>
    <r>
      <rPr>
        <sz val="11"/>
        <color theme="1"/>
        <rFont val="Microsoft YaHei"/>
        <charset val="134"/>
      </rPr>
      <t>μ</t>
    </r>
    <r>
      <rPr>
        <sz val="11"/>
        <color theme="1"/>
        <rFont val="宋体"/>
        <charset val="134"/>
        <scheme val="minor"/>
      </rPr>
      <t>=</t>
    </r>
  </si>
  <si>
    <t>σ*Rh</t>
  </si>
  <si>
    <t>m^2/(V*s)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</si>
</sst>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"/>
                  <c:y val="0.1181375955524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Sheet1!$H$16:$H$24</c:f>
              <c:numCache>
                <c:formatCode>General</c:formatCode>
                <c:ptCount val="9"/>
                <c:pt idx="0">
                  <c:v>1.325</c:v>
                </c:pt>
                <c:pt idx="1">
                  <c:v>2.8</c:v>
                </c:pt>
                <c:pt idx="2">
                  <c:v>4.2</c:v>
                </c:pt>
                <c:pt idx="3">
                  <c:v>5.605</c:v>
                </c:pt>
                <c:pt idx="4">
                  <c:v>7.005</c:v>
                </c:pt>
                <c:pt idx="5">
                  <c:v>8.405</c:v>
                </c:pt>
                <c:pt idx="6">
                  <c:v>9.8025</c:v>
                </c:pt>
                <c:pt idx="7">
                  <c:v>11.205</c:v>
                </c:pt>
                <c:pt idx="8">
                  <c:v>12.605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09776295"/>
        <c:axId val="336127286"/>
      </c:scatterChart>
      <c:valAx>
        <c:axId val="909776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127286"/>
        <c:crosses val="autoZero"/>
        <c:crossBetween val="midCat"/>
      </c:valAx>
      <c:valAx>
        <c:axId val="336127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776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666666666667"/>
                  <c:y val="0.09589993050729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Sheet1!$C$29:$C$37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Sheet1!$H$29:$H$37</c:f>
              <c:numCache>
                <c:formatCode>General</c:formatCode>
                <c:ptCount val="9"/>
                <c:pt idx="0">
                  <c:v>1.28</c:v>
                </c:pt>
                <c:pt idx="1">
                  <c:v>2.695</c:v>
                </c:pt>
                <c:pt idx="2">
                  <c:v>4.1075</c:v>
                </c:pt>
                <c:pt idx="3">
                  <c:v>5.53</c:v>
                </c:pt>
                <c:pt idx="4">
                  <c:v>6.94</c:v>
                </c:pt>
                <c:pt idx="5">
                  <c:v>8.3575</c:v>
                </c:pt>
                <c:pt idx="6">
                  <c:v>9.7675</c:v>
                </c:pt>
                <c:pt idx="7">
                  <c:v>11.185</c:v>
                </c:pt>
                <c:pt idx="8">
                  <c:v>12.605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8965794"/>
        <c:axId val="672862106"/>
      </c:scatterChart>
      <c:valAx>
        <c:axId val="2389657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862106"/>
        <c:crosses val="autoZero"/>
        <c:crossBetween val="midCat"/>
      </c:valAx>
      <c:valAx>
        <c:axId val="672862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9657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731520</xdr:colOff>
      <xdr:row>8</xdr:row>
      <xdr:rowOff>177800</xdr:rowOff>
    </xdr:from>
    <xdr:to>
      <xdr:col>15</xdr:col>
      <xdr:colOff>396240</xdr:colOff>
      <xdr:row>23</xdr:row>
      <xdr:rowOff>69215</xdr:rowOff>
    </xdr:to>
    <xdr:graphicFrame>
      <xdr:nvGraphicFramePr>
        <xdr:cNvPr id="16" name="图表 15"/>
        <xdr:cNvGraphicFramePr/>
      </xdr:nvGraphicFramePr>
      <xdr:xfrm>
        <a:off x="8199120" y="1675130"/>
        <a:ext cx="4572000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23</xdr:row>
      <xdr:rowOff>132080</xdr:rowOff>
    </xdr:from>
    <xdr:to>
      <xdr:col>17</xdr:col>
      <xdr:colOff>30480</xdr:colOff>
      <xdr:row>38</xdr:row>
      <xdr:rowOff>31115</xdr:rowOff>
    </xdr:to>
    <xdr:graphicFrame>
      <xdr:nvGraphicFramePr>
        <xdr:cNvPr id="17" name="图表 16"/>
        <xdr:cNvGraphicFramePr/>
      </xdr:nvGraphicFramePr>
      <xdr:xfrm>
        <a:off x="9067800" y="4505960"/>
        <a:ext cx="4572000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tabSelected="1" topLeftCell="A22" workbookViewId="0">
      <selection activeCell="G44" sqref="G44"/>
    </sheetView>
  </sheetViews>
  <sheetFormatPr defaultColWidth="9" defaultRowHeight="14.4"/>
  <cols>
    <col min="3" max="3" width="12.2222222222222" customWidth="1"/>
    <col min="4" max="4" width="15.1111111111111" customWidth="1"/>
    <col min="5" max="5" width="14.7777777777778" customWidth="1"/>
    <col min="6" max="6" width="18.2222222222222" customWidth="1"/>
    <col min="7" max="7" width="15.5555555555556" customWidth="1"/>
    <col min="8" max="8" width="15" customWidth="1"/>
    <col min="9" max="9" width="17.5555555555556" customWidth="1"/>
  </cols>
  <sheetData>
    <row r="1" s="1" customFormat="1" spans="1:1">
      <c r="A1" s="1" t="s">
        <v>0</v>
      </c>
    </row>
    <row r="2" s="1" customFormat="1" ht="15.15" spans="1:1">
      <c r="A2" s="1" t="s">
        <v>1</v>
      </c>
    </row>
    <row r="3" spans="3:7">
      <c r="C3" s="2" t="s">
        <v>2</v>
      </c>
      <c r="D3" s="3">
        <v>2.976</v>
      </c>
      <c r="E3" s="4" t="s">
        <v>3</v>
      </c>
      <c r="F3" s="5">
        <f>D3/1000</f>
        <v>0.002976</v>
      </c>
      <c r="G3" s="4" t="s">
        <v>4</v>
      </c>
    </row>
    <row r="4" spans="3:7">
      <c r="C4" s="2" t="s">
        <v>5</v>
      </c>
      <c r="D4" s="3">
        <v>3.968</v>
      </c>
      <c r="E4" s="4" t="s">
        <v>3</v>
      </c>
      <c r="F4" s="5">
        <f>D4/1000</f>
        <v>0.003968</v>
      </c>
      <c r="G4" s="4" t="s">
        <v>4</v>
      </c>
    </row>
    <row r="5" spans="3:7">
      <c r="C5" s="2" t="s">
        <v>6</v>
      </c>
      <c r="D5" s="3">
        <v>0.4996</v>
      </c>
      <c r="E5" s="4" t="s">
        <v>3</v>
      </c>
      <c r="F5" s="5">
        <f>D5/1000</f>
        <v>0.0004996</v>
      </c>
      <c r="G5" s="4" t="s">
        <v>4</v>
      </c>
    </row>
    <row r="6" spans="3:7">
      <c r="C6" s="2" t="s">
        <v>7</v>
      </c>
      <c r="D6" s="3">
        <v>4800</v>
      </c>
      <c r="E6" s="4" t="s">
        <v>8</v>
      </c>
      <c r="F6" s="5">
        <f>D6/10000</f>
        <v>0.48</v>
      </c>
      <c r="G6" s="4" t="s">
        <v>9</v>
      </c>
    </row>
    <row r="8" s="1" customFormat="1" ht="16.35" spans="1:1">
      <c r="A8" s="6" t="s">
        <v>10</v>
      </c>
    </row>
    <row r="9" ht="15.15" spans="4:7">
      <c r="D9" s="7" t="s">
        <v>11</v>
      </c>
      <c r="E9" s="7" t="s">
        <v>12</v>
      </c>
      <c r="F9" s="7" t="s">
        <v>13</v>
      </c>
      <c r="G9" s="7" t="s">
        <v>14</v>
      </c>
    </row>
    <row r="10" ht="15.15" spans="4:7">
      <c r="D10" s="3">
        <v>0.1</v>
      </c>
      <c r="E10" s="3">
        <v>15.07</v>
      </c>
      <c r="F10" s="3">
        <v>15.07</v>
      </c>
      <c r="G10" s="5">
        <f>(E10+F10)/2</f>
        <v>15.07</v>
      </c>
    </row>
    <row r="12" s="1" customFormat="1" ht="15.15" spans="1:1">
      <c r="A12" s="1" t="s">
        <v>15</v>
      </c>
    </row>
    <row r="13" ht="15.15" spans="3:8">
      <c r="C13" s="8" t="s">
        <v>16</v>
      </c>
      <c r="D13" s="9">
        <v>0.45</v>
      </c>
      <c r="E13" s="8" t="s">
        <v>17</v>
      </c>
      <c r="F13" s="10"/>
      <c r="G13" s="10"/>
      <c r="H13" s="10"/>
    </row>
    <row r="14" ht="15.15" spans="3:8">
      <c r="C14" s="8" t="s">
        <v>18</v>
      </c>
      <c r="D14" s="8">
        <f>D13*F6</f>
        <v>0.216</v>
      </c>
      <c r="E14" s="8" t="s">
        <v>19</v>
      </c>
      <c r="F14" s="8" t="s">
        <v>20</v>
      </c>
      <c r="G14" s="9">
        <f>H16/C16</f>
        <v>2.65</v>
      </c>
      <c r="H14" s="10"/>
    </row>
    <row r="15" ht="15.15" spans="3:8">
      <c r="C15" s="7" t="s">
        <v>11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</row>
    <row r="16" ht="15.15" spans="3:8">
      <c r="C16" s="7">
        <v>0.5</v>
      </c>
      <c r="D16" s="7">
        <v>-1.41</v>
      </c>
      <c r="E16" s="7">
        <v>1.1</v>
      </c>
      <c r="F16" s="7">
        <v>1.4</v>
      </c>
      <c r="G16" s="7">
        <v>-1.39</v>
      </c>
      <c r="H16" s="7">
        <f>ABS((D16-E16-F16+G16)/4)</f>
        <v>1.325</v>
      </c>
    </row>
    <row r="17" ht="15.15" spans="3:8">
      <c r="C17" s="7">
        <v>1</v>
      </c>
      <c r="D17" s="7">
        <v>-2.81</v>
      </c>
      <c r="E17" s="7">
        <v>2.8</v>
      </c>
      <c r="F17" s="7">
        <v>2.8</v>
      </c>
      <c r="G17" s="7">
        <v>-2.79</v>
      </c>
      <c r="H17" s="7">
        <f t="shared" ref="H17:H24" si="0">ABS((D17-E17-F17+G17)/4)</f>
        <v>2.8</v>
      </c>
    </row>
    <row r="18" ht="15.15" spans="3:8">
      <c r="C18" s="7">
        <v>1.5</v>
      </c>
      <c r="D18" s="7">
        <v>-4.21</v>
      </c>
      <c r="E18" s="7">
        <v>4.2</v>
      </c>
      <c r="F18" s="7">
        <v>4.2</v>
      </c>
      <c r="G18" s="7">
        <v>-4.19</v>
      </c>
      <c r="H18" s="7">
        <f t="shared" si="0"/>
        <v>4.2</v>
      </c>
    </row>
    <row r="19" ht="15.15" spans="3:8">
      <c r="C19" s="7">
        <v>2</v>
      </c>
      <c r="D19" s="7">
        <v>-5.62</v>
      </c>
      <c r="E19" s="7">
        <v>5.61</v>
      </c>
      <c r="F19" s="7">
        <v>5.6</v>
      </c>
      <c r="G19" s="7">
        <v>-5.59</v>
      </c>
      <c r="H19" s="7">
        <f t="shared" si="0"/>
        <v>5.605</v>
      </c>
    </row>
    <row r="20" ht="15.15" spans="3:8">
      <c r="C20" s="7">
        <v>2.5</v>
      </c>
      <c r="D20" s="7">
        <v>-7.02</v>
      </c>
      <c r="E20" s="7">
        <v>7.01</v>
      </c>
      <c r="F20" s="11">
        <v>7</v>
      </c>
      <c r="G20" s="7">
        <v>-6.99</v>
      </c>
      <c r="H20" s="7">
        <f t="shared" si="0"/>
        <v>7.005</v>
      </c>
    </row>
    <row r="21" ht="15.15" spans="3:8">
      <c r="C21" s="7">
        <v>3</v>
      </c>
      <c r="D21" s="7">
        <v>-8.42</v>
      </c>
      <c r="E21" s="11">
        <v>8.41</v>
      </c>
      <c r="F21" s="11">
        <v>8.4</v>
      </c>
      <c r="G21" s="7">
        <v>-8.39</v>
      </c>
      <c r="H21" s="7">
        <f t="shared" si="0"/>
        <v>8.405</v>
      </c>
    </row>
    <row r="22" ht="15.15" spans="3:8">
      <c r="C22" s="7">
        <v>3.5</v>
      </c>
      <c r="D22" s="7">
        <v>-9.82</v>
      </c>
      <c r="E22" s="7">
        <v>9.81</v>
      </c>
      <c r="F22" s="7">
        <v>9.8</v>
      </c>
      <c r="G22" s="7">
        <v>-9.78</v>
      </c>
      <c r="H22" s="7">
        <f t="shared" si="0"/>
        <v>9.8025</v>
      </c>
    </row>
    <row r="23" ht="15.15" spans="3:8">
      <c r="C23" s="7">
        <v>4</v>
      </c>
      <c r="D23" s="7">
        <v>-11.22</v>
      </c>
      <c r="E23" s="7">
        <v>11.21</v>
      </c>
      <c r="F23" s="7">
        <v>11.2</v>
      </c>
      <c r="G23" s="11">
        <v>-11.19</v>
      </c>
      <c r="H23" s="7">
        <f t="shared" si="0"/>
        <v>11.205</v>
      </c>
    </row>
    <row r="24" ht="15.15" spans="3:8">
      <c r="C24" s="7">
        <v>4.5</v>
      </c>
      <c r="D24" s="7">
        <v>-12.62</v>
      </c>
      <c r="E24" s="7">
        <v>12.61</v>
      </c>
      <c r="F24" s="7">
        <v>12.6</v>
      </c>
      <c r="G24" s="7">
        <v>-12.59</v>
      </c>
      <c r="H24" s="7">
        <f t="shared" si="0"/>
        <v>12.605</v>
      </c>
    </row>
    <row r="26" s="1" customFormat="1" ht="15.15" spans="1:1">
      <c r="A26" s="1" t="s">
        <v>26</v>
      </c>
    </row>
    <row r="27" ht="15.15" spans="3:9">
      <c r="C27" s="8" t="s">
        <v>27</v>
      </c>
      <c r="D27" s="9">
        <v>4.5</v>
      </c>
      <c r="E27" s="8" t="s">
        <v>28</v>
      </c>
      <c r="F27" s="10"/>
      <c r="G27" s="8" t="s">
        <v>7</v>
      </c>
      <c r="H27" s="12">
        <f>F6</f>
        <v>0.48</v>
      </c>
      <c r="I27" s="8" t="s">
        <v>9</v>
      </c>
    </row>
    <row r="28" ht="15.15" spans="3:9">
      <c r="C28" s="7" t="s">
        <v>29</v>
      </c>
      <c r="D28" s="7" t="s">
        <v>21</v>
      </c>
      <c r="E28" s="7" t="s">
        <v>22</v>
      </c>
      <c r="F28" s="7" t="s">
        <v>23</v>
      </c>
      <c r="G28" s="7" t="s">
        <v>24</v>
      </c>
      <c r="H28" s="7" t="s">
        <v>25</v>
      </c>
      <c r="I28" s="7" t="s">
        <v>30</v>
      </c>
    </row>
    <row r="29" ht="15.15" spans="3:9">
      <c r="C29" s="7">
        <v>0.05</v>
      </c>
      <c r="D29" s="7">
        <v>-1.29</v>
      </c>
      <c r="E29" s="7">
        <v>1.28</v>
      </c>
      <c r="F29" s="7">
        <v>1.28</v>
      </c>
      <c r="G29" s="7">
        <v>-1.27</v>
      </c>
      <c r="H29" s="7">
        <f>ABS((D29-E29-F29+G29)/4)</f>
        <v>1.28</v>
      </c>
      <c r="I29" s="7">
        <f>C29*H27</f>
        <v>0.024</v>
      </c>
    </row>
    <row r="30" ht="15.15" spans="3:9">
      <c r="C30" s="7">
        <v>0.1</v>
      </c>
      <c r="D30" s="7">
        <v>-2.7</v>
      </c>
      <c r="E30" s="7">
        <v>2.69</v>
      </c>
      <c r="F30" s="7">
        <v>2.7</v>
      </c>
      <c r="G30" s="7">
        <v>-2.69</v>
      </c>
      <c r="H30" s="7">
        <f t="shared" ref="H30:H37" si="1">ABS((D30-E30-F30+G30)/4)</f>
        <v>2.695</v>
      </c>
      <c r="I30" s="7">
        <f>C30*H27</f>
        <v>0.048</v>
      </c>
    </row>
    <row r="31" ht="15.15" spans="3:9">
      <c r="C31" s="7">
        <v>0.15</v>
      </c>
      <c r="D31" s="7">
        <v>-4.12</v>
      </c>
      <c r="E31" s="7">
        <v>4.11</v>
      </c>
      <c r="F31" s="7">
        <v>4.11</v>
      </c>
      <c r="G31" s="7">
        <v>-4.09</v>
      </c>
      <c r="H31" s="7">
        <f t="shared" si="1"/>
        <v>4.1075</v>
      </c>
      <c r="I31" s="7">
        <f>C31*H27</f>
        <v>0.072</v>
      </c>
    </row>
    <row r="32" ht="15.15" spans="3:9">
      <c r="C32" s="7">
        <v>0.2</v>
      </c>
      <c r="D32" s="7">
        <v>-5.54</v>
      </c>
      <c r="E32" s="7">
        <v>5.53</v>
      </c>
      <c r="F32" s="7">
        <v>5.53</v>
      </c>
      <c r="G32" s="7">
        <v>-5.52</v>
      </c>
      <c r="H32" s="7">
        <f t="shared" si="1"/>
        <v>5.53</v>
      </c>
      <c r="I32" s="7">
        <f>C32*H27</f>
        <v>0.096</v>
      </c>
    </row>
    <row r="33" ht="15.15" spans="3:9">
      <c r="C33" s="7">
        <v>0.25</v>
      </c>
      <c r="D33" s="7">
        <v>-6.95</v>
      </c>
      <c r="E33" s="7">
        <v>6.94</v>
      </c>
      <c r="F33" s="7">
        <v>6.94</v>
      </c>
      <c r="G33" s="7">
        <v>-6.93</v>
      </c>
      <c r="H33" s="7">
        <f t="shared" si="1"/>
        <v>6.94</v>
      </c>
      <c r="I33" s="7">
        <f>C33*H27</f>
        <v>0.12</v>
      </c>
    </row>
    <row r="34" ht="15.15" spans="3:9">
      <c r="C34" s="7">
        <v>0.3</v>
      </c>
      <c r="D34" s="7">
        <v>-8.36</v>
      </c>
      <c r="E34" s="7">
        <v>8.36</v>
      </c>
      <c r="F34" s="7">
        <v>8.36</v>
      </c>
      <c r="G34" s="7">
        <v>-8.35</v>
      </c>
      <c r="H34" s="7">
        <f t="shared" si="1"/>
        <v>8.3575</v>
      </c>
      <c r="I34" s="7">
        <f>C34*H27</f>
        <v>0.144</v>
      </c>
    </row>
    <row r="35" ht="15.15" spans="3:9">
      <c r="C35" s="7">
        <v>0.35</v>
      </c>
      <c r="D35" s="7">
        <v>-9.77</v>
      </c>
      <c r="E35" s="7">
        <v>9.77</v>
      </c>
      <c r="F35" s="7">
        <v>9.77</v>
      </c>
      <c r="G35" s="7">
        <v>-9.76</v>
      </c>
      <c r="H35" s="7">
        <f t="shared" si="1"/>
        <v>9.7675</v>
      </c>
      <c r="I35" s="7">
        <f>C35*H27</f>
        <v>0.168</v>
      </c>
    </row>
    <row r="36" ht="15.15" spans="3:9">
      <c r="C36" s="7">
        <v>0.4</v>
      </c>
      <c r="D36" s="11">
        <v>-11.2</v>
      </c>
      <c r="E36" s="7">
        <v>11.19</v>
      </c>
      <c r="F36" s="11">
        <v>11.18</v>
      </c>
      <c r="G36" s="7">
        <v>-11.17</v>
      </c>
      <c r="H36" s="7">
        <f t="shared" si="1"/>
        <v>11.185</v>
      </c>
      <c r="I36" s="7">
        <f>H27*C36</f>
        <v>0.192</v>
      </c>
    </row>
    <row r="37" ht="15.15" spans="3:9">
      <c r="C37" s="7">
        <v>0.45</v>
      </c>
      <c r="D37" s="7">
        <v>-12.62</v>
      </c>
      <c r="E37" s="7">
        <v>12.61</v>
      </c>
      <c r="F37" s="11">
        <v>12.6</v>
      </c>
      <c r="G37" s="7">
        <v>-12.59</v>
      </c>
      <c r="H37" s="7">
        <f t="shared" si="1"/>
        <v>12.605</v>
      </c>
      <c r="I37" s="7">
        <f>C37*H27</f>
        <v>0.216</v>
      </c>
    </row>
    <row r="39" s="1" customFormat="1" ht="15.15" spans="1:1">
      <c r="A39" s="1" t="s">
        <v>31</v>
      </c>
    </row>
    <row r="40" spans="1:6">
      <c r="A40" t="s">
        <v>32</v>
      </c>
      <c r="C40" s="7" t="s">
        <v>33</v>
      </c>
      <c r="D40" s="7" t="s">
        <v>34</v>
      </c>
      <c r="E40" s="7">
        <f>2.8113*F5/D14</f>
        <v>0.00650243277777778</v>
      </c>
      <c r="F40" s="7" t="s">
        <v>35</v>
      </c>
    </row>
    <row r="41" spans="1:6">
      <c r="A41" t="s">
        <v>36</v>
      </c>
      <c r="C41" s="13" t="s">
        <v>37</v>
      </c>
      <c r="D41" s="14"/>
      <c r="E41" s="7" t="s">
        <v>38</v>
      </c>
      <c r="F41" s="7"/>
    </row>
    <row r="42" ht="15.15" spans="1:6">
      <c r="A42" t="s">
        <v>39</v>
      </c>
      <c r="C42" s="7" t="s">
        <v>40</v>
      </c>
      <c r="D42" s="7" t="s">
        <v>41</v>
      </c>
      <c r="E42" s="7">
        <f>1/(E40*1.602*10^-19)</f>
        <v>9.59978744381037e+20</v>
      </c>
      <c r="F42" s="7" t="s">
        <v>42</v>
      </c>
    </row>
    <row r="43" ht="16.35" spans="1:6">
      <c r="A43" t="s">
        <v>43</v>
      </c>
      <c r="C43" s="15" t="s">
        <v>44</v>
      </c>
      <c r="D43" s="7" t="s">
        <v>45</v>
      </c>
      <c r="E43" s="7">
        <f>(D10*F3)/(G10*F4*F5)</f>
        <v>9.96151931498749</v>
      </c>
      <c r="F43" s="16" t="s">
        <v>46</v>
      </c>
    </row>
    <row r="44" ht="16.35" spans="1:6">
      <c r="A44" t="s">
        <v>47</v>
      </c>
      <c r="C44" s="15" t="s">
        <v>48</v>
      </c>
      <c r="D44" s="7" t="s">
        <v>49</v>
      </c>
      <c r="E44" s="7">
        <f>E43*E40</f>
        <v>0.0647741097102411</v>
      </c>
      <c r="F44" s="7" t="s">
        <v>50</v>
      </c>
    </row>
  </sheetData>
  <mergeCells count="7">
    <mergeCell ref="A1:XFD1"/>
    <mergeCell ref="A2:XFD2"/>
    <mergeCell ref="A8:XFD8"/>
    <mergeCell ref="A12:XFD12"/>
    <mergeCell ref="A26:XFD26"/>
    <mergeCell ref="A39:XFD39"/>
    <mergeCell ref="C41:D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梁浩铂</dc:creator>
  <cp:lastModifiedBy>逍遥</cp:lastModifiedBy>
  <dcterms:created xsi:type="dcterms:W3CDTF">2022-12-01T04:08:00Z</dcterms:created>
  <dcterms:modified xsi:type="dcterms:W3CDTF">2022-12-14T10:36:26Z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FE23BC951A0F4224A988704F396361E6</vt:lpwstr>
  </property>
</Properties>
</file>