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 Projections" sheetId="2" r:id="rId1"/>
    <sheet name="Sheet1" sheetId="1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AI12" i="2" l="1"/>
  <c r="AC12" i="2"/>
  <c r="AN12" i="2"/>
  <c r="AG18" i="2"/>
  <c r="AE18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AL11" i="2"/>
  <c r="AJ11" i="2"/>
  <c r="AH11" i="2"/>
  <c r="AF11" i="2"/>
  <c r="AG11" i="2" s="1"/>
  <c r="AD11" i="2"/>
  <c r="AB11" i="2"/>
  <c r="AC11" i="2" s="1"/>
  <c r="AN10" i="2"/>
  <c r="AI10" i="2"/>
  <c r="K10" i="2"/>
  <c r="AL10" i="2"/>
  <c r="AJ10" i="2"/>
  <c r="AH10" i="2"/>
  <c r="AL6" i="2"/>
  <c r="AM10" i="2" s="1"/>
  <c r="AJ6" i="2"/>
  <c r="AJ13" i="2" s="1"/>
  <c r="AK13" i="2" s="1"/>
  <c r="AH6" i="2"/>
  <c r="AI18" i="2" s="1"/>
  <c r="AF6" i="2"/>
  <c r="AG12" i="2" s="1"/>
  <c r="AD6" i="2"/>
  <c r="AE12" i="2" s="1"/>
  <c r="AB6" i="2"/>
  <c r="AC18" i="2" s="1"/>
  <c r="L6" i="2"/>
  <c r="AL18" i="2"/>
  <c r="AL13" i="2"/>
  <c r="AM13" i="2" s="1"/>
  <c r="AJ18" i="2"/>
  <c r="AH18" i="2"/>
  <c r="AF18" i="2"/>
  <c r="AF10" i="2"/>
  <c r="AF13" i="2"/>
  <c r="AG13" i="2" s="1"/>
  <c r="AD18" i="2"/>
  <c r="AD10" i="2"/>
  <c r="AB18" i="2"/>
  <c r="AB10" i="2"/>
  <c r="AB13" i="2"/>
  <c r="AC13" i="2" s="1"/>
  <c r="S13" i="1"/>
  <c r="S12" i="1"/>
  <c r="S11" i="1"/>
  <c r="S10" i="1"/>
  <c r="S9" i="1"/>
  <c r="S8" i="1"/>
  <c r="S7" i="1"/>
  <c r="S6" i="1"/>
  <c r="S5" i="1"/>
  <c r="P20" i="1"/>
  <c r="P21" i="1" s="1"/>
  <c r="R19" i="1"/>
  <c r="R20" i="1" s="1"/>
  <c r="R21" i="1" s="1"/>
  <c r="Q19" i="1"/>
  <c r="Q20" i="1" s="1"/>
  <c r="Q21" i="1" s="1"/>
  <c r="P19" i="1"/>
  <c r="O19" i="1"/>
  <c r="O20" i="1" s="1"/>
  <c r="N19" i="1"/>
  <c r="N20" i="1" s="1"/>
  <c r="M19" i="1"/>
  <c r="M20" i="1" s="1"/>
  <c r="R14" i="1"/>
  <c r="Q14" i="1"/>
  <c r="P14" i="1"/>
  <c r="O14" i="1"/>
  <c r="N14" i="1"/>
  <c r="M14" i="1"/>
  <c r="AM12" i="2" l="1"/>
  <c r="AM11" i="2"/>
  <c r="AM18" i="2"/>
  <c r="AL7" i="2"/>
  <c r="AM7" i="2" s="1"/>
  <c r="AK11" i="2"/>
  <c r="AK18" i="2"/>
  <c r="AK12" i="2"/>
  <c r="AK10" i="2"/>
  <c r="AH13" i="2"/>
  <c r="AI13" i="2" s="1"/>
  <c r="AI11" i="2"/>
  <c r="AG10" i="2"/>
  <c r="AE11" i="2"/>
  <c r="AD13" i="2"/>
  <c r="AE13" i="2" s="1"/>
  <c r="AE10" i="2"/>
  <c r="AC10" i="2"/>
  <c r="AL14" i="2"/>
  <c r="AH7" i="2"/>
  <c r="AI7" i="2" s="1"/>
  <c r="AJ14" i="2"/>
  <c r="AK14" i="2" s="1"/>
  <c r="AJ7" i="2"/>
  <c r="AK7" i="2" s="1"/>
  <c r="AF14" i="2"/>
  <c r="AG14" i="2" s="1"/>
  <c r="AF7" i="2"/>
  <c r="AG7" i="2" s="1"/>
  <c r="AD7" i="2"/>
  <c r="AE7" i="2" s="1"/>
  <c r="AB14" i="2"/>
  <c r="AC14" i="2" s="1"/>
  <c r="AB7" i="2"/>
  <c r="AC7" i="2" s="1"/>
  <c r="O21" i="1"/>
  <c r="N21" i="1"/>
  <c r="M21" i="1"/>
  <c r="H18" i="2"/>
  <c r="Z11" i="2"/>
  <c r="X11" i="2"/>
  <c r="V11" i="2"/>
  <c r="T11" i="2"/>
  <c r="R11" i="2"/>
  <c r="P11" i="2"/>
  <c r="N11" i="2"/>
  <c r="L11" i="2"/>
  <c r="J11" i="2"/>
  <c r="Z18" i="2"/>
  <c r="X18" i="2"/>
  <c r="V18" i="2"/>
  <c r="T18" i="2"/>
  <c r="R18" i="2"/>
  <c r="P18" i="2"/>
  <c r="N18" i="2"/>
  <c r="L18" i="2"/>
  <c r="J18" i="2"/>
  <c r="Z6" i="2"/>
  <c r="X6" i="2"/>
  <c r="X13" i="2" s="1"/>
  <c r="Y13" i="2" s="1"/>
  <c r="V6" i="2"/>
  <c r="V13" i="2" s="1"/>
  <c r="W13" i="2" s="1"/>
  <c r="T6" i="2"/>
  <c r="T13" i="2" s="1"/>
  <c r="U13" i="2" s="1"/>
  <c r="R6" i="2"/>
  <c r="R13" i="2" s="1"/>
  <c r="S13" i="2" s="1"/>
  <c r="P6" i="2"/>
  <c r="AN6" i="2" s="1"/>
  <c r="N6" i="2"/>
  <c r="N7" i="2" s="1"/>
  <c r="H10" i="2"/>
  <c r="F10" i="2"/>
  <c r="D10" i="2"/>
  <c r="Z10" i="2"/>
  <c r="X10" i="2"/>
  <c r="V10" i="2"/>
  <c r="T10" i="2"/>
  <c r="R10" i="2"/>
  <c r="P10" i="2"/>
  <c r="N10" i="2"/>
  <c r="L10" i="2"/>
  <c r="J10" i="2"/>
  <c r="S4" i="1"/>
  <c r="AN11" i="2" l="1"/>
  <c r="AL16" i="2"/>
  <c r="AM16" i="2" s="1"/>
  <c r="AM14" i="2"/>
  <c r="AH14" i="2"/>
  <c r="AD14" i="2"/>
  <c r="AE14" i="2" s="1"/>
  <c r="Y12" i="2"/>
  <c r="AM6" i="2"/>
  <c r="AJ16" i="2"/>
  <c r="AK16" i="2" s="1"/>
  <c r="AK6" i="2"/>
  <c r="AA6" i="2"/>
  <c r="AI6" i="2"/>
  <c r="AF16" i="2"/>
  <c r="AG16" i="2" s="1"/>
  <c r="AG6" i="2"/>
  <c r="AE6" i="2"/>
  <c r="AD16" i="2"/>
  <c r="AE16" i="2" s="1"/>
  <c r="AA11" i="2"/>
  <c r="AA12" i="2"/>
  <c r="Z13" i="2"/>
  <c r="AA13" i="2" s="1"/>
  <c r="AB16" i="2"/>
  <c r="AC16" i="2" s="1"/>
  <c r="AA10" i="2"/>
  <c r="AA18" i="2"/>
  <c r="W12" i="2"/>
  <c r="AC6" i="2"/>
  <c r="Y6" i="2"/>
  <c r="Y18" i="2"/>
  <c r="Y11" i="2"/>
  <c r="S18" i="2"/>
  <c r="S11" i="2"/>
  <c r="S10" i="2"/>
  <c r="T7" i="2"/>
  <c r="U7" i="2" s="1"/>
  <c r="U18" i="2"/>
  <c r="O12" i="2"/>
  <c r="V7" i="2"/>
  <c r="W7" i="2" s="1"/>
  <c r="O10" i="2"/>
  <c r="W10" i="2"/>
  <c r="O18" i="2"/>
  <c r="W18" i="2"/>
  <c r="U11" i="2"/>
  <c r="S12" i="2"/>
  <c r="S6" i="2"/>
  <c r="X7" i="2"/>
  <c r="Y7" i="2" s="1"/>
  <c r="O6" i="2"/>
  <c r="N13" i="2"/>
  <c r="O13" i="2" s="1"/>
  <c r="U12" i="2"/>
  <c r="R7" i="2"/>
  <c r="S7" i="2" s="1"/>
  <c r="Z7" i="2"/>
  <c r="AA7" i="2" s="1"/>
  <c r="Q18" i="2"/>
  <c r="P13" i="2"/>
  <c r="Q6" i="2"/>
  <c r="Q11" i="2"/>
  <c r="P7" i="2"/>
  <c r="L13" i="2"/>
  <c r="K18" i="2"/>
  <c r="M12" i="2"/>
  <c r="L7" i="2"/>
  <c r="M10" i="2"/>
  <c r="M18" i="2"/>
  <c r="K11" i="2"/>
  <c r="M11" i="2"/>
  <c r="Q12" i="2"/>
  <c r="J14" i="2"/>
  <c r="U10" i="2"/>
  <c r="K6" i="2"/>
  <c r="K12" i="2"/>
  <c r="O11" i="2"/>
  <c r="Q10" i="2"/>
  <c r="U6" i="2"/>
  <c r="W11" i="2"/>
  <c r="Y10" i="2"/>
  <c r="K7" i="2"/>
  <c r="W6" i="2"/>
  <c r="M6" i="2"/>
  <c r="S14" i="1"/>
  <c r="X14" i="2"/>
  <c r="H14" i="2"/>
  <c r="H16" i="2" s="1"/>
  <c r="H20" i="2" s="1"/>
  <c r="R14" i="2"/>
  <c r="T14" i="2"/>
  <c r="D14" i="2"/>
  <c r="D16" i="2" s="1"/>
  <c r="D20" i="2" s="1"/>
  <c r="V14" i="2"/>
  <c r="F14" i="2"/>
  <c r="F16" i="2" s="1"/>
  <c r="F20" i="2" s="1"/>
  <c r="O7" i="2"/>
  <c r="D19" i="1"/>
  <c r="D20" i="1" s="1"/>
  <c r="L19" i="1"/>
  <c r="L20" i="1" s="1"/>
  <c r="K19" i="1"/>
  <c r="K20" i="1" s="1"/>
  <c r="J19" i="1"/>
  <c r="J20" i="1" s="1"/>
  <c r="I19" i="1"/>
  <c r="I20" i="1" s="1"/>
  <c r="H19" i="1"/>
  <c r="H20" i="1" s="1"/>
  <c r="G19" i="1"/>
  <c r="G20" i="1" s="1"/>
  <c r="F19" i="1"/>
  <c r="F20" i="1" s="1"/>
  <c r="E19" i="1"/>
  <c r="E20" i="1" s="1"/>
  <c r="C14" i="1"/>
  <c r="C21" i="1" s="1"/>
  <c r="D14" i="1"/>
  <c r="E14" i="1"/>
  <c r="F14" i="1"/>
  <c r="G14" i="1"/>
  <c r="H14" i="1"/>
  <c r="I14" i="1"/>
  <c r="J14" i="1"/>
  <c r="K14" i="1"/>
  <c r="L14" i="1"/>
  <c r="Z14" i="2" l="1"/>
  <c r="AA14" i="2" s="1"/>
  <c r="AL20" i="2"/>
  <c r="AM20" i="2" s="1"/>
  <c r="AH16" i="2"/>
  <c r="AI14" i="2"/>
  <c r="Q13" i="2"/>
  <c r="AN13" i="2"/>
  <c r="Q7" i="2"/>
  <c r="AN7" i="2"/>
  <c r="AJ20" i="2"/>
  <c r="AK20" i="2" s="1"/>
  <c r="AN18" i="2"/>
  <c r="AF20" i="2"/>
  <c r="AG20" i="2" s="1"/>
  <c r="AD20" i="2"/>
  <c r="AE20" i="2" s="1"/>
  <c r="AB20" i="2"/>
  <c r="AC20" i="2" s="1"/>
  <c r="M7" i="2"/>
  <c r="I21" i="1"/>
  <c r="N14" i="2"/>
  <c r="O14" i="2" s="1"/>
  <c r="M13" i="2"/>
  <c r="L14" i="2"/>
  <c r="M14" i="2" s="1"/>
  <c r="G21" i="1"/>
  <c r="R16" i="2"/>
  <c r="S14" i="2"/>
  <c r="X16" i="2"/>
  <c r="Y14" i="2"/>
  <c r="T16" i="2"/>
  <c r="U14" i="2"/>
  <c r="J16" i="2"/>
  <c r="K14" i="2"/>
  <c r="V16" i="2"/>
  <c r="W14" i="2"/>
  <c r="Z16" i="2"/>
  <c r="P14" i="2"/>
  <c r="K21" i="1"/>
  <c r="J21" i="1"/>
  <c r="H21" i="1"/>
  <c r="E21" i="1"/>
  <c r="D21" i="1"/>
  <c r="F21" i="1"/>
  <c r="L21" i="1"/>
  <c r="AN14" i="2" l="1"/>
  <c r="AO14" i="2" s="1"/>
  <c r="AI16" i="2"/>
  <c r="AH20" i="2"/>
  <c r="AI20" i="2" s="1"/>
  <c r="AO18" i="2"/>
  <c r="AO12" i="2"/>
  <c r="AO13" i="2"/>
  <c r="AO11" i="2"/>
  <c r="AO6" i="2"/>
  <c r="AO10" i="2"/>
  <c r="AO7" i="2"/>
  <c r="N16" i="2"/>
  <c r="N20" i="2" s="1"/>
  <c r="O20" i="2" s="1"/>
  <c r="L16" i="2"/>
  <c r="L20" i="2" s="1"/>
  <c r="M20" i="2" s="1"/>
  <c r="P16" i="2"/>
  <c r="Q14" i="2"/>
  <c r="Z20" i="2"/>
  <c r="AA20" i="2" s="1"/>
  <c r="AA16" i="2"/>
  <c r="J20" i="2"/>
  <c r="K20" i="2" s="1"/>
  <c r="K16" i="2"/>
  <c r="X20" i="2"/>
  <c r="Y20" i="2" s="1"/>
  <c r="Y16" i="2"/>
  <c r="V20" i="2"/>
  <c r="W20" i="2" s="1"/>
  <c r="W16" i="2"/>
  <c r="T20" i="2"/>
  <c r="U20" i="2" s="1"/>
  <c r="U16" i="2"/>
  <c r="R20" i="2"/>
  <c r="S20" i="2" s="1"/>
  <c r="S16" i="2"/>
  <c r="AN16" i="2" l="1"/>
  <c r="AO16" i="2" s="1"/>
  <c r="O16" i="2"/>
  <c r="M16" i="2"/>
  <c r="P20" i="2"/>
  <c r="Q20" i="2" s="1"/>
  <c r="Q16" i="2"/>
  <c r="AN20" i="2" l="1"/>
  <c r="AO20" i="2" s="1"/>
</calcChain>
</file>

<file path=xl/sharedStrings.xml><?xml version="1.0" encoding="utf-8"?>
<sst xmlns="http://schemas.openxmlformats.org/spreadsheetml/2006/main" count="100" uniqueCount="51">
  <si>
    <t>EXPENSES</t>
  </si>
  <si>
    <t>NO</t>
  </si>
  <si>
    <t>ITEMS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</si>
  <si>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</si>
  <si>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</si>
  <si>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</si>
  <si>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</si>
  <si>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</si>
  <si>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</si>
  <si>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</si>
  <si>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</si>
  <si>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</si>
  <si>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</si>
  <si>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WEBSITE</t>
  </si>
  <si>
    <t>SALARY FOR WEB ADMIN</t>
  </si>
  <si>
    <t>SALARY FOR WEB CUST SUPPORT</t>
  </si>
  <si>
    <t>SOCIAL MEDIA AGENCY</t>
  </si>
  <si>
    <t>ADVERTISING</t>
  </si>
  <si>
    <t>GOOGLE ADSENSE</t>
  </si>
  <si>
    <t>GADGET TESTER</t>
  </si>
  <si>
    <t>DEVELOPER ACCOUNT</t>
  </si>
  <si>
    <t xml:space="preserve">EVENT ON SOCIAL MEDIA </t>
  </si>
  <si>
    <t>TOTAL</t>
  </si>
  <si>
    <t>INCOME</t>
  </si>
  <si>
    <t>SALES</t>
  </si>
  <si>
    <t>SPONSHORSIP</t>
  </si>
  <si>
    <t>PROFIT MARGIN (5%)</t>
  </si>
  <si>
    <t>LOST/PROFIT</t>
  </si>
  <si>
    <t>Sales</t>
  </si>
  <si>
    <t>Operational Expenses :</t>
  </si>
  <si>
    <t>Salary &amp; Wages</t>
  </si>
  <si>
    <t>Advertising &amp; Promotion</t>
  </si>
  <si>
    <t xml:space="preserve">TTL </t>
  </si>
  <si>
    <t>GP</t>
  </si>
  <si>
    <t>Consultant Fee</t>
  </si>
  <si>
    <t>Total Operational Expenses</t>
  </si>
  <si>
    <t>EBITDA</t>
  </si>
  <si>
    <t>Depreciation Expenses</t>
  </si>
  <si>
    <t>Earning Before Tax</t>
  </si>
  <si>
    <t>Rp</t>
  </si>
  <si>
    <t>%</t>
  </si>
  <si>
    <t>Description</t>
  </si>
  <si>
    <t>Delivery Expenses</t>
  </si>
  <si>
    <t>Fixed Assets, amortized 48 months</t>
  </si>
  <si>
    <t>Salary Exp</t>
  </si>
  <si>
    <t>Consultant fee, amortized in year 2012 (9 months)</t>
  </si>
  <si>
    <t>Advertising &amp; promotion</t>
  </si>
  <si>
    <t>Profit (Loss) projection - E Commerce</t>
  </si>
  <si>
    <t>SALARY FOR 1 SENIOR PROGRAMMER</t>
  </si>
  <si>
    <t>JANUARY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</si>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</sst>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,,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6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3" fillId="0" borderId="1" xfId="0" applyNumberFormat="1" applyFont="1" applyBorder="1" applyAlignment="1"/>
    <xf numFmtId="0" fontId="1" fillId="0" borderId="1" xfId="0" applyFont="1" applyBorder="1"/>
    <xf numFmtId="3" fontId="4" fillId="0" borderId="1" xfId="0" applyNumberFormat="1" applyFont="1" applyBorder="1" applyAlignme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3" fontId="6" fillId="0" borderId="0" xfId="0" applyNumberFormat="1" applyFont="1"/>
    <xf numFmtId="9" fontId="7" fillId="0" borderId="0" xfId="0" applyNumberFormat="1" applyFont="1"/>
    <xf numFmtId="0" fontId="0" fillId="0" borderId="10" xfId="0" applyBorder="1"/>
    <xf numFmtId="0" fontId="0" fillId="0" borderId="9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11" xfId="0" applyBorder="1"/>
    <xf numFmtId="165" fontId="0" fillId="0" borderId="11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5" fontId="0" fillId="0" borderId="12" xfId="1" applyNumberFormat="1" applyFont="1" applyBorder="1"/>
    <xf numFmtId="165" fontId="1" fillId="0" borderId="11" xfId="1" applyNumberFormat="1" applyFont="1" applyBorder="1"/>
    <xf numFmtId="165" fontId="0" fillId="0" borderId="5" xfId="1" applyNumberFormat="1" applyFont="1" applyBorder="1"/>
    <xf numFmtId="164" fontId="0" fillId="0" borderId="6" xfId="1" applyNumberFormat="1" applyFont="1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1" fillId="0" borderId="16" xfId="0" applyFont="1" applyBorder="1"/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17" fontId="1" fillId="2" borderId="3" xfId="0" applyNumberFormat="1" applyFont="1" applyFill="1" applyBorder="1" applyAlignment="1">
      <alignment horizontal="centerContinuous" vertical="center"/>
    </xf>
    <xf numFmtId="17" fontId="1" fillId="2" borderId="8" xfId="0" applyNumberFormat="1" applyFont="1" applyFill="1" applyBorder="1" applyAlignment="1">
      <alignment horizontal="centerContinuous" vertical="center"/>
    </xf>
    <xf numFmtId="0" fontId="1" fillId="2" borderId="8" xfId="0" applyFont="1" applyFill="1" applyBorder="1" applyAlignment="1">
      <alignment horizontal="centerContinuous" vertical="center"/>
    </xf>
    <xf numFmtId="0" fontId="1" fillId="2" borderId="7" xfId="0" applyFont="1" applyFill="1" applyBorder="1" applyAlignment="1">
      <alignment horizontal="centerContinuous" vertical="center"/>
    </xf>
    <xf numFmtId="0" fontId="0" fillId="2" borderId="10" xfId="0" applyFill="1" applyBorder="1"/>
    <xf numFmtId="0" fontId="0" fillId="2" borderId="9" xfId="0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0" borderId="11" xfId="1" applyNumberFormat="1" applyFont="1" applyBorder="1"/>
    <xf numFmtId="164" fontId="1" fillId="0" borderId="12" xfId="1" applyNumberFormat="1" applyFont="1" applyBorder="1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/>
    <xf numFmtId="3" fontId="8" fillId="0" borderId="1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5"/>
  <sheetViews>
    <sheetView showGridLines="0" tabSelected="1" topLeftCell="N1" workbookViewId="0">
      <selection activeCell="A7" sqref="A7"/>
    </sheetView>
  </sheetViews>
  <sheetFormatPr defaultRowHeight="15" x14ac:dyDescent="0.25"/>
  <cols>
    <col min="1" max="1" width="2.28515625" customWidth="1"/>
    <col min="2" max="2" width="3.42578125" customWidth="1"/>
    <col min="3" max="3" width="23.85546875" customWidth="1"/>
    <col min="4" max="4" width="6.5703125" hidden="1" customWidth="1"/>
    <col min="5" max="5" width="7.7109375" hidden="1" customWidth="1"/>
    <col min="6" max="7" width="7" hidden="1" customWidth="1"/>
    <col min="8" max="9" width="7.140625" hidden="1" customWidth="1"/>
    <col min="10" max="25" width="6.42578125" customWidth="1"/>
    <col min="26" max="26" width="6.28515625" customWidth="1"/>
    <col min="27" max="27" width="6.42578125" customWidth="1"/>
    <col min="28" max="28" width="7.85546875" customWidth="1"/>
    <col min="29" max="29" width="6.42578125" customWidth="1"/>
    <col min="30" max="30" width="7.28515625" customWidth="1"/>
    <col min="31" max="31" width="6.42578125" customWidth="1"/>
    <col min="32" max="32" width="7.140625" customWidth="1"/>
    <col min="33" max="33" width="6.42578125" customWidth="1"/>
    <col min="34" max="34" width="7.140625" customWidth="1"/>
    <col min="35" max="35" width="6.42578125" customWidth="1"/>
    <col min="36" max="36" width="7.140625" customWidth="1"/>
    <col min="37" max="37" width="6.42578125" customWidth="1"/>
    <col min="38" max="38" width="7.140625" customWidth="1"/>
    <col min="39" max="41" width="6.42578125" customWidth="1"/>
  </cols>
  <sheetData>
    <row r="1" spans="2:41" x14ac:dyDescent="0.25">
      <c r="AO1" s="15">
        <v>0.08</v>
      </c>
    </row>
    <row r="2" spans="2:41" ht="15.75" thickBot="1" x14ac:dyDescent="0.3">
      <c r="B2" s="48" t="s">
        <v>47</v>
      </c>
    </row>
    <row r="3" spans="2:41" s="3" customFormat="1" ht="15.75" thickTop="1" x14ac:dyDescent="0.25">
      <c r="B3" s="35" t="s">
        <v>41</v>
      </c>
      <c r="C3" s="36"/>
      <c r="D3" s="37">
        <v>40909</v>
      </c>
      <c r="E3" s="37"/>
      <c r="F3" s="37">
        <v>40940</v>
      </c>
      <c r="G3" s="37"/>
      <c r="H3" s="37">
        <v>40969</v>
      </c>
      <c r="I3" s="37"/>
      <c r="J3" s="38">
        <v>41000</v>
      </c>
      <c r="K3" s="38"/>
      <c r="L3" s="38">
        <v>41030</v>
      </c>
      <c r="M3" s="38"/>
      <c r="N3" s="38">
        <v>41061</v>
      </c>
      <c r="O3" s="38"/>
      <c r="P3" s="38">
        <v>41091</v>
      </c>
      <c r="Q3" s="38"/>
      <c r="R3" s="38">
        <v>41122</v>
      </c>
      <c r="S3" s="38"/>
      <c r="T3" s="38">
        <v>41153</v>
      </c>
      <c r="U3" s="38"/>
      <c r="V3" s="38">
        <v>41183</v>
      </c>
      <c r="W3" s="38"/>
      <c r="X3" s="38">
        <v>41214</v>
      </c>
      <c r="Y3" s="38"/>
      <c r="Z3" s="38">
        <v>41244</v>
      </c>
      <c r="AA3" s="38"/>
      <c r="AB3" s="38">
        <v>41275</v>
      </c>
      <c r="AC3" s="38"/>
      <c r="AD3" s="38">
        <v>41306</v>
      </c>
      <c r="AE3" s="38"/>
      <c r="AF3" s="38">
        <v>41334</v>
      </c>
      <c r="AG3" s="38"/>
      <c r="AH3" s="38">
        <v>41365</v>
      </c>
      <c r="AI3" s="38"/>
      <c r="AJ3" s="38">
        <v>41395</v>
      </c>
      <c r="AK3" s="38"/>
      <c r="AL3" s="38">
        <v>41426</v>
      </c>
      <c r="AM3" s="38"/>
      <c r="AN3" s="39" t="s">
        <v>32</v>
      </c>
      <c r="AO3" s="40"/>
    </row>
    <row r="4" spans="2:41" ht="15.75" thickBot="1" x14ac:dyDescent="0.3">
      <c r="B4" s="41"/>
      <c r="C4" s="42"/>
      <c r="D4" s="43" t="s">
        <v>39</v>
      </c>
      <c r="E4" s="43" t="s">
        <v>40</v>
      </c>
      <c r="F4" s="43" t="s">
        <v>39</v>
      </c>
      <c r="G4" s="43" t="s">
        <v>40</v>
      </c>
      <c r="H4" s="43" t="s">
        <v>39</v>
      </c>
      <c r="I4" s="43" t="s">
        <v>40</v>
      </c>
      <c r="J4" s="43" t="s">
        <v>39</v>
      </c>
      <c r="K4" s="43" t="s">
        <v>40</v>
      </c>
      <c r="L4" s="43" t="s">
        <v>39</v>
      </c>
      <c r="M4" s="43" t="s">
        <v>40</v>
      </c>
      <c r="N4" s="43" t="s">
        <v>39</v>
      </c>
      <c r="O4" s="43" t="s">
        <v>40</v>
      </c>
      <c r="P4" s="43" t="s">
        <v>39</v>
      </c>
      <c r="Q4" s="43" t="s">
        <v>40</v>
      </c>
      <c r="R4" s="43" t="s">
        <v>39</v>
      </c>
      <c r="S4" s="43" t="s">
        <v>40</v>
      </c>
      <c r="T4" s="43" t="s">
        <v>39</v>
      </c>
      <c r="U4" s="43" t="s">
        <v>40</v>
      </c>
      <c r="V4" s="43" t="s">
        <v>39</v>
      </c>
      <c r="W4" s="43" t="s">
        <v>40</v>
      </c>
      <c r="X4" s="43" t="s">
        <v>39</v>
      </c>
      <c r="Y4" s="43" t="s">
        <v>40</v>
      </c>
      <c r="Z4" s="43" t="s">
        <v>39</v>
      </c>
      <c r="AA4" s="43" t="s">
        <v>40</v>
      </c>
      <c r="AB4" s="43" t="s">
        <v>39</v>
      </c>
      <c r="AC4" s="43" t="s">
        <v>40</v>
      </c>
      <c r="AD4" s="43" t="s">
        <v>39</v>
      </c>
      <c r="AE4" s="43" t="s">
        <v>40</v>
      </c>
      <c r="AF4" s="43" t="s">
        <v>39</v>
      </c>
      <c r="AG4" s="43" t="s">
        <v>40</v>
      </c>
      <c r="AH4" s="43" t="s">
        <v>39</v>
      </c>
      <c r="AI4" s="43" t="s">
        <v>40</v>
      </c>
      <c r="AJ4" s="43" t="s">
        <v>39</v>
      </c>
      <c r="AK4" s="43" t="s">
        <v>40</v>
      </c>
      <c r="AL4" s="43" t="s">
        <v>39</v>
      </c>
      <c r="AM4" s="43" t="s">
        <v>40</v>
      </c>
      <c r="AN4" s="43" t="s">
        <v>39</v>
      </c>
      <c r="AO4" s="44" t="s">
        <v>40</v>
      </c>
    </row>
    <row r="5" spans="2:41" ht="15.75" thickTop="1" x14ac:dyDescent="0.25">
      <c r="B5" s="29"/>
      <c r="C5" s="32"/>
      <c r="D5" s="19"/>
      <c r="E5" s="19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20"/>
    </row>
    <row r="6" spans="2:41" x14ac:dyDescent="0.25">
      <c r="B6" s="30" t="s">
        <v>28</v>
      </c>
      <c r="C6" s="33"/>
      <c r="D6" s="22"/>
      <c r="E6" s="23"/>
      <c r="F6" s="22"/>
      <c r="G6" s="22"/>
      <c r="H6" s="22"/>
      <c r="I6" s="22"/>
      <c r="J6" s="22"/>
      <c r="K6" s="23">
        <f>(J6/$L$6)*100</f>
        <v>0</v>
      </c>
      <c r="L6" s="22">
        <f>Sheet1!E16</f>
        <v>150000000</v>
      </c>
      <c r="M6" s="23">
        <f>(L6/$L$6)*100</f>
        <v>100</v>
      </c>
      <c r="N6" s="22">
        <f>Sheet1!F16</f>
        <v>250000000</v>
      </c>
      <c r="O6" s="23">
        <f>(N6/$N$6)*100</f>
        <v>100</v>
      </c>
      <c r="P6" s="22">
        <f>Sheet1!G16</f>
        <v>450000000</v>
      </c>
      <c r="Q6" s="23">
        <f>(P6/$P$6)*100</f>
        <v>100</v>
      </c>
      <c r="R6" s="22">
        <f>Sheet1!H16</f>
        <v>500000000</v>
      </c>
      <c r="S6" s="23">
        <f>(R6/$R$6)*100</f>
        <v>100</v>
      </c>
      <c r="T6" s="22">
        <f>Sheet1!I16</f>
        <v>550000000</v>
      </c>
      <c r="U6" s="23">
        <f>(T6/$T$6)*100</f>
        <v>100</v>
      </c>
      <c r="V6" s="22">
        <f>Sheet1!J16</f>
        <v>600000000</v>
      </c>
      <c r="W6" s="23">
        <f>(V6/$V$6)*100</f>
        <v>100</v>
      </c>
      <c r="X6" s="22">
        <f>Sheet1!K16</f>
        <v>750000000</v>
      </c>
      <c r="Y6" s="23">
        <f>(X6/$X$6)*100</f>
        <v>100</v>
      </c>
      <c r="Z6" s="22">
        <f>Sheet1!L16</f>
        <v>900000000</v>
      </c>
      <c r="AA6" s="23">
        <f>(Z6/$Z$6)*100</f>
        <v>100</v>
      </c>
      <c r="AB6" s="22">
        <f>Sheet1!M16</f>
        <v>950000000</v>
      </c>
      <c r="AC6" s="23">
        <f>(AB6/$Z$6)*100</f>
        <v>105.55555555555556</v>
      </c>
      <c r="AD6" s="22">
        <f>Sheet1!N16</f>
        <v>1000000000</v>
      </c>
      <c r="AE6" s="23">
        <f>(AD6/$Z$6)*100</f>
        <v>111.11111111111111</v>
      </c>
      <c r="AF6" s="22">
        <f>Sheet1!O16</f>
        <v>1050000000</v>
      </c>
      <c r="AG6" s="23">
        <f>(AF6/$Z$6)*100</f>
        <v>116.66666666666667</v>
      </c>
      <c r="AH6" s="22">
        <f>Sheet1!P16</f>
        <v>1100000000</v>
      </c>
      <c r="AI6" s="23">
        <f>(AH6/$Z$6)*100</f>
        <v>122.22222222222223</v>
      </c>
      <c r="AJ6" s="22">
        <f>Sheet1!Q16</f>
        <v>1200000000</v>
      </c>
      <c r="AK6" s="23">
        <f>(AJ6/$Z$6)*100</f>
        <v>133.33333333333331</v>
      </c>
      <c r="AL6" s="22">
        <f>Sheet1!R16</f>
        <v>1350000000</v>
      </c>
      <c r="AM6" s="23">
        <f>(AL6/$Z$6)*100</f>
        <v>150</v>
      </c>
      <c r="AN6" s="22">
        <f>SUM(AL6,AJ6,AH6,AF6,AD6,AB6,Z6,X6,V6,T6,R6,P6,N6,L6)</f>
        <v>10800000000</v>
      </c>
      <c r="AO6" s="24">
        <f>(AN6/$AN$6)*100</f>
        <v>100</v>
      </c>
    </row>
    <row r="7" spans="2:41" s="3" customFormat="1" x14ac:dyDescent="0.25">
      <c r="B7" s="31" t="s">
        <v>33</v>
      </c>
      <c r="C7" s="34"/>
      <c r="D7" s="26"/>
      <c r="E7" s="26"/>
      <c r="F7" s="26"/>
      <c r="G7" s="26"/>
      <c r="H7" s="26"/>
      <c r="I7" s="26"/>
      <c r="J7" s="26"/>
      <c r="K7" s="45">
        <f>(J7/$L$6)*100</f>
        <v>0</v>
      </c>
      <c r="L7" s="26">
        <f>L6*$AO$1</f>
        <v>12000000</v>
      </c>
      <c r="M7" s="45">
        <f>(L7/$L$6)*100</f>
        <v>8</v>
      </c>
      <c r="N7" s="26">
        <f>N6*$AO$1</f>
        <v>20000000</v>
      </c>
      <c r="O7" s="45">
        <f>(N7/$N$6)*100</f>
        <v>8</v>
      </c>
      <c r="P7" s="26">
        <f>P6*$AO$1</f>
        <v>36000000</v>
      </c>
      <c r="Q7" s="45">
        <f>(P7/$P$6)*100</f>
        <v>8</v>
      </c>
      <c r="R7" s="26">
        <f>R6*$AO$1</f>
        <v>40000000</v>
      </c>
      <c r="S7" s="45">
        <f>(R7/$R$6)*100</f>
        <v>8</v>
      </c>
      <c r="T7" s="26">
        <f>T6*$AO$1</f>
        <v>44000000</v>
      </c>
      <c r="U7" s="45">
        <f>(T7/$T$6)*100</f>
        <v>8</v>
      </c>
      <c r="V7" s="26">
        <f>V6*$AO$1</f>
        <v>48000000</v>
      </c>
      <c r="W7" s="45">
        <f>(V7/$V$6)*100</f>
        <v>8</v>
      </c>
      <c r="X7" s="26">
        <f>X6*$AO$1</f>
        <v>60000000</v>
      </c>
      <c r="Y7" s="45">
        <f>(X7/$X$6)*100</f>
        <v>8</v>
      </c>
      <c r="Z7" s="26">
        <f>Z6*$AO$1</f>
        <v>72000000</v>
      </c>
      <c r="AA7" s="45">
        <f>(Z7/$Z$6)*100</f>
        <v>8</v>
      </c>
      <c r="AB7" s="26">
        <f>AB6*$AO$1</f>
        <v>76000000</v>
      </c>
      <c r="AC7" s="45">
        <f>(AB7/$AB$6)*100</f>
        <v>8</v>
      </c>
      <c r="AD7" s="26">
        <f>AD6*$AO$1</f>
        <v>80000000</v>
      </c>
      <c r="AE7" s="45">
        <f>(AD7/$AD$6)*100</f>
        <v>8</v>
      </c>
      <c r="AF7" s="26">
        <f>AF6*$AO$1</f>
        <v>84000000</v>
      </c>
      <c r="AG7" s="45">
        <f>(AF7/$AF$6)*100</f>
        <v>8</v>
      </c>
      <c r="AH7" s="26">
        <f>AH6*$AO$1</f>
        <v>88000000</v>
      </c>
      <c r="AI7" s="45">
        <f>(AH7/$AH$6)*100</f>
        <v>8</v>
      </c>
      <c r="AJ7" s="26">
        <f>AJ6*$AO$1</f>
        <v>96000000</v>
      </c>
      <c r="AK7" s="45">
        <f>(AJ7/$AJ$6)*100</f>
        <v>8</v>
      </c>
      <c r="AL7" s="26">
        <f>AL6*$AO$1</f>
        <v>108000000</v>
      </c>
      <c r="AM7" s="45">
        <f>(AL7/$AL$6)*100</f>
        <v>8</v>
      </c>
      <c r="AN7" s="26">
        <f>SUM(AL7,AJ7,AH7,AF7,AD7,AB7,Z7,X7,V7,T7,R7,P7,N7,L7)</f>
        <v>864000000</v>
      </c>
      <c r="AO7" s="46">
        <f>(AN7/$AN$6)*100</f>
        <v>8</v>
      </c>
    </row>
    <row r="8" spans="2:41" x14ac:dyDescent="0.25">
      <c r="B8" s="30"/>
      <c r="C8" s="33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5"/>
    </row>
    <row r="9" spans="2:41" x14ac:dyDescent="0.25">
      <c r="B9" s="30" t="s">
        <v>29</v>
      </c>
      <c r="C9" s="33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5"/>
    </row>
    <row r="10" spans="2:41" x14ac:dyDescent="0.25">
      <c r="B10" s="30"/>
      <c r="C10" s="33" t="s">
        <v>30</v>
      </c>
      <c r="D10" s="22">
        <f>SUM(Sheet1!A5:A7)</f>
        <v>9</v>
      </c>
      <c r="E10" s="22"/>
      <c r="F10" s="22">
        <f>SUM(Sheet1!B5:B7)</f>
        <v>0</v>
      </c>
      <c r="G10" s="22"/>
      <c r="H10" s="22">
        <f>SUM(Sheet1!C5:C7)</f>
        <v>0</v>
      </c>
      <c r="I10" s="22"/>
      <c r="J10" s="22">
        <f>SUM(Sheet1!D5:D7)</f>
        <v>7000000</v>
      </c>
      <c r="K10" s="23">
        <f>(J10/$L$6)*100</f>
        <v>4.666666666666667</v>
      </c>
      <c r="L10" s="22">
        <f>SUM(Sheet1!E5:E7)</f>
        <v>7000000</v>
      </c>
      <c r="M10" s="23">
        <f>(L10/$L$6)*100</f>
        <v>4.666666666666667</v>
      </c>
      <c r="N10" s="22">
        <f>SUM(Sheet1!F5:F7)</f>
        <v>12000000</v>
      </c>
      <c r="O10" s="23">
        <f>(N10/$N$6)*100</f>
        <v>4.8</v>
      </c>
      <c r="P10" s="22">
        <f>SUM(Sheet1!G5:G7)</f>
        <v>12000000</v>
      </c>
      <c r="Q10" s="23">
        <f>(P10/$P$6)*100</f>
        <v>2.666666666666667</v>
      </c>
      <c r="R10" s="22">
        <f>SUM(Sheet1!H5:H7)</f>
        <v>12000000</v>
      </c>
      <c r="S10" s="23">
        <f>(R10/$R$6)*100</f>
        <v>2.4</v>
      </c>
      <c r="T10" s="22">
        <f>SUM(Sheet1!I5:I7)</f>
        <v>12000000</v>
      </c>
      <c r="U10" s="23">
        <f>(T10/$T$6)*100</f>
        <v>2.1818181818181821</v>
      </c>
      <c r="V10" s="22">
        <f>SUM(Sheet1!J5:J7)</f>
        <v>12000000</v>
      </c>
      <c r="W10" s="23">
        <f>(V10/$V$6)*100</f>
        <v>2</v>
      </c>
      <c r="X10" s="22">
        <f>SUM(Sheet1!K5:K7)</f>
        <v>12000000</v>
      </c>
      <c r="Y10" s="23">
        <f>(X10/$X$6)*100</f>
        <v>1.6</v>
      </c>
      <c r="Z10" s="22">
        <f>SUM(Sheet1!L5:L7)</f>
        <v>12000000</v>
      </c>
      <c r="AA10" s="23">
        <f>(Z10/$Z$6)*100</f>
        <v>1.3333333333333335</v>
      </c>
      <c r="AB10" s="22">
        <f>SUM(Sheet1!N5:N7)</f>
        <v>12000000</v>
      </c>
      <c r="AC10" s="23">
        <f>(AB10/$AB$6)*100</f>
        <v>1.263157894736842</v>
      </c>
      <c r="AD10" s="22">
        <f>SUM(Sheet1!P5:P7)</f>
        <v>12000000</v>
      </c>
      <c r="AE10" s="23">
        <f>(AD10/$AD$6)*100</f>
        <v>1.2</v>
      </c>
      <c r="AF10" s="22">
        <f>SUM(Sheet1!R5:R7)</f>
        <v>12000000</v>
      </c>
      <c r="AG10" s="23">
        <f>(AF10/$AF$6)*100</f>
        <v>1.1428571428571428</v>
      </c>
      <c r="AH10" s="22">
        <f>SUM(Sheet1!P5:P7)</f>
        <v>12000000</v>
      </c>
      <c r="AI10" s="23">
        <f>(AH10/$AH$6)*100</f>
        <v>1.0909090909090911</v>
      </c>
      <c r="AJ10" s="22">
        <f>SUM(Sheet1!Q5:Q7)</f>
        <v>12000000</v>
      </c>
      <c r="AK10" s="23">
        <f>(AJ10/$AJ$6)*100</f>
        <v>1</v>
      </c>
      <c r="AL10" s="22">
        <f>SUM(Sheet1!R5:R7)</f>
        <v>12000000</v>
      </c>
      <c r="AM10" s="23">
        <f>(AL10/$AL$6)*100</f>
        <v>0.88888888888888884</v>
      </c>
      <c r="AN10" s="22">
        <f>SUM(AL10,AJ10,AH10,AF10,AD10,AB10,Z10,X10,V10,T10,R10,P10,N10,L10,J10)</f>
        <v>170000000</v>
      </c>
      <c r="AO10" s="24">
        <f>(AN10/$AN$6)*100</f>
        <v>1.574074074074074</v>
      </c>
    </row>
    <row r="11" spans="2:41" x14ac:dyDescent="0.25">
      <c r="B11" s="30"/>
      <c r="C11" s="33" t="s">
        <v>31</v>
      </c>
      <c r="D11" s="21">
        <v>0</v>
      </c>
      <c r="E11" s="21"/>
      <c r="F11" s="22">
        <v>0</v>
      </c>
      <c r="G11" s="22"/>
      <c r="H11" s="22">
        <v>0</v>
      </c>
      <c r="I11" s="22"/>
      <c r="J11" s="22">
        <f>SUM(Sheet1!D9,Sheet1!D10,Sheet1!D12,Sheet1!D13)</f>
        <v>20000000</v>
      </c>
      <c r="K11" s="23">
        <f t="shared" ref="K11" si="0">(J11/$L$6)*100</f>
        <v>13.333333333333334</v>
      </c>
      <c r="L11" s="22">
        <f>SUM(Sheet1!E9,Sheet1!E10,Sheet1!E12,Sheet1!E13)</f>
        <v>90000000</v>
      </c>
      <c r="M11" s="23">
        <f>(L11/$L$6)*100</f>
        <v>60</v>
      </c>
      <c r="N11" s="22">
        <f>SUM(Sheet1!F9,Sheet1!F10,Sheet1!F12,Sheet1!F12,Sheet1!F13)</f>
        <v>40000000</v>
      </c>
      <c r="O11" s="23">
        <f>(N11/$N$6)*100</f>
        <v>16</v>
      </c>
      <c r="P11" s="22">
        <f>SUM(Sheet1!G9,Sheet1!G10,Sheet1!G12,Sheet1!G13)</f>
        <v>0</v>
      </c>
      <c r="Q11" s="23">
        <f>(P11/$P$6)*100</f>
        <v>0</v>
      </c>
      <c r="R11" s="22">
        <f>SUM(Sheet1!H9,Sheet1!H10,Sheet1!H12,Sheet1!H13)</f>
        <v>0</v>
      </c>
      <c r="S11" s="23">
        <f>(R11/$R$6)*100</f>
        <v>0</v>
      </c>
      <c r="T11" s="22">
        <f>SUM(Sheet1!I9,Sheet1!I10,Sheet1!I12,Sheet1!I13)</f>
        <v>0</v>
      </c>
      <c r="U11" s="23">
        <f>(T11/$T$6)*100</f>
        <v>0</v>
      </c>
      <c r="V11" s="22">
        <f>SUM(Sheet1!J9,Sheet1!J10,Sheet1!J12,Sheet1!J13)</f>
        <v>0</v>
      </c>
      <c r="W11" s="23">
        <f>(V11/$V$6)*100</f>
        <v>0</v>
      </c>
      <c r="X11" s="22">
        <f>SUM(Sheet1!K9,Sheet1!K10,Sheet1!K12,Sheet1!K13)</f>
        <v>0</v>
      </c>
      <c r="Y11" s="23">
        <f>(X11/$X$6)*100</f>
        <v>0</v>
      </c>
      <c r="Z11" s="22">
        <f>SUM(Sheet1!L9,Sheet1!L10,Sheet1!L12,Sheet1!L13)</f>
        <v>50000000</v>
      </c>
      <c r="AA11" s="23">
        <f>(Z11/$Z$6)*100</f>
        <v>5.5555555555555554</v>
      </c>
      <c r="AB11" s="22">
        <f>SUM(Sheet1!M9,Sheet1!M10,Sheet1!M12,Sheet1!M13)</f>
        <v>0</v>
      </c>
      <c r="AC11" s="23">
        <f>(AB11/$AB$6)*100</f>
        <v>0</v>
      </c>
      <c r="AD11" s="22">
        <f>SUM(Sheet1!N9,Sheet1!N10,Sheet1!N12,Sheet1!N13)</f>
        <v>0</v>
      </c>
      <c r="AE11" s="23">
        <f>(AD11/$AD$6)*100</f>
        <v>0</v>
      </c>
      <c r="AF11" s="22">
        <f>SUM(Sheet1!O9,Sheet1!O10,Sheet1!O12,Sheet1!O13)</f>
        <v>0</v>
      </c>
      <c r="AG11" s="23">
        <f>(AF11/$AF$6)*100</f>
        <v>0</v>
      </c>
      <c r="AH11" s="22">
        <f>SUM(Sheet1!P9,Sheet1!P10,Sheet1!P12,Sheet1!P13)</f>
        <v>0</v>
      </c>
      <c r="AI11" s="23">
        <f>(AH11/$AH$6)*100</f>
        <v>0</v>
      </c>
      <c r="AJ11" s="22">
        <f>SUM(Sheet1!Q9,Sheet1!Q10,Sheet1!Q12,Sheet1!Q13)</f>
        <v>0</v>
      </c>
      <c r="AK11" s="23">
        <f>(AJ11/$AJ$6)*100</f>
        <v>0</v>
      </c>
      <c r="AL11" s="22">
        <f>SUM(Sheet1!R9,Sheet1!R10,Sheet1!R12,Sheet1!R13)</f>
        <v>0</v>
      </c>
      <c r="AM11" s="23">
        <f>(AL11/$AL$6)*100</f>
        <v>0</v>
      </c>
      <c r="AN11" s="22">
        <f>SUM(AL11,AJ11,AH11,AF11,AD11,AB11,Z11,X11,V11,T11,R11,P11,N11,L11,J11)</f>
        <v>200000000</v>
      </c>
      <c r="AO11" s="24">
        <f>(AN11/$AN$6)*100</f>
        <v>1.8518518518518516</v>
      </c>
    </row>
    <row r="12" spans="2:41" x14ac:dyDescent="0.25">
      <c r="B12" s="30"/>
      <c r="C12" s="33" t="s">
        <v>34</v>
      </c>
      <c r="D12" s="22"/>
      <c r="E12" s="22"/>
      <c r="F12" s="22"/>
      <c r="G12" s="22"/>
      <c r="H12" s="22"/>
      <c r="I12" s="22"/>
      <c r="J12" s="22">
        <f>(Sheet1!$S$8)/15</f>
        <v>10000000</v>
      </c>
      <c r="K12" s="23">
        <f t="shared" ref="K12" si="1">(J12/$L$6)*100</f>
        <v>6.666666666666667</v>
      </c>
      <c r="L12" s="22">
        <f>(Sheet1!$S$8)/15</f>
        <v>10000000</v>
      </c>
      <c r="M12" s="23">
        <f>(L12/$L$6)*100</f>
        <v>6.666666666666667</v>
      </c>
      <c r="N12" s="22">
        <f>(Sheet1!$S$8)/15</f>
        <v>10000000</v>
      </c>
      <c r="O12" s="23">
        <f>(N12/$N$6)*100</f>
        <v>4</v>
      </c>
      <c r="P12" s="22">
        <f>(Sheet1!$S$8)/15</f>
        <v>10000000</v>
      </c>
      <c r="Q12" s="23">
        <f>(P12/$P$6)*100</f>
        <v>2.2222222222222223</v>
      </c>
      <c r="R12" s="22">
        <f>(Sheet1!$S$8)/15</f>
        <v>10000000</v>
      </c>
      <c r="S12" s="23">
        <f>(R12/$R$6)*100</f>
        <v>2</v>
      </c>
      <c r="T12" s="22">
        <f>(Sheet1!$S$8)/15</f>
        <v>10000000</v>
      </c>
      <c r="U12" s="23">
        <f>(T12/$T$6)*100</f>
        <v>1.8181818181818181</v>
      </c>
      <c r="V12" s="22">
        <f>(Sheet1!$S$8)/15</f>
        <v>10000000</v>
      </c>
      <c r="W12" s="23">
        <f>(V12/$V$6)*100</f>
        <v>1.6666666666666667</v>
      </c>
      <c r="X12" s="22">
        <f>(Sheet1!$S$8)/15</f>
        <v>10000000</v>
      </c>
      <c r="Y12" s="23">
        <f>(X12/$X$6)*100</f>
        <v>1.3333333333333335</v>
      </c>
      <c r="Z12" s="22">
        <f>(Sheet1!$S$8)/15</f>
        <v>10000000</v>
      </c>
      <c r="AA12" s="23">
        <f>(Z12/$Z$6)*100</f>
        <v>1.1111111111111112</v>
      </c>
      <c r="AB12" s="22">
        <f>(Sheet1!$S$8)/15</f>
        <v>10000000</v>
      </c>
      <c r="AC12" s="23">
        <f>(AB12/$AB$6)*100</f>
        <v>1.0526315789473684</v>
      </c>
      <c r="AD12" s="22">
        <f>(Sheet1!$S$8)/15</f>
        <v>10000000</v>
      </c>
      <c r="AE12" s="23">
        <f>(AD12/$AD$6)*100</f>
        <v>1</v>
      </c>
      <c r="AF12" s="22">
        <f>(Sheet1!$S$8)/15</f>
        <v>10000000</v>
      </c>
      <c r="AG12" s="23">
        <f>(AF12/$AF$6)*100</f>
        <v>0.95238095238095244</v>
      </c>
      <c r="AH12" s="22">
        <f>(Sheet1!$S$8)/15</f>
        <v>10000000</v>
      </c>
      <c r="AI12" s="23">
        <f>(AH12/$AH$6)*100</f>
        <v>0.90909090909090906</v>
      </c>
      <c r="AJ12" s="22">
        <f>(Sheet1!$S$8)/15</f>
        <v>10000000</v>
      </c>
      <c r="AK12" s="23">
        <f>(AJ12/$AJ$6)*100</f>
        <v>0.83333333333333337</v>
      </c>
      <c r="AL12" s="22">
        <f>(Sheet1!$S$8)/15</f>
        <v>10000000</v>
      </c>
      <c r="AM12" s="23">
        <f>(AL12/$AL$6)*100</f>
        <v>0.74074074074074081</v>
      </c>
      <c r="AN12" s="22">
        <f>SUM(AL12,AJ12,AH12,AF12,AD12,AB12,Z12,X12,V12,T12,R12,P12,N12,L12,J12)</f>
        <v>150000000</v>
      </c>
      <c r="AO12" s="24">
        <f>(AN12/$AN$6)*100</f>
        <v>1.3888888888888888</v>
      </c>
    </row>
    <row r="13" spans="2:41" x14ac:dyDescent="0.25">
      <c r="B13" s="30"/>
      <c r="C13" s="33" t="s">
        <v>42</v>
      </c>
      <c r="D13" s="22"/>
      <c r="E13" s="22"/>
      <c r="F13" s="22"/>
      <c r="G13" s="22"/>
      <c r="H13" s="22"/>
      <c r="I13" s="22"/>
      <c r="J13" s="22"/>
      <c r="K13" s="22"/>
      <c r="L13" s="22">
        <f>L6*0.02</f>
        <v>3000000</v>
      </c>
      <c r="M13" s="23">
        <f>(L13/$L$6)*100</f>
        <v>2</v>
      </c>
      <c r="N13" s="22">
        <f>N6*0.02</f>
        <v>5000000</v>
      </c>
      <c r="O13" s="23">
        <f>(N13/$N$6)*100</f>
        <v>2</v>
      </c>
      <c r="P13" s="22">
        <f>P6*0.02</f>
        <v>9000000</v>
      </c>
      <c r="Q13" s="23">
        <f>(P13/$P$6)*100</f>
        <v>2</v>
      </c>
      <c r="R13" s="22">
        <f>R6*0.02</f>
        <v>10000000</v>
      </c>
      <c r="S13" s="23">
        <f>(R13/$R$6)*100</f>
        <v>2</v>
      </c>
      <c r="T13" s="22">
        <f>T6*0.02</f>
        <v>11000000</v>
      </c>
      <c r="U13" s="23">
        <f>(T13/$T$6)*100</f>
        <v>2</v>
      </c>
      <c r="V13" s="22">
        <f>V6*0.02</f>
        <v>12000000</v>
      </c>
      <c r="W13" s="23">
        <f>(V13/$V$6)*100</f>
        <v>2</v>
      </c>
      <c r="X13" s="22">
        <f>X6*0.02</f>
        <v>15000000</v>
      </c>
      <c r="Y13" s="23">
        <f>(X13/$X$6)*100</f>
        <v>2</v>
      </c>
      <c r="Z13" s="22">
        <f>Z6*0.02</f>
        <v>18000000</v>
      </c>
      <c r="AA13" s="23">
        <f>(Z13/$Z$6)*100</f>
        <v>2</v>
      </c>
      <c r="AB13" s="22">
        <f>AB6*0.02</f>
        <v>19000000</v>
      </c>
      <c r="AC13" s="23">
        <f>(AB13/$AB$6)*100</f>
        <v>2</v>
      </c>
      <c r="AD13" s="22">
        <f>AD6*0.02</f>
        <v>20000000</v>
      </c>
      <c r="AE13" s="23">
        <f>(AD13/$AD$6)*100</f>
        <v>2</v>
      </c>
      <c r="AF13" s="22">
        <f>AF6*0.02</f>
        <v>21000000</v>
      </c>
      <c r="AG13" s="23">
        <f>(AF13/$AF$6)*100</f>
        <v>2</v>
      </c>
      <c r="AH13" s="22">
        <f>AH6*0.02</f>
        <v>22000000</v>
      </c>
      <c r="AI13" s="23">
        <f>(AH13/$AH$6)*100</f>
        <v>2</v>
      </c>
      <c r="AJ13" s="22">
        <f>AJ6*0.02</f>
        <v>24000000</v>
      </c>
      <c r="AK13" s="23">
        <f>(AJ13/$AJ$6)*100</f>
        <v>2</v>
      </c>
      <c r="AL13" s="22">
        <f>AL6*0.02</f>
        <v>27000000</v>
      </c>
      <c r="AM13" s="23">
        <f>(AL13/$AL$6)*100</f>
        <v>2</v>
      </c>
      <c r="AN13" s="22">
        <f>SUM(AL13,AJ13,AH13,AF13,AD13,AB13,Z13,X13,V13,T13,R13,P13,N13,L13)</f>
        <v>216000000</v>
      </c>
      <c r="AO13" s="24">
        <f>(AN13/$AN$6)*100</f>
        <v>2</v>
      </c>
    </row>
    <row r="14" spans="2:41" x14ac:dyDescent="0.25">
      <c r="B14" s="30" t="s">
        <v>35</v>
      </c>
      <c r="C14" s="33"/>
      <c r="D14" s="22">
        <f>SUM(D10:D13)</f>
        <v>9</v>
      </c>
      <c r="E14" s="22"/>
      <c r="F14" s="22">
        <f>SUM(F10:F13)</f>
        <v>0</v>
      </c>
      <c r="G14" s="22"/>
      <c r="H14" s="22">
        <f>SUM(H10:H13)</f>
        <v>0</v>
      </c>
      <c r="I14" s="22"/>
      <c r="J14" s="22">
        <f>SUM(J10:J13)</f>
        <v>37000000</v>
      </c>
      <c r="K14" s="23">
        <f>(J14/$L$6)*100</f>
        <v>24.666666666666668</v>
      </c>
      <c r="L14" s="22">
        <f>SUM(L10:L13)</f>
        <v>110000000</v>
      </c>
      <c r="M14" s="23">
        <f>(L14/$L$6)*100</f>
        <v>73.333333333333329</v>
      </c>
      <c r="N14" s="22">
        <f>SUM(N10:N13)</f>
        <v>67000000</v>
      </c>
      <c r="O14" s="23">
        <f>(N14/$N$6)*100</f>
        <v>26.8</v>
      </c>
      <c r="P14" s="22">
        <f>SUM(P10:P13)</f>
        <v>31000000</v>
      </c>
      <c r="Q14" s="23">
        <f>(P14/$P$6)*100</f>
        <v>6.8888888888888893</v>
      </c>
      <c r="R14" s="22">
        <f>SUM(R10:R13)</f>
        <v>32000000</v>
      </c>
      <c r="S14" s="23">
        <f>(R14/$R$6)*100</f>
        <v>6.4</v>
      </c>
      <c r="T14" s="22">
        <f>SUM(T10:T13)</f>
        <v>33000000</v>
      </c>
      <c r="U14" s="23">
        <f>(T14/$T$6)*100</f>
        <v>6</v>
      </c>
      <c r="V14" s="22">
        <f>SUM(V10:V13)</f>
        <v>34000000</v>
      </c>
      <c r="W14" s="23">
        <f>(V14/$V$6)*100</f>
        <v>5.6666666666666661</v>
      </c>
      <c r="X14" s="22">
        <f>SUM(X10:X13)</f>
        <v>37000000</v>
      </c>
      <c r="Y14" s="23">
        <f>(X14/$X$6)*100</f>
        <v>4.9333333333333336</v>
      </c>
      <c r="Z14" s="22">
        <f>SUM(Z10:Z13)</f>
        <v>90000000</v>
      </c>
      <c r="AA14" s="23">
        <f>(Z14/$Z$6)*100</f>
        <v>10</v>
      </c>
      <c r="AB14" s="22">
        <f>SUM(AB10:AB13)</f>
        <v>41000000</v>
      </c>
      <c r="AC14" s="23">
        <f>(AB14/$AB$6)*100</f>
        <v>4.3157894736842106</v>
      </c>
      <c r="AD14" s="22">
        <f>SUM(AD10:AD13)</f>
        <v>42000000</v>
      </c>
      <c r="AE14" s="23">
        <f>(AD14/$AD$6)*100</f>
        <v>4.2</v>
      </c>
      <c r="AF14" s="22">
        <f>SUM(AF10:AF13)</f>
        <v>43000000</v>
      </c>
      <c r="AG14" s="23">
        <f>(AF14/$AF$6)*100</f>
        <v>4.0952380952380958</v>
      </c>
      <c r="AH14" s="22">
        <f>SUM(AH10:AH13)</f>
        <v>44000000</v>
      </c>
      <c r="AI14" s="23">
        <f>(AH14/$AH$6)*100</f>
        <v>4</v>
      </c>
      <c r="AJ14" s="22">
        <f>SUM(AJ10:AJ13)</f>
        <v>46000000</v>
      </c>
      <c r="AK14" s="23">
        <f>(AJ14/$AJ$6)*100</f>
        <v>3.833333333333333</v>
      </c>
      <c r="AL14" s="22">
        <f>SUM(AL10:AL13)</f>
        <v>49000000</v>
      </c>
      <c r="AM14" s="23">
        <f>(AL14/$AL$6)*100</f>
        <v>3.6296296296296298</v>
      </c>
      <c r="AN14" s="22">
        <f>SUM(AL14,AJ14,AH14,AF14,AD14,AB14,Z14,X14,V14,T14,R14,P14,N14,L14,J14)</f>
        <v>736000000</v>
      </c>
      <c r="AO14" s="24">
        <f>(AN14/$AN$6)*100</f>
        <v>6.8148148148148149</v>
      </c>
    </row>
    <row r="15" spans="2:41" x14ac:dyDescent="0.25">
      <c r="B15" s="30"/>
      <c r="C15" s="33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5"/>
    </row>
    <row r="16" spans="2:41" s="3" customFormat="1" x14ac:dyDescent="0.25">
      <c r="B16" s="31" t="s">
        <v>36</v>
      </c>
      <c r="C16" s="34"/>
      <c r="D16" s="26">
        <f>D7-D14</f>
        <v>-9</v>
      </c>
      <c r="E16" s="26"/>
      <c r="F16" s="26">
        <f>F7-F14</f>
        <v>0</v>
      </c>
      <c r="G16" s="26"/>
      <c r="H16" s="26">
        <f>H7-H14</f>
        <v>0</v>
      </c>
      <c r="I16" s="26"/>
      <c r="J16" s="26">
        <f>J7-J14</f>
        <v>-37000000</v>
      </c>
      <c r="K16" s="45">
        <f>(J16/$L$6)*100</f>
        <v>-24.666666666666668</v>
      </c>
      <c r="L16" s="26">
        <f>L7-L14</f>
        <v>-98000000</v>
      </c>
      <c r="M16" s="45">
        <f>(L16/$L$6)*100</f>
        <v>-65.333333333333329</v>
      </c>
      <c r="N16" s="26">
        <f>N7-N14</f>
        <v>-47000000</v>
      </c>
      <c r="O16" s="45">
        <f>(N16/$N$6)*100</f>
        <v>-18.8</v>
      </c>
      <c r="P16" s="26">
        <f>P7-P14</f>
        <v>5000000</v>
      </c>
      <c r="Q16" s="45">
        <f>(P16/$P$6)*100</f>
        <v>1.1111111111111112</v>
      </c>
      <c r="R16" s="26">
        <f>R7-R14</f>
        <v>8000000</v>
      </c>
      <c r="S16" s="45">
        <f>(R16/$R$6)*100</f>
        <v>1.6</v>
      </c>
      <c r="T16" s="26">
        <f>T7-T14</f>
        <v>11000000</v>
      </c>
      <c r="U16" s="45">
        <f>(T16/$T$6)*100</f>
        <v>2</v>
      </c>
      <c r="V16" s="26">
        <f>V7-V14</f>
        <v>14000000</v>
      </c>
      <c r="W16" s="45">
        <f>(V16/$V$6)*100</f>
        <v>2.3333333333333335</v>
      </c>
      <c r="X16" s="26">
        <f>X7-X14</f>
        <v>23000000</v>
      </c>
      <c r="Y16" s="45">
        <f>(X16/$X$6)*100</f>
        <v>3.0666666666666664</v>
      </c>
      <c r="Z16" s="26">
        <f>Z7-Z14</f>
        <v>-18000000</v>
      </c>
      <c r="AA16" s="45">
        <f>(Z16/$Z$6)*100</f>
        <v>-2</v>
      </c>
      <c r="AB16" s="26">
        <f>AB7-AB14</f>
        <v>35000000</v>
      </c>
      <c r="AC16" s="45">
        <f>(AB16/$AB$6)*100</f>
        <v>3.6842105263157889</v>
      </c>
      <c r="AD16" s="26">
        <f>AD7-AD14</f>
        <v>38000000</v>
      </c>
      <c r="AE16" s="45">
        <f>(AD16/$AD$6)*100</f>
        <v>3.8</v>
      </c>
      <c r="AF16" s="26">
        <f>AF7-AF14</f>
        <v>41000000</v>
      </c>
      <c r="AG16" s="45">
        <f>(AF16/$AF$6)*100</f>
        <v>3.9047619047619047</v>
      </c>
      <c r="AH16" s="26">
        <f>AH7-AH14</f>
        <v>44000000</v>
      </c>
      <c r="AI16" s="45">
        <f>(AH16/$AH$6)*100</f>
        <v>4</v>
      </c>
      <c r="AJ16" s="26">
        <f>AJ7-AJ14</f>
        <v>50000000</v>
      </c>
      <c r="AK16" s="45">
        <f>(AJ16/$AJ$6)*100</f>
        <v>4.1666666666666661</v>
      </c>
      <c r="AL16" s="26">
        <f>AL7-AL14</f>
        <v>59000000</v>
      </c>
      <c r="AM16" s="45">
        <f>(AL16/$AL$6)*100</f>
        <v>4.3703703703703702</v>
      </c>
      <c r="AN16" s="26">
        <f>AN7-AN14</f>
        <v>128000000</v>
      </c>
      <c r="AO16" s="46">
        <f>(AN16/$AN$6)*100</f>
        <v>1.1851851851851851</v>
      </c>
    </row>
    <row r="17" spans="2:41" x14ac:dyDescent="0.25">
      <c r="B17" s="30"/>
      <c r="C17" s="3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5"/>
    </row>
    <row r="18" spans="2:41" x14ac:dyDescent="0.25">
      <c r="B18" s="30" t="s">
        <v>37</v>
      </c>
      <c r="C18" s="33"/>
      <c r="D18" s="22">
        <v>0</v>
      </c>
      <c r="E18" s="22"/>
      <c r="F18" s="22">
        <v>0</v>
      </c>
      <c r="G18" s="22"/>
      <c r="H18" s="22">
        <f>SUM(Sheet1!$C$4,Sheet1!$C$11)/48</f>
        <v>0</v>
      </c>
      <c r="I18" s="22"/>
      <c r="J18" s="22">
        <f>SUM(Sheet1!$D$4,Sheet1!$C$11)/48</f>
        <v>2281562.5</v>
      </c>
      <c r="K18" s="23">
        <f>(J18/$L$6)*100</f>
        <v>1.5210416666666666</v>
      </c>
      <c r="L18" s="22">
        <f>SUM(Sheet1!$D$4,Sheet1!$E$11)/48</f>
        <v>3010729.1666666665</v>
      </c>
      <c r="M18" s="23">
        <f>(L18/$L$6)*100</f>
        <v>2.0071527777777778</v>
      </c>
      <c r="N18" s="22">
        <f>SUM(Sheet1!$D$4,Sheet1!$E$11)/48</f>
        <v>3010729.1666666665</v>
      </c>
      <c r="O18" s="23">
        <f>(N18/$N$6)*100</f>
        <v>1.2042916666666665</v>
      </c>
      <c r="P18" s="22">
        <f>SUM(Sheet1!$D$4,Sheet1!$E$11)/48</f>
        <v>3010729.1666666665</v>
      </c>
      <c r="Q18" s="23">
        <f>(P18/$P$6)*100</f>
        <v>0.66905092592592585</v>
      </c>
      <c r="R18" s="22">
        <f>SUM(Sheet1!$D$4,Sheet1!$E$11)/48</f>
        <v>3010729.1666666665</v>
      </c>
      <c r="S18" s="23">
        <f>(R18/$R$6)*100</f>
        <v>0.60214583333333327</v>
      </c>
      <c r="T18" s="22">
        <f>SUM(Sheet1!$D$4,Sheet1!$E$11)/48</f>
        <v>3010729.1666666665</v>
      </c>
      <c r="U18" s="23">
        <f>(T18/$T$6)*100</f>
        <v>0.54740530303030299</v>
      </c>
      <c r="V18" s="22">
        <f>SUM(Sheet1!$D$4,Sheet1!$E$11)/48</f>
        <v>3010729.1666666665</v>
      </c>
      <c r="W18" s="23">
        <f>(V18/$V$6)*100</f>
        <v>0.50178819444444445</v>
      </c>
      <c r="X18" s="22">
        <f>SUM(Sheet1!$D$4,Sheet1!$E$11)/48</f>
        <v>3010729.1666666665</v>
      </c>
      <c r="Y18" s="23">
        <f>(X18/$X$6)*100</f>
        <v>0.40143055555555557</v>
      </c>
      <c r="Z18" s="22">
        <f>SUM(Sheet1!$D$4,Sheet1!$E$11)/48</f>
        <v>3010729.1666666665</v>
      </c>
      <c r="AA18" s="23">
        <f>(Z18/$Z$6)*100</f>
        <v>0.33452546296296293</v>
      </c>
      <c r="AB18" s="22">
        <f>SUM(Sheet1!$D$4,Sheet1!$E$11)/48</f>
        <v>3010729.1666666665</v>
      </c>
      <c r="AC18" s="23">
        <f>(AB18/$AB$6)*100</f>
        <v>0.31691885964912281</v>
      </c>
      <c r="AD18" s="22">
        <f>SUM(Sheet1!$D$4,Sheet1!$E$11)/48</f>
        <v>3010729.1666666665</v>
      </c>
      <c r="AE18" s="23">
        <f>(AD18/$AD$6)*100</f>
        <v>0.30107291666666663</v>
      </c>
      <c r="AF18" s="22">
        <f>SUM(Sheet1!$D$4,Sheet1!$E$11)/48</f>
        <v>3010729.1666666665</v>
      </c>
      <c r="AG18" s="23">
        <f>(AF18/$AF$6)*100</f>
        <v>0.28673611111111108</v>
      </c>
      <c r="AH18" s="22">
        <f>SUM(Sheet1!$D$4,Sheet1!$E$11)/48</f>
        <v>3010729.1666666665</v>
      </c>
      <c r="AI18" s="23">
        <f>(AH18/$AH$6)*100</f>
        <v>0.2737026515151515</v>
      </c>
      <c r="AJ18" s="22">
        <f>SUM(Sheet1!$D$4,Sheet1!$E$11)/48</f>
        <v>3010729.1666666665</v>
      </c>
      <c r="AK18" s="23">
        <f>(AJ18/$AJ$6)*100</f>
        <v>0.25089409722222222</v>
      </c>
      <c r="AL18" s="22">
        <f>SUM(Sheet1!$D$4,Sheet1!$E$11)/48</f>
        <v>3010729.1666666665</v>
      </c>
      <c r="AM18" s="23">
        <f>(AL18/$AL$6)*100</f>
        <v>0.22301697530864198</v>
      </c>
      <c r="AN18" s="22">
        <f t="shared" ref="AN18" si="2">SUM(D18:Z18)</f>
        <v>26367403.287640262</v>
      </c>
      <c r="AO18" s="24">
        <f>(AN18/$AN$6)*100</f>
        <v>0.24414262303370615</v>
      </c>
    </row>
    <row r="19" spans="2:41" x14ac:dyDescent="0.25">
      <c r="B19" s="30"/>
      <c r="C19" s="3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5"/>
    </row>
    <row r="20" spans="2:41" s="3" customFormat="1" x14ac:dyDescent="0.25">
      <c r="B20" s="31" t="s">
        <v>38</v>
      </c>
      <c r="C20" s="34"/>
      <c r="D20" s="26">
        <f>D16-D18</f>
        <v>-9</v>
      </c>
      <c r="E20" s="26"/>
      <c r="F20" s="26">
        <f t="shared" ref="F20:AN20" si="3">F16-F18</f>
        <v>0</v>
      </c>
      <c r="G20" s="26"/>
      <c r="H20" s="26">
        <f t="shared" si="3"/>
        <v>0</v>
      </c>
      <c r="I20" s="26"/>
      <c r="J20" s="26">
        <f t="shared" si="3"/>
        <v>-39281562.5</v>
      </c>
      <c r="K20" s="45">
        <f>(J20/$L$6)*100</f>
        <v>-26.187708333333333</v>
      </c>
      <c r="L20" s="26">
        <f t="shared" si="3"/>
        <v>-101010729.16666667</v>
      </c>
      <c r="M20" s="45">
        <f>(L20/$L$6)*100</f>
        <v>-67.340486111111119</v>
      </c>
      <c r="N20" s="26">
        <f t="shared" si="3"/>
        <v>-50010729.166666664</v>
      </c>
      <c r="O20" s="45">
        <f>(N20/$N$6)*100</f>
        <v>-20.004291666666667</v>
      </c>
      <c r="P20" s="26">
        <f t="shared" si="3"/>
        <v>1989270.8333333335</v>
      </c>
      <c r="Q20" s="45">
        <f>(P20/$P$6)*100</f>
        <v>0.44206018518518519</v>
      </c>
      <c r="R20" s="26">
        <f t="shared" si="3"/>
        <v>4989270.833333334</v>
      </c>
      <c r="S20" s="45">
        <f>(R20/$R$6)*100</f>
        <v>0.99785416666666682</v>
      </c>
      <c r="T20" s="26">
        <f t="shared" si="3"/>
        <v>7989270.833333334</v>
      </c>
      <c r="U20" s="45">
        <f>(T20/$T$6)*100</f>
        <v>1.4525946969696972</v>
      </c>
      <c r="V20" s="26">
        <f t="shared" si="3"/>
        <v>10989270.833333334</v>
      </c>
      <c r="W20" s="45">
        <f>(V20/$V$6)*100</f>
        <v>1.831545138888889</v>
      </c>
      <c r="X20" s="26">
        <f t="shared" si="3"/>
        <v>19989270.833333332</v>
      </c>
      <c r="Y20" s="45">
        <f>(X20/$X$6)*100</f>
        <v>2.6652361111111111</v>
      </c>
      <c r="Z20" s="26">
        <f t="shared" si="3"/>
        <v>-21010729.166666668</v>
      </c>
      <c r="AA20" s="45">
        <f>(Z20/$Z$6)*100</f>
        <v>-2.3345254629629633</v>
      </c>
      <c r="AB20" s="26">
        <f t="shared" ref="AB20:AC20" si="4">AB16-AB18</f>
        <v>31989270.833333332</v>
      </c>
      <c r="AC20" s="45">
        <f>(AB20/$AB$6)*100</f>
        <v>3.3672916666666666</v>
      </c>
      <c r="AD20" s="26">
        <f t="shared" ref="AD20:AE20" si="5">AD16-AD18</f>
        <v>34989270.833333336</v>
      </c>
      <c r="AE20" s="45">
        <f>(AD20/$AD$6)*100</f>
        <v>3.4989270833333337</v>
      </c>
      <c r="AF20" s="26">
        <f t="shared" ref="AF20:AG20" si="6">AF16-AF18</f>
        <v>37989270.833333336</v>
      </c>
      <c r="AG20" s="45">
        <f>(AF20/$AF$6)*100</f>
        <v>3.6180257936507942</v>
      </c>
      <c r="AH20" s="26">
        <f t="shared" ref="AH20:AI20" si="7">AH16-AH18</f>
        <v>40989270.833333336</v>
      </c>
      <c r="AI20" s="45">
        <f>(AH20/$AH$6)*100</f>
        <v>3.7262973484848487</v>
      </c>
      <c r="AJ20" s="26">
        <f t="shared" ref="AJ20:AK20" si="8">AJ16-AJ18</f>
        <v>46989270.833333336</v>
      </c>
      <c r="AK20" s="45">
        <f>(AJ20/$AJ$6)*100</f>
        <v>3.9157725694444445</v>
      </c>
      <c r="AL20" s="26">
        <f t="shared" ref="AL20:AM20" si="9">AL16-AL18</f>
        <v>55989270.833333336</v>
      </c>
      <c r="AM20" s="45">
        <f>(AL20/$AL$6)*100</f>
        <v>4.147353395061729</v>
      </c>
      <c r="AN20" s="26">
        <f t="shared" si="3"/>
        <v>101632596.71235974</v>
      </c>
      <c r="AO20" s="46">
        <f>(AN20/$AN$6)*100</f>
        <v>0.94104256215147908</v>
      </c>
    </row>
    <row r="21" spans="2:41" ht="15.75" thickBot="1" x14ac:dyDescent="0.3">
      <c r="B21" s="16"/>
      <c r="C21" s="1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8"/>
    </row>
    <row r="22" spans="2:41" ht="15.75" thickTop="1" x14ac:dyDescent="0.25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9"/>
    </row>
    <row r="23" spans="2:41" x14ac:dyDescent="0.2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9"/>
    </row>
    <row r="24" spans="2:41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9"/>
    </row>
    <row r="25" spans="2:41" x14ac:dyDescent="0.2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9"/>
    </row>
    <row r="26" spans="2:4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9"/>
    </row>
    <row r="27" spans="2:41" x14ac:dyDescent="0.2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9"/>
    </row>
    <row r="28" spans="2:41" x14ac:dyDescent="0.2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9"/>
    </row>
    <row r="29" spans="2:41" x14ac:dyDescent="0.2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9"/>
    </row>
    <row r="30" spans="2:41" x14ac:dyDescent="0.2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9"/>
    </row>
    <row r="31" spans="2:41" x14ac:dyDescent="0.2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9"/>
    </row>
    <row r="32" spans="2:41" x14ac:dyDescent="0.25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4:41" x14ac:dyDescent="0.25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4:41" x14ac:dyDescent="0.25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4:41" x14ac:dyDescent="0.25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H19" sqref="H19"/>
    </sheetView>
  </sheetViews>
  <sheetFormatPr defaultRowHeight="15" x14ac:dyDescent="0.25"/>
  <cols>
    <col min="1" max="1" width="3.85546875" bestFit="1" customWidth="1"/>
    <col min="2" max="2" width="34.28515625" bestFit="1" customWidth="1"/>
    <col min="3" max="3" width="13.28515625" bestFit="1" customWidth="1"/>
    <col min="4" max="5" width="12" bestFit="1" customWidth="1"/>
    <col min="6" max="6" width="13.28515625" bestFit="1" customWidth="1"/>
    <col min="7" max="7" width="12" bestFit="1" customWidth="1"/>
    <col min="8" max="8" width="12.7109375" bestFit="1" customWidth="1"/>
    <col min="9" max="9" width="13.28515625" bestFit="1" customWidth="1"/>
    <col min="10" max="11" width="12.7109375" bestFit="1" customWidth="1"/>
    <col min="12" max="12" width="13.28515625" bestFit="1" customWidth="1"/>
    <col min="13" max="13" width="12" bestFit="1" customWidth="1"/>
    <col min="14" max="14" width="13.85546875" bestFit="1" customWidth="1"/>
    <col min="15" max="15" width="13.28515625" bestFit="1" customWidth="1"/>
    <col min="16" max="17" width="12.7109375" bestFit="1" customWidth="1"/>
    <col min="18" max="18" width="13.28515625" bestFit="1" customWidth="1"/>
    <col min="19" max="19" width="12.7109375" bestFit="1" customWidth="1"/>
  </cols>
  <sheetData>
    <row r="1" spans="1:22" ht="15.75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49"/>
      <c r="N1" s="49"/>
      <c r="O1" s="49"/>
      <c r="P1" s="49"/>
      <c r="Q1" s="49"/>
      <c r="R1" s="49"/>
    </row>
    <row r="2" spans="1:22" x14ac:dyDescent="0.25">
      <c r="A2" s="6"/>
      <c r="B2" s="6"/>
      <c r="C2" s="50">
        <v>2012</v>
      </c>
      <c r="D2" s="50"/>
      <c r="E2" s="50"/>
      <c r="F2" s="50"/>
      <c r="G2" s="50"/>
      <c r="H2" s="50"/>
      <c r="I2" s="50"/>
      <c r="J2" s="50"/>
      <c r="K2" s="50"/>
      <c r="L2" s="50"/>
      <c r="M2" s="50">
        <v>2013</v>
      </c>
      <c r="N2" s="50"/>
      <c r="O2" s="50"/>
      <c r="P2" s="50"/>
      <c r="Q2" s="50"/>
      <c r="R2" s="50"/>
      <c r="S2" s="54"/>
      <c r="T2" s="54"/>
      <c r="U2" s="54"/>
      <c r="V2" s="54"/>
    </row>
    <row r="3" spans="1:22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48" t="s">
        <v>49</v>
      </c>
      <c r="N3" s="48" t="s">
        <v>50</v>
      </c>
      <c r="O3" s="48" t="s">
        <v>3</v>
      </c>
      <c r="P3" s="48" t="s">
        <v>4</v>
      </c>
      <c r="Q3" s="48" t="s">
        <v>5</v>
      </c>
      <c r="R3" s="48" t="s">
        <v>6</v>
      </c>
      <c r="S3" s="8" t="s">
        <v>22</v>
      </c>
    </row>
    <row r="4" spans="1:22" x14ac:dyDescent="0.25">
      <c r="A4" s="13">
        <v>1</v>
      </c>
      <c r="B4" t="s">
        <v>13</v>
      </c>
      <c r="D4" s="47">
        <v>109515000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2">
        <f>SUM(D4:L4)</f>
        <v>109515000</v>
      </c>
      <c r="T4" t="s">
        <v>43</v>
      </c>
    </row>
    <row r="5" spans="1:22" x14ac:dyDescent="0.25">
      <c r="A5">
        <v>2</v>
      </c>
      <c r="B5" t="s">
        <v>48</v>
      </c>
      <c r="C5" s="2">
        <v>0</v>
      </c>
      <c r="D5" s="2">
        <v>7000000</v>
      </c>
      <c r="E5" s="47">
        <v>7000000</v>
      </c>
      <c r="F5" s="47">
        <v>7000000</v>
      </c>
      <c r="G5" s="47">
        <v>7000000</v>
      </c>
      <c r="H5" s="47">
        <v>7000000</v>
      </c>
      <c r="I5" s="47">
        <v>7000000</v>
      </c>
      <c r="J5" s="47">
        <v>7000000</v>
      </c>
      <c r="K5" s="47">
        <v>7000000</v>
      </c>
      <c r="L5" s="47">
        <v>7000000</v>
      </c>
      <c r="M5" s="47">
        <v>7000000</v>
      </c>
      <c r="N5" s="47">
        <v>7000000</v>
      </c>
      <c r="O5" s="47">
        <v>7000000</v>
      </c>
      <c r="P5" s="47">
        <v>7000000</v>
      </c>
      <c r="Q5" s="47">
        <v>7000000</v>
      </c>
      <c r="R5" s="47">
        <v>7000000</v>
      </c>
      <c r="S5" s="14">
        <f>SUM(C5:R5)</f>
        <v>105000000</v>
      </c>
      <c r="T5" t="s">
        <v>44</v>
      </c>
    </row>
    <row r="6" spans="1:22" x14ac:dyDescent="0.25">
      <c r="A6">
        <v>3</v>
      </c>
      <c r="B6" t="s">
        <v>14</v>
      </c>
      <c r="C6" s="2">
        <v>0</v>
      </c>
      <c r="D6" s="2">
        <v>0</v>
      </c>
      <c r="E6" s="2">
        <v>0</v>
      </c>
      <c r="F6" s="2">
        <v>2500000</v>
      </c>
      <c r="G6" s="2">
        <v>2500000</v>
      </c>
      <c r="H6" s="2">
        <v>2500000</v>
      </c>
      <c r="I6" s="2">
        <v>2500000</v>
      </c>
      <c r="J6" s="2">
        <v>2500000</v>
      </c>
      <c r="K6" s="2">
        <v>2500000</v>
      </c>
      <c r="L6" s="2">
        <v>2500000</v>
      </c>
      <c r="M6" s="47">
        <v>2500000</v>
      </c>
      <c r="N6" s="47">
        <v>2500000</v>
      </c>
      <c r="O6" s="47">
        <v>2500000</v>
      </c>
      <c r="P6" s="47">
        <v>2500000</v>
      </c>
      <c r="Q6" s="47">
        <v>2500000</v>
      </c>
      <c r="R6" s="47">
        <v>2500000</v>
      </c>
      <c r="S6" s="14">
        <f>SUM(C6:R6)</f>
        <v>32500000</v>
      </c>
      <c r="T6" t="s">
        <v>44</v>
      </c>
    </row>
    <row r="7" spans="1:22" x14ac:dyDescent="0.25">
      <c r="A7">
        <v>4</v>
      </c>
      <c r="B7" t="s">
        <v>15</v>
      </c>
      <c r="C7" s="2">
        <v>0</v>
      </c>
      <c r="D7" s="2">
        <v>0</v>
      </c>
      <c r="E7" s="2">
        <v>0</v>
      </c>
      <c r="F7" s="2">
        <v>2500000</v>
      </c>
      <c r="G7" s="2">
        <v>2500000</v>
      </c>
      <c r="H7" s="2">
        <v>2500000</v>
      </c>
      <c r="I7" s="2">
        <v>2500000</v>
      </c>
      <c r="J7" s="2">
        <v>2500000</v>
      </c>
      <c r="K7" s="2">
        <v>2500000</v>
      </c>
      <c r="L7" s="2">
        <v>2500000</v>
      </c>
      <c r="M7" s="47">
        <v>2500000</v>
      </c>
      <c r="N7" s="47">
        <v>2500000</v>
      </c>
      <c r="O7" s="47">
        <v>2500000</v>
      </c>
      <c r="P7" s="47">
        <v>2500000</v>
      </c>
      <c r="Q7" s="47">
        <v>2500000</v>
      </c>
      <c r="R7" s="47">
        <v>2500000</v>
      </c>
      <c r="S7" s="14">
        <f>SUM(C7:R7)</f>
        <v>32500000</v>
      </c>
      <c r="T7" t="s">
        <v>44</v>
      </c>
    </row>
    <row r="8" spans="1:22" x14ac:dyDescent="0.25">
      <c r="A8" s="12">
        <v>5</v>
      </c>
      <c r="B8" t="s">
        <v>16</v>
      </c>
      <c r="C8" s="2">
        <v>0</v>
      </c>
      <c r="D8" s="2">
        <v>25000000</v>
      </c>
      <c r="E8" s="2">
        <v>25000000</v>
      </c>
      <c r="F8" s="2">
        <v>25000000</v>
      </c>
      <c r="G8" s="2">
        <v>25000000</v>
      </c>
      <c r="H8" s="2">
        <v>25000000</v>
      </c>
      <c r="I8" s="2">
        <v>25000000</v>
      </c>
      <c r="J8" s="2">
        <v>0</v>
      </c>
      <c r="K8" s="2">
        <v>0</v>
      </c>
      <c r="L8" s="2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2">
        <f>SUM(C8:R8)</f>
        <v>150000000</v>
      </c>
      <c r="T8" t="s">
        <v>45</v>
      </c>
    </row>
    <row r="9" spans="1:22" x14ac:dyDescent="0.25">
      <c r="A9" s="11">
        <v>6</v>
      </c>
      <c r="B9" t="s">
        <v>17</v>
      </c>
      <c r="C9" s="2">
        <v>0</v>
      </c>
      <c r="D9" s="2">
        <v>0</v>
      </c>
      <c r="E9" s="2">
        <v>25000000</v>
      </c>
      <c r="F9" s="2">
        <v>25000000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2">
        <f>SUM(C9:R9)</f>
        <v>50000000</v>
      </c>
      <c r="T9" t="s">
        <v>46</v>
      </c>
    </row>
    <row r="10" spans="1:22" x14ac:dyDescent="0.25">
      <c r="A10" s="11">
        <v>7</v>
      </c>
      <c r="B10" t="s">
        <v>18</v>
      </c>
      <c r="C10" s="2">
        <v>0</v>
      </c>
      <c r="D10" s="2">
        <v>15000000</v>
      </c>
      <c r="E10" s="2">
        <v>15000000</v>
      </c>
      <c r="F10" s="2">
        <v>15000000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2">
        <f>SUM(C10:R10)</f>
        <v>45000000</v>
      </c>
      <c r="T10" t="s">
        <v>46</v>
      </c>
    </row>
    <row r="11" spans="1:22" x14ac:dyDescent="0.25">
      <c r="A11" s="13">
        <v>8</v>
      </c>
      <c r="B11" t="s">
        <v>19</v>
      </c>
      <c r="C11" s="2">
        <v>0</v>
      </c>
      <c r="D11" s="2">
        <v>0</v>
      </c>
      <c r="E11" s="47">
        <v>35000000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2">
        <f>SUM(C11:R11)</f>
        <v>35000000</v>
      </c>
      <c r="T11" t="s">
        <v>43</v>
      </c>
    </row>
    <row r="12" spans="1:22" x14ac:dyDescent="0.25">
      <c r="A12" s="11">
        <v>9</v>
      </c>
      <c r="B12" t="s">
        <v>20</v>
      </c>
      <c r="C12" s="2">
        <v>0</v>
      </c>
      <c r="D12" s="2">
        <v>5000000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2">
        <f>SUM(C12:R12)</f>
        <v>5000000</v>
      </c>
      <c r="T12" t="s">
        <v>46</v>
      </c>
    </row>
    <row r="13" spans="1:22" x14ac:dyDescent="0.25">
      <c r="A13" s="11">
        <v>10</v>
      </c>
      <c r="B13" t="s">
        <v>21</v>
      </c>
      <c r="C13" s="2">
        <v>0</v>
      </c>
      <c r="D13" s="2">
        <v>0</v>
      </c>
      <c r="E13" s="2">
        <v>50000000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50000000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2">
        <f>SUM(C13:R13)</f>
        <v>100000000</v>
      </c>
      <c r="T13" t="s">
        <v>46</v>
      </c>
    </row>
    <row r="14" spans="1:22" x14ac:dyDescent="0.25">
      <c r="B14" s="3" t="s">
        <v>22</v>
      </c>
      <c r="C14" s="4">
        <f t="shared" ref="C14:L14" si="0">SUM(C4:C13)</f>
        <v>0</v>
      </c>
      <c r="D14" s="4">
        <f>SUM(D4:D13)</f>
        <v>161515000</v>
      </c>
      <c r="E14" s="4">
        <f t="shared" si="0"/>
        <v>157000000</v>
      </c>
      <c r="F14" s="4">
        <f t="shared" si="0"/>
        <v>77000000</v>
      </c>
      <c r="G14" s="4">
        <f t="shared" si="0"/>
        <v>37000000</v>
      </c>
      <c r="H14" s="4">
        <f t="shared" si="0"/>
        <v>37000000</v>
      </c>
      <c r="I14" s="4">
        <f t="shared" si="0"/>
        <v>37000000</v>
      </c>
      <c r="J14" s="4">
        <f t="shared" si="0"/>
        <v>12000000</v>
      </c>
      <c r="K14" s="4">
        <f t="shared" si="0"/>
        <v>12000000</v>
      </c>
      <c r="L14" s="4">
        <f t="shared" si="0"/>
        <v>62000000</v>
      </c>
      <c r="M14" s="4">
        <f t="shared" ref="M14:R14" si="1">SUM(M4:M13)</f>
        <v>12000000</v>
      </c>
      <c r="N14" s="4">
        <f t="shared" si="1"/>
        <v>12000000</v>
      </c>
      <c r="O14" s="4">
        <f t="shared" si="1"/>
        <v>12000000</v>
      </c>
      <c r="P14" s="4">
        <f t="shared" si="1"/>
        <v>12000000</v>
      </c>
      <c r="Q14" s="4">
        <f t="shared" si="1"/>
        <v>12000000</v>
      </c>
      <c r="R14" s="4">
        <f t="shared" si="1"/>
        <v>12000000</v>
      </c>
      <c r="S14" s="4">
        <f>SUM(S4:S13)</f>
        <v>664515000</v>
      </c>
    </row>
    <row r="15" spans="1:22" ht="15.75" x14ac:dyDescent="0.25">
      <c r="A15" s="52" t="s">
        <v>23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53"/>
      <c r="O15" s="53"/>
      <c r="P15" s="53"/>
      <c r="Q15" s="53"/>
      <c r="R15" s="53"/>
    </row>
    <row r="16" spans="1:22" x14ac:dyDescent="0.25">
      <c r="A16">
        <v>1</v>
      </c>
      <c r="B16" t="s">
        <v>24</v>
      </c>
      <c r="C16" s="2">
        <v>0</v>
      </c>
      <c r="D16" s="2">
        <v>0</v>
      </c>
      <c r="E16" s="2">
        <v>150000000</v>
      </c>
      <c r="F16" s="2">
        <v>250000000</v>
      </c>
      <c r="G16" s="2">
        <v>450000000</v>
      </c>
      <c r="H16" s="2">
        <v>500000000</v>
      </c>
      <c r="I16" s="2">
        <v>550000000</v>
      </c>
      <c r="J16" s="2">
        <v>600000000</v>
      </c>
      <c r="K16" s="2">
        <v>750000000</v>
      </c>
      <c r="L16" s="2">
        <v>900000000</v>
      </c>
      <c r="M16" s="47">
        <v>950000000</v>
      </c>
      <c r="N16" s="47">
        <v>1000000000</v>
      </c>
      <c r="O16" s="47">
        <v>1050000000</v>
      </c>
      <c r="P16" s="47">
        <v>1100000000</v>
      </c>
      <c r="Q16" s="47">
        <v>1200000000</v>
      </c>
      <c r="R16" s="47">
        <v>1350000000</v>
      </c>
    </row>
    <row r="17" spans="1:18" x14ac:dyDescent="0.25">
      <c r="A17">
        <v>2</v>
      </c>
      <c r="B17" t="s">
        <v>17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</row>
    <row r="18" spans="1:18" x14ac:dyDescent="0.25">
      <c r="A18">
        <v>3</v>
      </c>
      <c r="B18" t="s">
        <v>25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</row>
    <row r="19" spans="1:18" x14ac:dyDescent="0.25">
      <c r="A19">
        <v>4</v>
      </c>
      <c r="B19" t="s">
        <v>26</v>
      </c>
      <c r="C19" s="2">
        <v>0</v>
      </c>
      <c r="D19" s="2">
        <f>D16*5/100</f>
        <v>0</v>
      </c>
      <c r="E19" s="2">
        <f>E16*5/100</f>
        <v>7500000</v>
      </c>
      <c r="F19" s="2">
        <f t="shared" ref="F19:L19" si="2">F16*5/100</f>
        <v>12500000</v>
      </c>
      <c r="G19" s="2">
        <f t="shared" si="2"/>
        <v>22500000</v>
      </c>
      <c r="H19" s="2">
        <f t="shared" si="2"/>
        <v>25000000</v>
      </c>
      <c r="I19" s="2">
        <f t="shared" si="2"/>
        <v>27500000</v>
      </c>
      <c r="J19" s="2">
        <f t="shared" si="2"/>
        <v>30000000</v>
      </c>
      <c r="K19" s="2">
        <f t="shared" si="2"/>
        <v>37500000</v>
      </c>
      <c r="L19" s="2">
        <f t="shared" si="2"/>
        <v>45000000</v>
      </c>
      <c r="M19" s="47">
        <f t="shared" ref="M19:R19" si="3">M16*5/100</f>
        <v>47500000</v>
      </c>
      <c r="N19" s="47">
        <f t="shared" si="3"/>
        <v>50000000</v>
      </c>
      <c r="O19" s="47">
        <f t="shared" si="3"/>
        <v>52500000</v>
      </c>
      <c r="P19" s="47">
        <f t="shared" si="3"/>
        <v>55000000</v>
      </c>
      <c r="Q19" s="47">
        <f t="shared" si="3"/>
        <v>60000000</v>
      </c>
      <c r="R19" s="47">
        <f t="shared" si="3"/>
        <v>67500000</v>
      </c>
    </row>
    <row r="20" spans="1:18" x14ac:dyDescent="0.25">
      <c r="B20" s="3" t="s">
        <v>22</v>
      </c>
      <c r="C20" s="4">
        <v>0</v>
      </c>
      <c r="D20" s="4">
        <f>D19</f>
        <v>0</v>
      </c>
      <c r="E20" s="4">
        <f t="shared" ref="E20:L20" si="4">E19</f>
        <v>7500000</v>
      </c>
      <c r="F20" s="4">
        <f t="shared" si="4"/>
        <v>12500000</v>
      </c>
      <c r="G20" s="4">
        <f t="shared" si="4"/>
        <v>22500000</v>
      </c>
      <c r="H20" s="4">
        <f t="shared" si="4"/>
        <v>25000000</v>
      </c>
      <c r="I20" s="4">
        <f t="shared" si="4"/>
        <v>27500000</v>
      </c>
      <c r="J20" s="4">
        <f t="shared" si="4"/>
        <v>30000000</v>
      </c>
      <c r="K20" s="4">
        <f t="shared" si="4"/>
        <v>37500000</v>
      </c>
      <c r="L20" s="4">
        <f t="shared" si="4"/>
        <v>45000000</v>
      </c>
      <c r="M20" s="4">
        <f t="shared" ref="M20:R20" si="5">M19</f>
        <v>47500000</v>
      </c>
      <c r="N20" s="4">
        <f t="shared" si="5"/>
        <v>50000000</v>
      </c>
      <c r="O20" s="4">
        <f t="shared" si="5"/>
        <v>52500000</v>
      </c>
      <c r="P20" s="4">
        <f t="shared" si="5"/>
        <v>55000000</v>
      </c>
      <c r="Q20" s="4">
        <f t="shared" si="5"/>
        <v>60000000</v>
      </c>
      <c r="R20" s="4">
        <f t="shared" si="5"/>
        <v>67500000</v>
      </c>
    </row>
    <row r="21" spans="1:18" ht="15.75" x14ac:dyDescent="0.25">
      <c r="A21" s="52" t="s">
        <v>27</v>
      </c>
      <c r="B21" s="52"/>
      <c r="C21" s="5">
        <f>C20-C14</f>
        <v>0</v>
      </c>
      <c r="D21" s="5">
        <f t="shared" ref="D21:L21" si="6">D20-D14</f>
        <v>-161515000</v>
      </c>
      <c r="E21" s="5">
        <f t="shared" si="6"/>
        <v>-149500000</v>
      </c>
      <c r="F21" s="5">
        <f t="shared" si="6"/>
        <v>-64500000</v>
      </c>
      <c r="G21" s="5">
        <f t="shared" si="6"/>
        <v>-14500000</v>
      </c>
      <c r="H21" s="5">
        <f t="shared" si="6"/>
        <v>-12000000</v>
      </c>
      <c r="I21" s="7">
        <f t="shared" si="6"/>
        <v>-9500000</v>
      </c>
      <c r="J21" s="7">
        <f t="shared" si="6"/>
        <v>18000000</v>
      </c>
      <c r="K21" s="7">
        <f t="shared" si="6"/>
        <v>25500000</v>
      </c>
      <c r="L21" s="7">
        <f t="shared" si="6"/>
        <v>-17000000</v>
      </c>
      <c r="M21" s="55">
        <f t="shared" ref="M21:R21" si="7">M20-M14</f>
        <v>35500000</v>
      </c>
      <c r="N21" s="55">
        <f t="shared" si="7"/>
        <v>38000000</v>
      </c>
      <c r="O21" s="7">
        <f t="shared" si="7"/>
        <v>40500000</v>
      </c>
      <c r="P21" s="7">
        <f t="shared" si="7"/>
        <v>43000000</v>
      </c>
      <c r="Q21" s="7">
        <f t="shared" si="7"/>
        <v>48000000</v>
      </c>
      <c r="R21" s="7">
        <f t="shared" si="7"/>
        <v>55500000</v>
      </c>
    </row>
    <row r="22" spans="1:18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47"/>
      <c r="N22" s="47"/>
      <c r="O22" s="47"/>
      <c r="P22" s="47"/>
      <c r="Q22" s="47"/>
      <c r="R22" s="47"/>
    </row>
    <row r="23" spans="1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47"/>
      <c r="N23" s="47"/>
      <c r="O23" s="47"/>
      <c r="P23" s="47"/>
      <c r="Q23" s="47"/>
      <c r="R23" s="47"/>
    </row>
    <row r="24" spans="1:1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47"/>
      <c r="N24" s="47"/>
      <c r="O24" s="47"/>
      <c r="P24" s="47"/>
      <c r="Q24" s="47"/>
      <c r="R24" s="47"/>
    </row>
    <row r="25" spans="1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47"/>
      <c r="N25" s="47"/>
      <c r="O25" s="47"/>
      <c r="P25" s="47"/>
      <c r="Q25" s="47"/>
      <c r="R25" s="47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47"/>
      <c r="N26" s="47"/>
      <c r="O26" s="47"/>
      <c r="P26" s="47"/>
      <c r="Q26" s="47"/>
      <c r="R26" s="47"/>
    </row>
    <row r="27" spans="1:18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47"/>
      <c r="N27" s="47"/>
      <c r="O27" s="47"/>
      <c r="P27" s="47"/>
      <c r="Q27" s="47"/>
      <c r="R27" s="47"/>
    </row>
    <row r="28" spans="1:1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47"/>
      <c r="N28" s="47"/>
      <c r="O28" s="47"/>
      <c r="P28" s="47"/>
      <c r="Q28" s="47"/>
      <c r="R28" s="47"/>
    </row>
    <row r="29" spans="1:18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47"/>
      <c r="N29" s="47"/>
      <c r="O29" s="47"/>
      <c r="P29" s="47"/>
      <c r="Q29" s="47"/>
      <c r="R29" s="47"/>
    </row>
    <row r="30" spans="1:18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47"/>
      <c r="N30" s="47"/>
      <c r="O30" s="47"/>
      <c r="P30" s="47"/>
      <c r="Q30" s="47"/>
      <c r="R30" s="47"/>
    </row>
    <row r="31" spans="1:18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47"/>
      <c r="N31" s="47"/>
      <c r="O31" s="47"/>
      <c r="P31" s="47"/>
      <c r="Q31" s="47"/>
      <c r="R31" s="47"/>
    </row>
    <row r="32" spans="1:18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47"/>
      <c r="N32" s="47"/>
      <c r="O32" s="47"/>
      <c r="P32" s="47"/>
      <c r="Q32" s="47"/>
      <c r="R32" s="47"/>
    </row>
    <row r="33" spans="3:18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47"/>
      <c r="N33" s="47"/>
      <c r="O33" s="47"/>
      <c r="P33" s="47"/>
      <c r="Q33" s="47"/>
      <c r="R33" s="47"/>
    </row>
    <row r="34" spans="3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47"/>
      <c r="N34" s="47"/>
      <c r="O34" s="47"/>
      <c r="P34" s="47"/>
      <c r="Q34" s="47"/>
      <c r="R34" s="47"/>
    </row>
    <row r="35" spans="3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47"/>
      <c r="N35" s="47"/>
      <c r="O35" s="47"/>
      <c r="P35" s="47"/>
      <c r="Q35" s="47"/>
      <c r="R35" s="47"/>
    </row>
    <row r="36" spans="3:1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47"/>
      <c r="N36" s="47"/>
      <c r="O36" s="47"/>
      <c r="P36" s="47"/>
      <c r="Q36" s="47"/>
      <c r="R36" s="47"/>
    </row>
    <row r="37" spans="3:1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47"/>
      <c r="N37" s="47"/>
      <c r="O37" s="47"/>
      <c r="P37" s="47"/>
      <c r="Q37" s="47"/>
      <c r="R37" s="47"/>
    </row>
    <row r="38" spans="3:1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47"/>
      <c r="N38" s="47"/>
      <c r="O38" s="47"/>
      <c r="P38" s="47"/>
      <c r="Q38" s="47"/>
      <c r="R38" s="47"/>
    </row>
    <row r="39" spans="3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47"/>
      <c r="N39" s="47"/>
      <c r="O39" s="47"/>
      <c r="P39" s="47"/>
      <c r="Q39" s="47"/>
      <c r="R39" s="47"/>
    </row>
    <row r="40" spans="3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47"/>
      <c r="N40" s="47"/>
      <c r="O40" s="47"/>
      <c r="P40" s="47"/>
      <c r="Q40" s="47"/>
      <c r="R40" s="47"/>
    </row>
    <row r="41" spans="3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47"/>
      <c r="N41" s="47"/>
      <c r="O41" s="47"/>
      <c r="P41" s="47"/>
      <c r="Q41" s="47"/>
      <c r="R41" s="47"/>
    </row>
    <row r="42" spans="3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47"/>
      <c r="N42" s="47"/>
      <c r="O42" s="47"/>
      <c r="P42" s="47"/>
      <c r="Q42" s="47"/>
      <c r="R42" s="47"/>
    </row>
    <row r="43" spans="3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47"/>
      <c r="N43" s="47"/>
      <c r="O43" s="47"/>
      <c r="P43" s="47"/>
      <c r="Q43" s="47"/>
      <c r="R43" s="47"/>
    </row>
    <row r="44" spans="3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47"/>
      <c r="N44" s="47"/>
      <c r="O44" s="47"/>
      <c r="P44" s="47"/>
      <c r="Q44" s="47"/>
      <c r="R44" s="47"/>
    </row>
    <row r="45" spans="3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47"/>
      <c r="N45" s="47"/>
      <c r="O45" s="47"/>
      <c r="P45" s="47"/>
      <c r="Q45" s="47"/>
      <c r="R45" s="47"/>
    </row>
    <row r="46" spans="3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47"/>
      <c r="N46" s="47"/>
      <c r="O46" s="47"/>
      <c r="P46" s="47"/>
      <c r="Q46" s="47"/>
      <c r="R46" s="47"/>
    </row>
    <row r="47" spans="3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47"/>
      <c r="N47" s="47"/>
      <c r="O47" s="47"/>
      <c r="P47" s="47"/>
      <c r="Q47" s="47"/>
      <c r="R47" s="47"/>
    </row>
    <row r="48" spans="3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47"/>
      <c r="N48" s="47"/>
      <c r="O48" s="47"/>
      <c r="P48" s="47"/>
      <c r="Q48" s="47"/>
      <c r="R48" s="47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47"/>
      <c r="N49" s="47"/>
      <c r="O49" s="47"/>
      <c r="P49" s="47"/>
      <c r="Q49" s="47"/>
      <c r="R49" s="47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47"/>
      <c r="N50" s="47"/>
      <c r="O50" s="47"/>
      <c r="P50" s="47"/>
      <c r="Q50" s="47"/>
      <c r="R50" s="47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47"/>
      <c r="N51" s="47"/>
      <c r="O51" s="47"/>
      <c r="P51" s="47"/>
      <c r="Q51" s="47"/>
      <c r="R51" s="47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47"/>
      <c r="N52" s="47"/>
      <c r="O52" s="47"/>
      <c r="P52" s="47"/>
      <c r="Q52" s="47"/>
      <c r="R52" s="47"/>
    </row>
    <row r="53" spans="3:18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3:18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</sheetData>
  <mergeCells count="5">
    <mergeCell ref="C2:L2"/>
    <mergeCell ref="A1:L1"/>
    <mergeCell ref="A15:L15"/>
    <mergeCell ref="A21:B21"/>
    <mergeCell ref="M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 Projections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2012-04-02T02:22:56Z</dcterms:created>
  <dcterms:modified xsi:type="dcterms:W3CDTF">2012-04-02T10:48:54Z</dcterms:modified>
</cp:coreProperties>
</file>