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24e02111554b0a/Documents/"/>
    </mc:Choice>
  </mc:AlternateContent>
  <xr:revisionPtr revIDLastSave="13" documentId="8_{1E390869-5D71-4746-96C5-4FB4FCBF080E}" xr6:coauthVersionLast="46" xr6:coauthVersionMax="46" xr10:uidLastSave="{9F68CFA8-D082-4EB7-9F2F-7BCC4ECBB103}"/>
  <bookViews>
    <workbookView xWindow="-120" yWindow="-120" windowWidth="20730" windowHeight="11160" xr2:uid="{7836F910-2794-4794-B258-7889B96C4B1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5" l="1"/>
  <c r="D16" i="5"/>
  <c r="D17" i="5" s="1"/>
  <c r="D19" i="5" s="1"/>
  <c r="C16" i="5"/>
  <c r="C17" i="5" s="1"/>
  <c r="C19" i="5" s="1"/>
  <c r="B16" i="5"/>
  <c r="B17" i="5" s="1"/>
  <c r="B19" i="5" s="1"/>
  <c r="B25" i="5" s="1"/>
  <c r="B27" i="5" s="1"/>
  <c r="C6" i="5"/>
  <c r="D6" i="5"/>
  <c r="B6" i="5"/>
  <c r="D15" i="4"/>
  <c r="D18" i="4" s="1"/>
  <c r="B11" i="4"/>
  <c r="B12" i="4" s="1"/>
  <c r="D14" i="4" s="1"/>
  <c r="C8" i="4"/>
  <c r="D8" i="4"/>
  <c r="B8" i="4"/>
  <c r="D34" i="3"/>
  <c r="D30" i="3"/>
  <c r="C30" i="3"/>
  <c r="D29" i="3"/>
  <c r="C29" i="3"/>
  <c r="D25" i="3"/>
  <c r="C25" i="3"/>
  <c r="B21" i="3"/>
  <c r="C20" i="3"/>
  <c r="C21" i="3" s="1"/>
  <c r="D20" i="3"/>
  <c r="D21" i="3" s="1"/>
  <c r="B20" i="3"/>
  <c r="C14" i="3"/>
  <c r="C37" i="3" s="1"/>
  <c r="D14" i="3"/>
  <c r="C13" i="3"/>
  <c r="D13" i="3"/>
  <c r="B13" i="3"/>
  <c r="B14" i="3" s="1"/>
  <c r="B37" i="3" s="1"/>
  <c r="C10" i="2"/>
  <c r="B10" i="2"/>
  <c r="C16" i="2"/>
  <c r="C17" i="2" s="1"/>
  <c r="C20" i="2" s="1"/>
  <c r="B16" i="2"/>
  <c r="B17" i="2" s="1"/>
  <c r="B20" i="2" s="1"/>
  <c r="I36" i="1"/>
  <c r="J36" i="1"/>
  <c r="H36" i="1"/>
  <c r="J24" i="1"/>
  <c r="J25" i="1"/>
  <c r="J26" i="1"/>
  <c r="J27" i="1"/>
  <c r="J28" i="1"/>
  <c r="J29" i="1"/>
  <c r="J30" i="1"/>
  <c r="J31" i="1"/>
  <c r="J32" i="1"/>
  <c r="J33" i="1"/>
  <c r="I24" i="1"/>
  <c r="I25" i="1"/>
  <c r="I26" i="1"/>
  <c r="I27" i="1"/>
  <c r="I28" i="1"/>
  <c r="I29" i="1"/>
  <c r="I30" i="1"/>
  <c r="I31" i="1"/>
  <c r="I32" i="1"/>
  <c r="I33" i="1"/>
  <c r="J23" i="1"/>
  <c r="I23" i="1"/>
  <c r="H24" i="1"/>
  <c r="H25" i="1"/>
  <c r="H26" i="1"/>
  <c r="H27" i="1"/>
  <c r="H28" i="1"/>
  <c r="H29" i="1"/>
  <c r="H30" i="1"/>
  <c r="H31" i="1"/>
  <c r="H32" i="1"/>
  <c r="H33" i="1"/>
  <c r="H2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" i="1"/>
  <c r="J20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I20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H20" i="1" s="1"/>
  <c r="C25" i="5" l="1"/>
  <c r="C27" i="5" s="1"/>
  <c r="D25" i="5"/>
  <c r="D27" i="5" s="1"/>
  <c r="B14" i="4"/>
  <c r="B15" i="4" s="1"/>
  <c r="B18" i="4" s="1"/>
  <c r="C14" i="4"/>
  <c r="C15" i="4" s="1"/>
  <c r="C18" i="4" s="1"/>
  <c r="D37" i="3"/>
</calcChain>
</file>

<file path=xl/sharedStrings.xml><?xml version="1.0" encoding="utf-8"?>
<sst xmlns="http://schemas.openxmlformats.org/spreadsheetml/2006/main" count="148" uniqueCount="112">
  <si>
    <t>SUSANS SHOPPING LIST</t>
  </si>
  <si>
    <t>ball point pens</t>
  </si>
  <si>
    <t>T1-35 calculator</t>
  </si>
  <si>
    <t>100 page notebook</t>
  </si>
  <si>
    <t>bottle of 8oz glue</t>
  </si>
  <si>
    <t>rolls of clear tape</t>
  </si>
  <si>
    <t>eraser</t>
  </si>
  <si>
    <t>no.2 pencils</t>
  </si>
  <si>
    <t>2 inch binders</t>
  </si>
  <si>
    <t>USB stick 5gb</t>
  </si>
  <si>
    <t>colour markers</t>
  </si>
  <si>
    <t>stapler</t>
  </si>
  <si>
    <t>planner book</t>
  </si>
  <si>
    <t>protractor</t>
  </si>
  <si>
    <t>compass</t>
  </si>
  <si>
    <t>bottle liquid paper</t>
  </si>
  <si>
    <t>Walt-mart</t>
  </si>
  <si>
    <t>Dollar trap</t>
  </si>
  <si>
    <t>Office Repo</t>
  </si>
  <si>
    <t>Quantity</t>
  </si>
  <si>
    <t>Total</t>
  </si>
  <si>
    <t>TIMS SHOPPING LIST</t>
  </si>
  <si>
    <t>total</t>
  </si>
  <si>
    <t>DOG OR CAT?</t>
  </si>
  <si>
    <t>CAT</t>
  </si>
  <si>
    <t>DOG</t>
  </si>
  <si>
    <t>VALUE</t>
  </si>
  <si>
    <t>COLLAR</t>
  </si>
  <si>
    <t>TAG ID</t>
  </si>
  <si>
    <t>FOOD&amp;WATER BOWL</t>
  </si>
  <si>
    <t>LEASH</t>
  </si>
  <si>
    <t>FOOD</t>
  </si>
  <si>
    <t>KITTY LITTER</t>
  </si>
  <si>
    <t>DOG TREATS</t>
  </si>
  <si>
    <t>SUB TOTAL</t>
  </si>
  <si>
    <t>MONTHLY TOTAL</t>
  </si>
  <si>
    <t>INITIAL:</t>
  </si>
  <si>
    <t>MONTHLY:</t>
  </si>
  <si>
    <t>TOTAL YEARLY EXPENSES</t>
  </si>
  <si>
    <t>TOTAL INITIAL COST</t>
  </si>
  <si>
    <t>SUSANS TRIP</t>
  </si>
  <si>
    <t>CARIBBEAN CRUISE</t>
  </si>
  <si>
    <t>ORLANDO THEME PARK</t>
  </si>
  <si>
    <t>CHICAGO MUSEUM TOUR</t>
  </si>
  <si>
    <t>Cruise</t>
  </si>
  <si>
    <t>Disneyland</t>
  </si>
  <si>
    <t>Universal Studios</t>
  </si>
  <si>
    <t>Sea world</t>
  </si>
  <si>
    <t>Busch Gardens</t>
  </si>
  <si>
    <t>Natural History</t>
  </si>
  <si>
    <t>Chicago Museum of Art</t>
  </si>
  <si>
    <t>Science Museum</t>
  </si>
  <si>
    <t>Museum of Broadcast History</t>
  </si>
  <si>
    <t>Total for 1 person</t>
  </si>
  <si>
    <t>Total for 2 people</t>
  </si>
  <si>
    <t>Airfare Rates:</t>
  </si>
  <si>
    <t>Miami</t>
  </si>
  <si>
    <t>Orlando</t>
  </si>
  <si>
    <t>Chicago</t>
  </si>
  <si>
    <t>Hotel Cost:</t>
  </si>
  <si>
    <t>Per night</t>
  </si>
  <si>
    <t>5 nights(total)</t>
  </si>
  <si>
    <t>1 person for 1 day</t>
  </si>
  <si>
    <t>2 people for 1 day</t>
  </si>
  <si>
    <t>Food cost:</t>
  </si>
  <si>
    <t>2 people for 4 days(total)</t>
  </si>
  <si>
    <t>Car Rental</t>
  </si>
  <si>
    <t xml:space="preserve">1 day </t>
  </si>
  <si>
    <t>4 days(total)</t>
  </si>
  <si>
    <t>Total Cost</t>
  </si>
  <si>
    <t>Caribbean Cruise</t>
  </si>
  <si>
    <t>Orlando Theme parks</t>
  </si>
  <si>
    <t>Chicago museum tour</t>
  </si>
  <si>
    <t>Susans Printer selection</t>
  </si>
  <si>
    <t>Epsilon</t>
  </si>
  <si>
    <t xml:space="preserve">Heavy Package </t>
  </si>
  <si>
    <t>Zero</t>
  </si>
  <si>
    <t>Initial Purchase cost</t>
  </si>
  <si>
    <t>No of pages each catridge will print</t>
  </si>
  <si>
    <t>Cost of the catridge</t>
  </si>
  <si>
    <t>Cost per page</t>
  </si>
  <si>
    <t>no of pages printed per day</t>
  </si>
  <si>
    <t>no of pages printed per week</t>
  </si>
  <si>
    <t>total cost</t>
  </si>
  <si>
    <t>cost per page too print 3900 pages</t>
  </si>
  <si>
    <t>cost to print 3900 pages</t>
  </si>
  <si>
    <t>Heavy Package</t>
  </si>
  <si>
    <t>Susan car choice</t>
  </si>
  <si>
    <t>Chevy Spark</t>
  </si>
  <si>
    <t>Ford Mustang</t>
  </si>
  <si>
    <t>Cadillac Escalade</t>
  </si>
  <si>
    <t>Initial cost:</t>
  </si>
  <si>
    <t>Purchase price</t>
  </si>
  <si>
    <t>Taxes</t>
  </si>
  <si>
    <t>Total initial cost</t>
  </si>
  <si>
    <t>Yearly Cost:</t>
  </si>
  <si>
    <t>Insurance</t>
  </si>
  <si>
    <t>License</t>
  </si>
  <si>
    <t>Gas</t>
  </si>
  <si>
    <t>Gas calculation:</t>
  </si>
  <si>
    <t>Miles driven per year</t>
  </si>
  <si>
    <t>MPG</t>
  </si>
  <si>
    <t>price per gallon of gas</t>
  </si>
  <si>
    <t>total annual gas cost</t>
  </si>
  <si>
    <t>total cost per year</t>
  </si>
  <si>
    <t>miles per year</t>
  </si>
  <si>
    <t>total miles to be covered</t>
  </si>
  <si>
    <t>no of years the car will be used</t>
  </si>
  <si>
    <t>cost for X years</t>
  </si>
  <si>
    <t>total cost for lifetime</t>
  </si>
  <si>
    <t>no of pages printed per year(52 weeks)</t>
  </si>
  <si>
    <t>SHREYA SHINDE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</si>
</sst>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/>
    <xf numFmtId="164" fontId="0" fillId="0" borderId="0" xfId="0" applyNumberFormat="1"/>
    <xf numFmtId="164" fontId="0" fillId="0" borderId="0" xfId="1" applyNumberFormat="1" applyFont="1"/>
    <xf numFmtId="2" fontId="0" fillId="0" borderId="0" xfId="1" applyNumberFormat="1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0" fillId="9" borderId="0" xfId="0" applyNumberFormat="1" applyFill="1"/>
    <xf numFmtId="0" fontId="0" fillId="10" borderId="0" xfId="0" applyFill="1"/>
    <xf numFmtId="164" fontId="0" fillId="10" borderId="0" xfId="0" applyNumberFormat="1" applyFill="1"/>
    <xf numFmtId="0" fontId="2" fillId="11" borderId="0" xfId="0" applyFont="1" applyFill="1"/>
    <xf numFmtId="164" fontId="2" fillId="11" borderId="0" xfId="0" applyNumberFormat="1" applyFont="1" applyFill="1"/>
    <xf numFmtId="0" fontId="2" fillId="4" borderId="0" xfId="0" applyFont="1" applyFill="1"/>
    <xf numFmtId="164" fontId="2" fillId="4" borderId="0" xfId="0" applyNumberFormat="1" applyFont="1" applyFill="1"/>
    <xf numFmtId="0" fontId="0" fillId="12" borderId="0" xfId="0" applyFill="1"/>
    <xf numFmtId="0" fontId="2" fillId="12" borderId="0" xfId="0" applyFont="1" applyFill="1"/>
    <xf numFmtId="164" fontId="0" fillId="12" borderId="0" xfId="0" applyNumberFormat="1" applyFill="1"/>
    <xf numFmtId="0" fontId="0" fillId="13" borderId="0" xfId="0" applyFill="1"/>
    <xf numFmtId="164" fontId="0" fillId="13" borderId="0" xfId="0" applyNumberFormat="1" applyFill="1"/>
    <xf numFmtId="0" fontId="0" fillId="6" borderId="0" xfId="0" applyFill="1" applyAlignment="1">
      <alignment wrapText="1"/>
    </xf>
    <xf numFmtId="0" fontId="0" fillId="14" borderId="0" xfId="0" applyFill="1"/>
    <xf numFmtId="0" fontId="0" fillId="5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11" borderId="0" xfId="0" applyFill="1"/>
    <xf numFmtId="164" fontId="0" fillId="11" borderId="0" xfId="0" applyNumberFormat="1" applyFill="1"/>
    <xf numFmtId="0" fontId="0" fillId="15" borderId="0" xfId="0" applyFill="1"/>
    <xf numFmtId="3" fontId="0" fillId="0" borderId="0" xfId="0" applyNumberFormat="1"/>
    <xf numFmtId="164" fontId="0" fillId="15" borderId="0" xfId="0" applyNumberFormat="1" applyFill="1"/>
    <xf numFmtId="3" fontId="0" fillId="5" borderId="0" xfId="0" applyNumberFormat="1" applyFill="1"/>
    <xf numFmtId="0" fontId="0" fillId="16" borderId="0" xfId="0" applyFill="1"/>
    <xf numFmtId="3" fontId="0" fillId="16" borderId="0" xfId="0" applyNumberFormat="1" applyFill="1"/>
    <xf numFmtId="0" fontId="0" fillId="17" borderId="0" xfId="0" applyFill="1"/>
    <xf numFmtId="164" fontId="0" fillId="17" borderId="0" xfId="0" applyNumberFormat="1" applyFill="1"/>
    <xf numFmtId="0" fontId="0" fillId="18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Cost Susan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Sheet1!$H$19:$J$19</c:f>
              <c:strCache>
                <c:ptCount val="3"/>
                <c:pt idx="0">
                  <c:v> Walt-mart </c:v>
                </c:pt>
                <c:pt idx="1">
                  <c:v> Dollar trap </c:v>
                </c:pt>
                <c:pt idx="2">
                  <c:v> Office Repo </c:v>
                </c:pt>
              </c:strCache>
            </c:strRef>
          </c:cat>
          <c:val>
            <c:numRef>
              <c:f>Sheet1!$H$20:$J$20</c:f>
              <c:numCache>
                <c:formatCode>_-[$$-409]* #,##0.00_ ;_-[$$-409]* \-#,##0.00\ ;_-[$$-409]* "-"??_ ;_-@_ 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58-48CF-8F77-5D3A90607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406367"/>
        <c:axId val="1973485311"/>
      </c:barChart>
      <c:catAx>
        <c:axId val="19674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485311"/>
        <c:crosses val="autoZero"/>
        <c:auto val="1"/>
        <c:lblAlgn val="ctr"/>
        <c:lblOffset val="100"/>
        <c:noMultiLvlLbl val="0"/>
      </c:catAx>
      <c:valAx>
        <c:axId val="197348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0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cost Jim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Sheet1!$H$35:$J$35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Sheet1!$H$36:$J$36</c:f>
              <c:numCache>
                <c:formatCode>_-[$$-409]* #,##0.00_ ;_-[$$-409]* \-#,##0.00\ ;_-[$$-409]* "-"??_ ;_-@_ </c:formatCode>
                <c:ptCount val="3"/>
                <c:pt idx="0">
                  <c:v>89.649999999999991</c:v>
                </c:pt>
                <c:pt idx="1">
                  <c:v>107.24999999999999</c:v>
                </c:pt>
                <c:pt idx="2">
                  <c:v>132.1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A-43A2-8DF2-20DC9C597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641567"/>
        <c:axId val="1917641983"/>
      </c:barChart>
      <c:catAx>
        <c:axId val="191764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41983"/>
        <c:crosses val="autoZero"/>
        <c:auto val="1"/>
        <c:lblAlgn val="ctr"/>
        <c:lblOffset val="100"/>
        <c:noMultiLvlLbl val="0"/>
      </c:catAx>
      <c:valAx>
        <c:axId val="19176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4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Sheet2!$A$20</c:f>
              <c:strCache>
                <c:ptCount val="1"/>
                <c:pt idx="0">
                  <c:v>TOTAL YEARLY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Sheet2!$B$19:$C$19</c:f>
              <c:strCache>
                <c:ptCount val="2"/>
                <c:pt idx="0">
                  <c:v>CAT</c:v>
                </c:pt>
                <c:pt idx="1">
                  <c:v>DOG</c:v>
                </c:pt>
              </c:strCache>
            </c:strRef>
          </c:cat>
          <c:val>
            <c:numRef>
              <c:f>Sheet2!$B$20:$C$20</c:f>
              <c:numCache>
                <c:formatCode>_-[$$-409]* #,##0.00_ ;_-[$$-409]* \-#,##0.00\ ;_-[$$-409]* "-"??_ ;_-@_ </c:formatCode>
                <c:ptCount val="2"/>
                <c:pt idx="0">
                  <c:v>559.5</c:v>
                </c:pt>
                <c:pt idx="1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1-483D-923B-4A442D20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101679"/>
        <c:axId val="1969099183"/>
      </c:barChart>
      <c:catAx>
        <c:axId val="196910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099183"/>
        <c:crosses val="autoZero"/>
        <c:auto val="1"/>
        <c:lblAlgn val="ctr"/>
        <c:lblOffset val="100"/>
        <c:noMultiLvlLbl val="0"/>
      </c:catAx>
      <c:valAx>
        <c:axId val="19690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0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cost for 2 people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Sheet3!$B$36:$D$36</c:f>
              <c:strCache>
                <c:ptCount val="3"/>
                <c:pt idx="0">
                  <c:v>Caribbean Cruise</c:v>
                </c:pt>
                <c:pt idx="1">
                  <c:v>Orlando Theme parks</c:v>
                </c:pt>
                <c:pt idx="2">
                  <c:v>Chicago museum tour</c:v>
                </c:pt>
              </c:strCache>
            </c:strRef>
          </c:cat>
          <c:val>
            <c:numRef>
              <c:f>Sheet3!$B$37:$D$37</c:f>
              <c:numCache>
                <c:formatCode>_-[$$-409]* #,##0.00_ ;_-[$$-409]* \-#,##0.00\ ;_-[$$-409]* "-"??_ ;_-@_ </c:formatCode>
                <c:ptCount val="3"/>
                <c:pt idx="0">
                  <c:v>1810</c:v>
                </c:pt>
                <c:pt idx="1">
                  <c:v>1853</c:v>
                </c:pt>
                <c:pt idx="2">
                  <c:v>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5-43F5-921D-D150AB57E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915632"/>
        <c:axId val="527917712"/>
      </c:barChart>
      <c:catAx>
        <c:axId val="52791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17712"/>
        <c:crosses val="autoZero"/>
        <c:auto val="1"/>
        <c:lblAlgn val="ctr"/>
        <c:lblOffset val="100"/>
        <c:noMultiLvlLbl val="0"/>
      </c:catAx>
      <c:valAx>
        <c:axId val="52791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1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Cost per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Sheet4!$B$17:$D$17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Sheet4!$B$18:$D$18</c:f>
              <c:numCache>
                <c:formatCode>_-[$$-409]* #,##0.00_ ;_-[$$-409]* \-#,##0.00\ ;_-[$$-409]* "-"??_ ;_-@_ </c:formatCode>
                <c:ptCount val="3"/>
                <c:pt idx="0">
                  <c:v>380279</c:v>
                </c:pt>
                <c:pt idx="1">
                  <c:v>169148.99999999997</c:v>
                </c:pt>
                <c:pt idx="2">
                  <c:v>41657.108108108107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D-4389-8504-2CCD8060A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3590672"/>
        <c:axId val="933591504"/>
      </c:barChart>
      <c:catAx>
        <c:axId val="9335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91504"/>
        <c:crosses val="autoZero"/>
        <c:auto val="1"/>
        <c:lblAlgn val="ctr"/>
        <c:lblOffset val="100"/>
        <c:noMultiLvlLbl val="0"/>
      </c:catAx>
      <c:valAx>
        <c:axId val="9335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9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Cost for a lifetime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Sheet5!$B$26:$D$26</c:f>
              <c:strCache>
                <c:ptCount val="3"/>
                <c:pt idx="0">
                  <c:v> Chevy Spark </c:v>
                </c:pt>
                <c:pt idx="1">
                  <c:v> Ford Mustang </c:v>
                </c:pt>
                <c:pt idx="2">
                  <c:v> Cadillac Escalade </c:v>
                </c:pt>
              </c:strCache>
            </c:strRef>
          </c:cat>
          <c:val>
            <c:numRef>
              <c:f>Sheet5!$B$27:$D$27</c:f>
              <c:numCache>
                <c:formatCode>_-[$$-409]* #,##0.00_ ;_-[$$-409]* \-#,##0.00\ ;_-[$$-409]* "-"??_ ;_-@_ </c:formatCode>
                <c:ptCount val="3"/>
                <c:pt idx="0">
                  <c:v>673057.14285714296</c:v>
                </c:pt>
                <c:pt idx="1">
                  <c:v>5189012.2807017546</c:v>
                </c:pt>
                <c:pt idx="2">
                  <c:v>6285253.9215686284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0-4DD2-BE12-97509324A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462752"/>
        <c:axId val="1003463584"/>
      </c:barChart>
      <c:catAx>
        <c:axId val="10034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63584"/>
        <c:crosses val="autoZero"/>
        <c:auto val="1"/>
        <c:lblAlgn val="ctr"/>
        <c:lblOffset val="100"/>
        <c:noMultiLvlLbl val="0"/>
      </c:catAx>
      <c:valAx>
        <c:axId val="10034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6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119062</xdr:rowOff>
    </xdr:from>
    <xdr:to>
      <xdr:col>16</xdr:col>
      <xdr:colOff>76200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E16DF-C38A-4705-9ADD-00319FF3A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20</xdr:row>
      <xdr:rowOff>176212</xdr:rowOff>
    </xdr:from>
    <xdr:to>
      <xdr:col>16</xdr:col>
      <xdr:colOff>95250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43364A-6EE0-48CD-9B23-F9B0A4D0B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185737</xdr:rowOff>
    </xdr:from>
    <xdr:to>
      <xdr:col>11</xdr:col>
      <xdr:colOff>552450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CD26A-8B68-4C36-8BAE-F92CFC9D0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</xdr:row>
      <xdr:rowOff>166687</xdr:rowOff>
    </xdr:from>
    <xdr:to>
      <xdr:col>11</xdr:col>
      <xdr:colOff>123825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5B882C-C277-4D14-A78F-140EEF089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4762</xdr:rowOff>
    </xdr:from>
    <xdr:to>
      <xdr:col>12</xdr:col>
      <xdr:colOff>104775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5862B-0324-4137-8948-C7E380638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138112</xdr:rowOff>
    </xdr:from>
    <xdr:to>
      <xdr:col>13</xdr:col>
      <xdr:colOff>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2D693-BE87-4516-B33A-8383E5DAE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B2CF-F7EE-4914-98CD-CA3E509FE804}">
  <dimension ref="A1:J36"/>
  <sheetViews>
    <sheetView tabSelected="1" workbookViewId="0">
      <selection activeCell="A2" sqref="A2"/>
    </sheetView>
  </sheetViews>
  <sheetFormatPr defaultRowHeight="15" x14ac:dyDescent="0.25"/>
  <cols>
    <col min="1" max="1" width="27.42578125" customWidth="1"/>
    <col min="2" max="2" width="12.85546875" customWidth="1"/>
    <col min="3" max="3" width="14.28515625" customWidth="1"/>
    <col min="4" max="4" width="13.7109375" customWidth="1"/>
    <col min="8" max="8" width="10.7109375" customWidth="1"/>
    <col min="9" max="9" width="12.140625" customWidth="1"/>
    <col min="10" max="10" width="13.140625" customWidth="1"/>
  </cols>
  <sheetData>
    <row r="1" spans="1:10" x14ac:dyDescent="0.25">
      <c r="A1" s="44" t="s">
        <v>0</v>
      </c>
    </row>
    <row r="2" spans="1:10" x14ac:dyDescent="0.25">
      <c r="A2" s="44" t="s">
        <v>111</v>
      </c>
    </row>
    <row r="3" spans="1:10" x14ac:dyDescent="0.25">
      <c r="B3" s="1" t="s">
        <v>16</v>
      </c>
      <c r="C3" s="1" t="s">
        <v>17</v>
      </c>
      <c r="D3" s="1" t="s">
        <v>18</v>
      </c>
      <c r="E3" s="1"/>
      <c r="F3" s="1" t="s">
        <v>19</v>
      </c>
      <c r="H3" t="s">
        <v>16</v>
      </c>
      <c r="I3" t="s">
        <v>17</v>
      </c>
      <c r="J3" t="s">
        <v>18</v>
      </c>
    </row>
    <row r="4" spans="1:10" x14ac:dyDescent="0.25">
      <c r="A4" t="s">
        <v>1</v>
      </c>
      <c r="B4" s="2">
        <v>0.5</v>
      </c>
      <c r="C4" s="3">
        <v>0.4</v>
      </c>
      <c r="D4" s="3">
        <v>1.4</v>
      </c>
      <c r="F4" s="4">
        <v>3</v>
      </c>
      <c r="H4" s="2">
        <f>F4*B4</f>
        <v>1.5</v>
      </c>
      <c r="I4" s="2">
        <f>F4*C4</f>
        <v>1.2000000000000002</v>
      </c>
      <c r="J4" s="2">
        <f>F4*D4</f>
        <v>4.1999999999999993</v>
      </c>
    </row>
    <row r="5" spans="1:10" x14ac:dyDescent="0.25">
      <c r="A5" t="s">
        <v>2</v>
      </c>
      <c r="B5" s="2">
        <v>28</v>
      </c>
      <c r="C5" s="3">
        <v>33</v>
      </c>
      <c r="D5" s="3">
        <v>31</v>
      </c>
      <c r="F5" s="4">
        <v>1</v>
      </c>
      <c r="H5" s="2">
        <f t="shared" ref="H5:H18" si="0">F5*B5</f>
        <v>28</v>
      </c>
      <c r="I5" s="2">
        <f t="shared" ref="I5:I18" si="1">F5*C5</f>
        <v>33</v>
      </c>
      <c r="J5" s="2">
        <f t="shared" ref="J5:J18" si="2">F5*D5</f>
        <v>31</v>
      </c>
    </row>
    <row r="6" spans="1:10" x14ac:dyDescent="0.25">
      <c r="A6" t="s">
        <v>3</v>
      </c>
      <c r="B6" s="2">
        <v>1.8</v>
      </c>
      <c r="C6" s="3">
        <v>1</v>
      </c>
      <c r="D6" s="3">
        <v>2</v>
      </c>
      <c r="F6" s="4">
        <v>7</v>
      </c>
      <c r="H6" s="2">
        <f t="shared" si="0"/>
        <v>12.6</v>
      </c>
      <c r="I6" s="2">
        <f t="shared" si="1"/>
        <v>7</v>
      </c>
      <c r="J6" s="2">
        <f t="shared" si="2"/>
        <v>14</v>
      </c>
    </row>
    <row r="7" spans="1:10" x14ac:dyDescent="0.25">
      <c r="A7" t="s">
        <v>4</v>
      </c>
      <c r="B7" s="2">
        <v>1.2</v>
      </c>
      <c r="C7" s="3">
        <v>0.8</v>
      </c>
      <c r="D7" s="3">
        <v>1.5</v>
      </c>
      <c r="F7" s="4">
        <v>1</v>
      </c>
      <c r="H7" s="2">
        <f t="shared" si="0"/>
        <v>1.2</v>
      </c>
      <c r="I7" s="2">
        <f t="shared" si="1"/>
        <v>0.8</v>
      </c>
      <c r="J7" s="2">
        <f t="shared" si="2"/>
        <v>1.5</v>
      </c>
    </row>
    <row r="8" spans="1:10" x14ac:dyDescent="0.25">
      <c r="A8" t="s">
        <v>5</v>
      </c>
      <c r="B8" s="2">
        <v>2.4</v>
      </c>
      <c r="C8" s="3">
        <v>1.4</v>
      </c>
      <c r="D8" s="3">
        <v>2.4</v>
      </c>
      <c r="F8" s="4">
        <v>2</v>
      </c>
      <c r="H8" s="2">
        <f t="shared" si="0"/>
        <v>4.8</v>
      </c>
      <c r="I8" s="2">
        <f t="shared" si="1"/>
        <v>2.8</v>
      </c>
      <c r="J8" s="2">
        <f t="shared" si="2"/>
        <v>4.8</v>
      </c>
    </row>
    <row r="9" spans="1:10" x14ac:dyDescent="0.25">
      <c r="A9" t="s">
        <v>6</v>
      </c>
      <c r="B9" s="2">
        <v>0.9</v>
      </c>
      <c r="C9" s="3">
        <v>0.2</v>
      </c>
      <c r="D9" s="3">
        <v>0.8</v>
      </c>
      <c r="F9" s="4">
        <v>2</v>
      </c>
      <c r="H9" s="2">
        <f t="shared" si="0"/>
        <v>1.8</v>
      </c>
      <c r="I9" s="2">
        <f t="shared" si="1"/>
        <v>0.4</v>
      </c>
      <c r="J9" s="2">
        <f t="shared" si="2"/>
        <v>1.6</v>
      </c>
    </row>
    <row r="10" spans="1:10" x14ac:dyDescent="0.25">
      <c r="A10" t="s">
        <v>7</v>
      </c>
      <c r="B10" s="2">
        <v>0.99</v>
      </c>
      <c r="C10" s="3">
        <v>0.59</v>
      </c>
      <c r="D10" s="3">
        <v>2.59</v>
      </c>
      <c r="F10" s="4">
        <v>10</v>
      </c>
      <c r="H10" s="2">
        <f t="shared" si="0"/>
        <v>9.9</v>
      </c>
      <c r="I10" s="2">
        <f t="shared" si="1"/>
        <v>5.8999999999999995</v>
      </c>
      <c r="J10" s="2">
        <f t="shared" si="2"/>
        <v>25.9</v>
      </c>
    </row>
    <row r="11" spans="1:10" x14ac:dyDescent="0.25">
      <c r="A11" t="s">
        <v>8</v>
      </c>
      <c r="B11" s="2">
        <v>1.25</v>
      </c>
      <c r="C11" s="3">
        <v>3.25</v>
      </c>
      <c r="D11" s="3">
        <v>2.15</v>
      </c>
      <c r="F11" s="4">
        <v>4</v>
      </c>
      <c r="H11" s="2">
        <f t="shared" si="0"/>
        <v>5</v>
      </c>
      <c r="I11" s="2">
        <f t="shared" si="1"/>
        <v>13</v>
      </c>
      <c r="J11" s="2">
        <f t="shared" si="2"/>
        <v>8.6</v>
      </c>
    </row>
    <row r="12" spans="1:10" x14ac:dyDescent="0.25">
      <c r="A12" t="s">
        <v>9</v>
      </c>
      <c r="B12" s="2">
        <v>9.5</v>
      </c>
      <c r="C12" s="3">
        <v>14</v>
      </c>
      <c r="D12" s="3">
        <v>13</v>
      </c>
      <c r="F12" s="4">
        <v>1</v>
      </c>
      <c r="H12" s="2">
        <f t="shared" si="0"/>
        <v>9.5</v>
      </c>
      <c r="I12" s="2">
        <f t="shared" si="1"/>
        <v>14</v>
      </c>
      <c r="J12" s="2">
        <f t="shared" si="2"/>
        <v>13</v>
      </c>
    </row>
    <row r="13" spans="1:10" x14ac:dyDescent="0.25">
      <c r="A13" t="s">
        <v>10</v>
      </c>
      <c r="B13" s="2">
        <v>4.55</v>
      </c>
      <c r="C13" s="3">
        <v>2.5499999999999998</v>
      </c>
      <c r="D13" s="3">
        <v>6</v>
      </c>
      <c r="F13" s="4">
        <v>1</v>
      </c>
      <c r="H13" s="2">
        <f t="shared" si="0"/>
        <v>4.55</v>
      </c>
      <c r="I13" s="2">
        <f t="shared" si="1"/>
        <v>2.5499999999999998</v>
      </c>
      <c r="J13" s="2">
        <f t="shared" si="2"/>
        <v>6</v>
      </c>
    </row>
    <row r="14" spans="1:10" x14ac:dyDescent="0.25">
      <c r="A14" t="s">
        <v>11</v>
      </c>
      <c r="B14" s="2">
        <v>4.2</v>
      </c>
      <c r="C14" s="3">
        <v>2.2000000000000002</v>
      </c>
      <c r="D14" s="3">
        <v>3</v>
      </c>
      <c r="F14" s="4">
        <v>1</v>
      </c>
      <c r="H14" s="2">
        <f t="shared" si="0"/>
        <v>4.2</v>
      </c>
      <c r="I14" s="2">
        <f t="shared" si="1"/>
        <v>2.2000000000000002</v>
      </c>
      <c r="J14" s="2">
        <f t="shared" si="2"/>
        <v>3</v>
      </c>
    </row>
    <row r="15" spans="1:10" x14ac:dyDescent="0.25">
      <c r="A15" t="s">
        <v>12</v>
      </c>
      <c r="B15" s="2">
        <v>3.9</v>
      </c>
      <c r="C15" s="3">
        <v>5</v>
      </c>
      <c r="D15" s="3">
        <v>8</v>
      </c>
      <c r="F15" s="4">
        <v>1</v>
      </c>
      <c r="H15" s="2">
        <f t="shared" si="0"/>
        <v>3.9</v>
      </c>
      <c r="I15" s="2">
        <f t="shared" si="1"/>
        <v>5</v>
      </c>
      <c r="J15" s="2">
        <f t="shared" si="2"/>
        <v>8</v>
      </c>
    </row>
    <row r="16" spans="1:10" x14ac:dyDescent="0.25">
      <c r="A16" t="s">
        <v>13</v>
      </c>
      <c r="B16" s="2">
        <v>1</v>
      </c>
      <c r="C16" s="3">
        <v>2</v>
      </c>
      <c r="D16" s="3">
        <v>1</v>
      </c>
      <c r="F16" s="4">
        <v>1</v>
      </c>
      <c r="H16" s="2">
        <f t="shared" si="0"/>
        <v>1</v>
      </c>
      <c r="I16" s="2">
        <f t="shared" si="1"/>
        <v>2</v>
      </c>
      <c r="J16" s="2">
        <f t="shared" si="2"/>
        <v>1</v>
      </c>
    </row>
    <row r="17" spans="1:10" x14ac:dyDescent="0.25">
      <c r="A17" t="s">
        <v>14</v>
      </c>
      <c r="B17" s="2">
        <v>1.75</v>
      </c>
      <c r="C17" s="3">
        <v>2</v>
      </c>
      <c r="D17" s="3">
        <v>1</v>
      </c>
      <c r="F17" s="4">
        <v>1</v>
      </c>
      <c r="H17" s="2">
        <f t="shared" si="0"/>
        <v>1.75</v>
      </c>
      <c r="I17" s="2">
        <f t="shared" si="1"/>
        <v>2</v>
      </c>
      <c r="J17" s="2">
        <f t="shared" si="2"/>
        <v>1</v>
      </c>
    </row>
    <row r="18" spans="1:10" x14ac:dyDescent="0.25">
      <c r="A18" t="s">
        <v>15</v>
      </c>
      <c r="B18" s="2">
        <v>2</v>
      </c>
      <c r="C18" s="3">
        <v>1</v>
      </c>
      <c r="D18" s="3">
        <v>3</v>
      </c>
      <c r="F18" s="4">
        <v>1</v>
      </c>
      <c r="H18" s="2">
        <f t="shared" si="0"/>
        <v>2</v>
      </c>
      <c r="I18" s="2">
        <f t="shared" si="1"/>
        <v>1</v>
      </c>
      <c r="J18" s="2">
        <f t="shared" si="2"/>
        <v>3</v>
      </c>
    </row>
    <row r="19" spans="1:10" x14ac:dyDescent="0.25">
      <c r="B19" s="2"/>
      <c r="C19" s="3"/>
      <c r="D19" s="3"/>
      <c r="F19" s="4"/>
      <c r="H19" s="2" t="s">
        <v>16</v>
      </c>
      <c r="I19" s="2" t="s">
        <v>17</v>
      </c>
      <c r="J19" s="2" t="s">
        <v>18</v>
      </c>
    </row>
    <row r="20" spans="1:10" x14ac:dyDescent="0.25">
      <c r="G20" t="s">
        <v>20</v>
      </c>
      <c r="H20" s="2">
        <f>SUM(H4:H18)</f>
        <v>91.7</v>
      </c>
      <c r="I20" s="2">
        <f t="shared" ref="I20:J20" si="3">SUM(I4:I18)</f>
        <v>92.85</v>
      </c>
      <c r="J20" s="2">
        <f t="shared" si="3"/>
        <v>126.6</v>
      </c>
    </row>
    <row r="22" spans="1:10" x14ac:dyDescent="0.25">
      <c r="A22" t="s">
        <v>21</v>
      </c>
      <c r="B22" s="1" t="s">
        <v>16</v>
      </c>
      <c r="C22" s="1" t="s">
        <v>17</v>
      </c>
      <c r="D22" s="1" t="s">
        <v>18</v>
      </c>
      <c r="F22" t="s">
        <v>19</v>
      </c>
      <c r="H22" t="s">
        <v>16</v>
      </c>
      <c r="I22" t="s">
        <v>17</v>
      </c>
      <c r="J22" t="s">
        <v>18</v>
      </c>
    </row>
    <row r="23" spans="1:10" x14ac:dyDescent="0.25">
      <c r="A23" t="s">
        <v>1</v>
      </c>
      <c r="B23" s="2">
        <v>0.5</v>
      </c>
      <c r="C23" s="3">
        <v>0.4</v>
      </c>
      <c r="D23" s="3">
        <v>1.4</v>
      </c>
      <c r="F23" s="4">
        <v>5</v>
      </c>
      <c r="H23" s="2">
        <f>F23*B23</f>
        <v>2.5</v>
      </c>
      <c r="I23" s="2">
        <f>F23*C23</f>
        <v>2</v>
      </c>
      <c r="J23" s="2">
        <f>F23*D23</f>
        <v>7</v>
      </c>
    </row>
    <row r="24" spans="1:10" x14ac:dyDescent="0.25">
      <c r="A24" t="s">
        <v>2</v>
      </c>
      <c r="B24" s="2">
        <v>28</v>
      </c>
      <c r="C24" s="3">
        <v>33</v>
      </c>
      <c r="D24" s="3">
        <v>31</v>
      </c>
      <c r="F24" s="4">
        <v>1</v>
      </c>
      <c r="H24" s="2">
        <f t="shared" ref="H24:H33" si="4">F24*B24</f>
        <v>28</v>
      </c>
      <c r="I24" s="2">
        <f t="shared" ref="I24:I33" si="5">F24*C24</f>
        <v>33</v>
      </c>
      <c r="J24" s="2">
        <f t="shared" ref="J24:J33" si="6">F24*D24</f>
        <v>31</v>
      </c>
    </row>
    <row r="25" spans="1:10" x14ac:dyDescent="0.25">
      <c r="A25" t="s">
        <v>3</v>
      </c>
      <c r="B25" s="2">
        <v>1.8</v>
      </c>
      <c r="C25" s="3">
        <v>1</v>
      </c>
      <c r="D25" s="3">
        <v>2</v>
      </c>
      <c r="F25" s="4">
        <v>4</v>
      </c>
      <c r="H25" s="2">
        <f t="shared" si="4"/>
        <v>7.2</v>
      </c>
      <c r="I25" s="2">
        <f t="shared" si="5"/>
        <v>4</v>
      </c>
      <c r="J25" s="2">
        <f t="shared" si="6"/>
        <v>8</v>
      </c>
    </row>
    <row r="26" spans="1:10" x14ac:dyDescent="0.25">
      <c r="A26" t="s">
        <v>4</v>
      </c>
      <c r="B26" s="2">
        <v>1.2</v>
      </c>
      <c r="C26" s="3">
        <v>0.8</v>
      </c>
      <c r="D26" s="3">
        <v>1.5</v>
      </c>
      <c r="F26" s="4">
        <v>2</v>
      </c>
      <c r="H26" s="2">
        <f t="shared" si="4"/>
        <v>2.4</v>
      </c>
      <c r="I26" s="2">
        <f t="shared" si="5"/>
        <v>1.6</v>
      </c>
      <c r="J26" s="2">
        <f t="shared" si="6"/>
        <v>3</v>
      </c>
    </row>
    <row r="27" spans="1:10" x14ac:dyDescent="0.25">
      <c r="A27" t="s">
        <v>5</v>
      </c>
      <c r="B27" s="2">
        <v>2.4</v>
      </c>
      <c r="C27" s="3">
        <v>1.4</v>
      </c>
      <c r="D27" s="3">
        <v>2.4</v>
      </c>
      <c r="F27" s="4">
        <v>2</v>
      </c>
      <c r="H27" s="2">
        <f t="shared" si="4"/>
        <v>4.8</v>
      </c>
      <c r="I27" s="2">
        <f t="shared" si="5"/>
        <v>2.8</v>
      </c>
      <c r="J27" s="2">
        <f t="shared" si="6"/>
        <v>4.8</v>
      </c>
    </row>
    <row r="28" spans="1:10" x14ac:dyDescent="0.25">
      <c r="A28" t="s">
        <v>6</v>
      </c>
      <c r="B28" s="2">
        <v>0.9</v>
      </c>
      <c r="C28" s="3">
        <v>0.2</v>
      </c>
      <c r="D28" s="3">
        <v>0.8</v>
      </c>
      <c r="F28" s="4">
        <v>2</v>
      </c>
      <c r="H28" s="2">
        <f t="shared" si="4"/>
        <v>1.8</v>
      </c>
      <c r="I28" s="2">
        <f t="shared" si="5"/>
        <v>0.4</v>
      </c>
      <c r="J28" s="2">
        <f t="shared" si="6"/>
        <v>1.6</v>
      </c>
    </row>
    <row r="29" spans="1:10" x14ac:dyDescent="0.25">
      <c r="A29" t="s">
        <v>7</v>
      </c>
      <c r="B29" s="2">
        <v>0.99</v>
      </c>
      <c r="C29" s="3">
        <v>0.59</v>
      </c>
      <c r="D29" s="3">
        <v>2.59</v>
      </c>
      <c r="F29" s="4">
        <v>10</v>
      </c>
      <c r="H29" s="2">
        <f t="shared" si="4"/>
        <v>9.9</v>
      </c>
      <c r="I29" s="2">
        <f t="shared" si="5"/>
        <v>5.8999999999999995</v>
      </c>
      <c r="J29" s="2">
        <f t="shared" si="6"/>
        <v>25.9</v>
      </c>
    </row>
    <row r="30" spans="1:10" x14ac:dyDescent="0.25">
      <c r="A30" t="s">
        <v>8</v>
      </c>
      <c r="B30" s="2">
        <v>1.25</v>
      </c>
      <c r="C30" s="3">
        <v>3.25</v>
      </c>
      <c r="D30" s="3">
        <v>2.15</v>
      </c>
      <c r="F30" s="4">
        <v>12</v>
      </c>
      <c r="H30" s="2">
        <f t="shared" si="4"/>
        <v>15</v>
      </c>
      <c r="I30" s="2">
        <f t="shared" si="5"/>
        <v>39</v>
      </c>
      <c r="J30" s="2">
        <f t="shared" si="6"/>
        <v>25.799999999999997</v>
      </c>
    </row>
    <row r="31" spans="1:10" x14ac:dyDescent="0.25">
      <c r="A31" t="s">
        <v>9</v>
      </c>
      <c r="B31" s="2">
        <v>9.5</v>
      </c>
      <c r="C31" s="3">
        <v>14</v>
      </c>
      <c r="D31" s="3">
        <v>13</v>
      </c>
      <c r="F31" s="4">
        <v>1</v>
      </c>
      <c r="H31" s="2">
        <f t="shared" si="4"/>
        <v>9.5</v>
      </c>
      <c r="I31" s="2">
        <f t="shared" si="5"/>
        <v>14</v>
      </c>
      <c r="J31" s="2">
        <f t="shared" si="6"/>
        <v>13</v>
      </c>
    </row>
    <row r="32" spans="1:10" x14ac:dyDescent="0.25">
      <c r="A32" t="s">
        <v>10</v>
      </c>
      <c r="B32" s="2">
        <v>4.55</v>
      </c>
      <c r="C32" s="3">
        <v>2.5499999999999998</v>
      </c>
      <c r="D32" s="3">
        <v>6</v>
      </c>
      <c r="F32" s="4">
        <v>1</v>
      </c>
      <c r="H32" s="2">
        <f t="shared" si="4"/>
        <v>4.55</v>
      </c>
      <c r="I32" s="2">
        <f t="shared" si="5"/>
        <v>2.5499999999999998</v>
      </c>
      <c r="J32" s="2">
        <f t="shared" si="6"/>
        <v>6</v>
      </c>
    </row>
    <row r="33" spans="1:10" x14ac:dyDescent="0.25">
      <c r="A33" t="s">
        <v>15</v>
      </c>
      <c r="B33" s="2">
        <v>2</v>
      </c>
      <c r="C33" s="3">
        <v>1</v>
      </c>
      <c r="D33" s="3">
        <v>3</v>
      </c>
      <c r="F33" s="4">
        <v>2</v>
      </c>
      <c r="H33" s="2">
        <f t="shared" si="4"/>
        <v>4</v>
      </c>
      <c r="I33" s="2">
        <f t="shared" si="5"/>
        <v>2</v>
      </c>
      <c r="J33" s="2">
        <f t="shared" si="6"/>
        <v>6</v>
      </c>
    </row>
    <row r="34" spans="1:10" x14ac:dyDescent="0.25">
      <c r="B34" s="2"/>
      <c r="C34" s="3"/>
      <c r="D34" s="3"/>
    </row>
    <row r="35" spans="1:10" x14ac:dyDescent="0.25">
      <c r="B35" s="2"/>
      <c r="C35" s="3"/>
      <c r="D35" s="3"/>
      <c r="H35" t="s">
        <v>16</v>
      </c>
      <c r="I35" t="s">
        <v>17</v>
      </c>
      <c r="J35" t="s">
        <v>18</v>
      </c>
    </row>
    <row r="36" spans="1:10" x14ac:dyDescent="0.25">
      <c r="B36" s="2"/>
      <c r="C36" s="3"/>
      <c r="D36" s="3"/>
      <c r="G36" t="s">
        <v>22</v>
      </c>
      <c r="H36" s="2">
        <f>SUM(H23:H33)</f>
        <v>89.649999999999991</v>
      </c>
      <c r="I36" s="2">
        <f t="shared" ref="I36:J36" si="7">SUM(I23:I33)</f>
        <v>107.24999999999999</v>
      </c>
      <c r="J36" s="2">
        <f t="shared" si="7"/>
        <v>132.1</v>
      </c>
    </row>
  </sheetData>
  <conditionalFormatting sqref="H20:J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: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E670-ABAB-402C-A94F-3869BA5111D3}">
  <dimension ref="A1:C20"/>
  <sheetViews>
    <sheetView workbookViewId="0"/>
  </sheetViews>
  <sheetFormatPr defaultRowHeight="15" x14ac:dyDescent="0.25"/>
  <cols>
    <col min="1" max="1" width="23.140625" customWidth="1"/>
    <col min="2" max="3" width="12.28515625" customWidth="1"/>
  </cols>
  <sheetData>
    <row r="1" spans="1:3" x14ac:dyDescent="0.25">
      <c r="A1" s="44" t="s">
        <v>23</v>
      </c>
    </row>
    <row r="3" spans="1:3" x14ac:dyDescent="0.25">
      <c r="B3" t="s">
        <v>24</v>
      </c>
      <c r="C3" t="s">
        <v>25</v>
      </c>
    </row>
    <row r="4" spans="1:3" x14ac:dyDescent="0.25">
      <c r="A4" s="5" t="s">
        <v>36</v>
      </c>
      <c r="B4" s="5"/>
      <c r="C4" s="5"/>
    </row>
    <row r="5" spans="1:3" x14ac:dyDescent="0.25">
      <c r="A5" s="5" t="s">
        <v>26</v>
      </c>
      <c r="B5" s="6">
        <v>90</v>
      </c>
      <c r="C5" s="6">
        <v>50</v>
      </c>
    </row>
    <row r="6" spans="1:3" x14ac:dyDescent="0.25">
      <c r="A6" s="5" t="s">
        <v>27</v>
      </c>
      <c r="B6" s="6">
        <v>2</v>
      </c>
      <c r="C6" s="6">
        <v>2.5</v>
      </c>
    </row>
    <row r="7" spans="1:3" x14ac:dyDescent="0.25">
      <c r="A7" s="5" t="s">
        <v>28</v>
      </c>
      <c r="B7" s="6">
        <v>4.5</v>
      </c>
      <c r="C7" s="6">
        <v>5.5</v>
      </c>
    </row>
    <row r="8" spans="1:3" x14ac:dyDescent="0.25">
      <c r="A8" s="5" t="s">
        <v>29</v>
      </c>
      <c r="B8" s="6">
        <v>7</v>
      </c>
      <c r="C8" s="6">
        <v>7</v>
      </c>
    </row>
    <row r="9" spans="1:3" x14ac:dyDescent="0.25">
      <c r="A9" s="5" t="s">
        <v>30</v>
      </c>
      <c r="B9" s="6">
        <v>0</v>
      </c>
      <c r="C9" s="6">
        <v>3</v>
      </c>
    </row>
    <row r="10" spans="1:3" x14ac:dyDescent="0.25">
      <c r="A10" s="5" t="s">
        <v>39</v>
      </c>
      <c r="B10" s="6">
        <f>SUM(B5:B9)</f>
        <v>103.5</v>
      </c>
      <c r="C10" s="6">
        <f>SUM(C5:C9)</f>
        <v>68</v>
      </c>
    </row>
    <row r="12" spans="1:3" x14ac:dyDescent="0.25">
      <c r="A12" s="7" t="s">
        <v>37</v>
      </c>
      <c r="B12" s="7"/>
      <c r="C12" s="7"/>
    </row>
    <row r="13" spans="1:3" x14ac:dyDescent="0.25">
      <c r="A13" s="7" t="s">
        <v>31</v>
      </c>
      <c r="B13" s="8">
        <v>11</v>
      </c>
      <c r="C13" s="8">
        <v>21</v>
      </c>
    </row>
    <row r="14" spans="1:3" x14ac:dyDescent="0.25">
      <c r="A14" s="7" t="s">
        <v>32</v>
      </c>
      <c r="B14" s="8">
        <v>8</v>
      </c>
      <c r="C14" s="8">
        <v>0</v>
      </c>
    </row>
    <row r="15" spans="1:3" x14ac:dyDescent="0.25">
      <c r="A15" s="7" t="s">
        <v>33</v>
      </c>
      <c r="B15" s="8">
        <v>0</v>
      </c>
      <c r="C15" s="8">
        <v>3</v>
      </c>
    </row>
    <row r="16" spans="1:3" x14ac:dyDescent="0.25">
      <c r="A16" s="7" t="s">
        <v>34</v>
      </c>
      <c r="B16" s="8">
        <f>SUM(B13:B15)</f>
        <v>19</v>
      </c>
      <c r="C16" s="8">
        <f>SUM(C13:C15)</f>
        <v>24</v>
      </c>
    </row>
    <row r="17" spans="1:3" x14ac:dyDescent="0.25">
      <c r="A17" s="7" t="s">
        <v>35</v>
      </c>
      <c r="B17" s="8">
        <f>B16*2</f>
        <v>38</v>
      </c>
      <c r="C17" s="8">
        <f>C16*2</f>
        <v>48</v>
      </c>
    </row>
    <row r="18" spans="1:3" x14ac:dyDescent="0.25">
      <c r="A18" s="9"/>
      <c r="B18" s="10"/>
      <c r="C18" s="10"/>
    </row>
    <row r="19" spans="1:3" x14ac:dyDescent="0.25">
      <c r="A19" s="11"/>
      <c r="B19" s="11" t="s">
        <v>24</v>
      </c>
      <c r="C19" s="11" t="s">
        <v>25</v>
      </c>
    </row>
    <row r="20" spans="1:3" x14ac:dyDescent="0.25">
      <c r="A20" s="11" t="s">
        <v>38</v>
      </c>
      <c r="B20" s="12">
        <f>SUM(12*B17+B10)</f>
        <v>559.5</v>
      </c>
      <c r="C20" s="12">
        <f>SUM(12*C17+C10)</f>
        <v>644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D8F4B-DA6B-4684-AD17-067478C84EC8}">
  <dimension ref="A1:D37"/>
  <sheetViews>
    <sheetView workbookViewId="0">
      <selection activeCell="E2" sqref="E2"/>
    </sheetView>
  </sheetViews>
  <sheetFormatPr defaultRowHeight="15" x14ac:dyDescent="0.25"/>
  <cols>
    <col min="1" max="1" width="28.85546875" customWidth="1"/>
    <col min="2" max="2" width="19.5703125" customWidth="1"/>
    <col min="3" max="3" width="22.140625" customWidth="1"/>
    <col min="4" max="4" width="23.7109375" customWidth="1"/>
    <col min="5" max="5" width="17.7109375" customWidth="1"/>
  </cols>
  <sheetData>
    <row r="1" spans="1:4" x14ac:dyDescent="0.25">
      <c r="A1" s="19" t="s">
        <v>40</v>
      </c>
    </row>
    <row r="3" spans="1:4" x14ac:dyDescent="0.25">
      <c r="B3" s="7" t="s">
        <v>41</v>
      </c>
      <c r="C3" s="15" t="s">
        <v>42</v>
      </c>
      <c r="D3" s="16" t="s">
        <v>43</v>
      </c>
    </row>
    <row r="4" spans="1:4" x14ac:dyDescent="0.25">
      <c r="A4" s="13" t="s">
        <v>44</v>
      </c>
      <c r="B4" s="14">
        <v>555</v>
      </c>
      <c r="C4" s="14">
        <v>0</v>
      </c>
      <c r="D4" s="14">
        <v>0</v>
      </c>
    </row>
    <row r="5" spans="1:4" x14ac:dyDescent="0.25">
      <c r="A5" s="13" t="s">
        <v>45</v>
      </c>
      <c r="B5" s="14">
        <v>0</v>
      </c>
      <c r="C5" s="14">
        <v>99</v>
      </c>
      <c r="D5" s="14">
        <v>0</v>
      </c>
    </row>
    <row r="6" spans="1:4" x14ac:dyDescent="0.25">
      <c r="A6" s="13" t="s">
        <v>46</v>
      </c>
      <c r="B6" s="14">
        <v>0</v>
      </c>
      <c r="C6" s="14">
        <v>95</v>
      </c>
      <c r="D6" s="14">
        <v>0</v>
      </c>
    </row>
    <row r="7" spans="1:4" x14ac:dyDescent="0.25">
      <c r="A7" s="13" t="s">
        <v>47</v>
      </c>
      <c r="B7" s="14">
        <v>0</v>
      </c>
      <c r="C7" s="14">
        <v>85</v>
      </c>
      <c r="D7" s="14">
        <v>0</v>
      </c>
    </row>
    <row r="8" spans="1:4" x14ac:dyDescent="0.25">
      <c r="A8" s="13" t="s">
        <v>48</v>
      </c>
      <c r="B8" s="14">
        <v>0</v>
      </c>
      <c r="C8" s="14">
        <v>85</v>
      </c>
      <c r="D8" s="14">
        <v>0</v>
      </c>
    </row>
    <row r="9" spans="1:4" x14ac:dyDescent="0.25">
      <c r="A9" s="13" t="s">
        <v>49</v>
      </c>
      <c r="B9" s="14">
        <v>0</v>
      </c>
      <c r="C9" s="14">
        <v>0</v>
      </c>
      <c r="D9" s="14">
        <v>18</v>
      </c>
    </row>
    <row r="10" spans="1:4" x14ac:dyDescent="0.25">
      <c r="A10" s="13" t="s">
        <v>50</v>
      </c>
      <c r="B10" s="14">
        <v>0</v>
      </c>
      <c r="C10" s="14">
        <v>0</v>
      </c>
      <c r="D10" s="14">
        <v>25</v>
      </c>
    </row>
    <row r="11" spans="1:4" x14ac:dyDescent="0.25">
      <c r="A11" s="13" t="s">
        <v>51</v>
      </c>
      <c r="B11" s="14">
        <v>0</v>
      </c>
      <c r="C11" s="14">
        <v>0</v>
      </c>
      <c r="D11" s="14">
        <v>15</v>
      </c>
    </row>
    <row r="12" spans="1:4" x14ac:dyDescent="0.25">
      <c r="A12" s="13" t="s">
        <v>52</v>
      </c>
      <c r="B12" s="14">
        <v>0</v>
      </c>
      <c r="C12" s="14">
        <v>0</v>
      </c>
      <c r="D12" s="14">
        <v>9</v>
      </c>
    </row>
    <row r="13" spans="1:4" x14ac:dyDescent="0.25">
      <c r="A13" s="13" t="s">
        <v>53</v>
      </c>
      <c r="B13" s="14">
        <f>SUM(B4:B12)</f>
        <v>555</v>
      </c>
      <c r="C13" s="14">
        <f t="shared" ref="C13:D13" si="0">SUM(C4:C12)</f>
        <v>364</v>
      </c>
      <c r="D13" s="14">
        <f t="shared" si="0"/>
        <v>67</v>
      </c>
    </row>
    <row r="14" spans="1:4" x14ac:dyDescent="0.25">
      <c r="A14" s="13" t="s">
        <v>54</v>
      </c>
      <c r="B14" s="14">
        <f>B13*2</f>
        <v>1110</v>
      </c>
      <c r="C14" s="14">
        <f t="shared" ref="C14:D14" si="1">C13*2</f>
        <v>728</v>
      </c>
      <c r="D14" s="14">
        <f t="shared" si="1"/>
        <v>134</v>
      </c>
    </row>
    <row r="16" spans="1:4" x14ac:dyDescent="0.25">
      <c r="A16" s="11" t="s">
        <v>55</v>
      </c>
      <c r="B16" s="11"/>
      <c r="C16" s="11"/>
      <c r="D16" s="11"/>
    </row>
    <row r="17" spans="1:4" x14ac:dyDescent="0.25">
      <c r="A17" s="11" t="s">
        <v>56</v>
      </c>
      <c r="B17" s="12">
        <v>350</v>
      </c>
      <c r="C17" s="12">
        <v>0</v>
      </c>
      <c r="D17" s="12">
        <v>0</v>
      </c>
    </row>
    <row r="18" spans="1:4" x14ac:dyDescent="0.25">
      <c r="A18" s="11" t="s">
        <v>57</v>
      </c>
      <c r="B18" s="12">
        <v>0</v>
      </c>
      <c r="C18" s="12">
        <v>100</v>
      </c>
      <c r="D18" s="12">
        <v>0</v>
      </c>
    </row>
    <row r="19" spans="1:4" x14ac:dyDescent="0.25">
      <c r="A19" s="11" t="s">
        <v>58</v>
      </c>
      <c r="B19" s="12">
        <v>0</v>
      </c>
      <c r="C19" s="12">
        <v>0</v>
      </c>
      <c r="D19" s="12">
        <v>280</v>
      </c>
    </row>
    <row r="20" spans="1:4" x14ac:dyDescent="0.25">
      <c r="A20" s="11" t="s">
        <v>53</v>
      </c>
      <c r="B20" s="12">
        <f>SUM(B17:B19)</f>
        <v>350</v>
      </c>
      <c r="C20" s="12">
        <f t="shared" ref="C20:D20" si="2">SUM(C17:C19)</f>
        <v>100</v>
      </c>
      <c r="D20" s="12">
        <f t="shared" si="2"/>
        <v>280</v>
      </c>
    </row>
    <row r="21" spans="1:4" x14ac:dyDescent="0.25">
      <c r="A21" s="11" t="s">
        <v>54</v>
      </c>
      <c r="B21" s="12">
        <f>B20*2</f>
        <v>700</v>
      </c>
      <c r="C21" s="12">
        <f t="shared" ref="C21:D21" si="3">C20*2</f>
        <v>200</v>
      </c>
      <c r="D21" s="12">
        <f t="shared" si="3"/>
        <v>560</v>
      </c>
    </row>
    <row r="23" spans="1:4" x14ac:dyDescent="0.25">
      <c r="A23" s="17" t="s">
        <v>59</v>
      </c>
      <c r="B23" s="17"/>
      <c r="C23" s="17"/>
      <c r="D23" s="17"/>
    </row>
    <row r="24" spans="1:4" x14ac:dyDescent="0.25">
      <c r="A24" s="17" t="s">
        <v>60</v>
      </c>
      <c r="B24" s="18">
        <v>0</v>
      </c>
      <c r="C24" s="18">
        <v>105</v>
      </c>
      <c r="D24" s="18">
        <v>120</v>
      </c>
    </row>
    <row r="25" spans="1:4" x14ac:dyDescent="0.25">
      <c r="A25" s="17" t="s">
        <v>61</v>
      </c>
      <c r="B25" s="18">
        <v>0</v>
      </c>
      <c r="C25" s="18">
        <f>5*C24</f>
        <v>525</v>
      </c>
      <c r="D25" s="18">
        <f>5*D24</f>
        <v>600</v>
      </c>
    </row>
    <row r="27" spans="1:4" x14ac:dyDescent="0.25">
      <c r="A27" s="19" t="s">
        <v>64</v>
      </c>
      <c r="B27" s="19"/>
      <c r="C27" s="19"/>
      <c r="D27" s="19"/>
    </row>
    <row r="28" spans="1:4" x14ac:dyDescent="0.25">
      <c r="A28" s="19" t="s">
        <v>62</v>
      </c>
      <c r="B28" s="20">
        <v>0</v>
      </c>
      <c r="C28" s="20">
        <v>50</v>
      </c>
      <c r="D28" s="20">
        <v>50</v>
      </c>
    </row>
    <row r="29" spans="1:4" x14ac:dyDescent="0.25">
      <c r="A29" s="19" t="s">
        <v>63</v>
      </c>
      <c r="B29" s="20">
        <v>0</v>
      </c>
      <c r="C29" s="20">
        <f>2*C28</f>
        <v>100</v>
      </c>
      <c r="D29" s="20">
        <f>2*D28</f>
        <v>100</v>
      </c>
    </row>
    <row r="30" spans="1:4" x14ac:dyDescent="0.25">
      <c r="A30" s="19" t="s">
        <v>65</v>
      </c>
      <c r="B30" s="20">
        <v>0</v>
      </c>
      <c r="C30" s="20">
        <f>C29*4</f>
        <v>400</v>
      </c>
      <c r="D30" s="20">
        <f>D29*4</f>
        <v>400</v>
      </c>
    </row>
    <row r="32" spans="1:4" x14ac:dyDescent="0.25">
      <c r="A32" s="21" t="s">
        <v>66</v>
      </c>
      <c r="B32" s="21"/>
      <c r="C32" s="21"/>
      <c r="D32" s="21"/>
    </row>
    <row r="33" spans="1:4" x14ac:dyDescent="0.25">
      <c r="A33" s="21" t="s">
        <v>67</v>
      </c>
      <c r="B33" s="22">
        <v>0</v>
      </c>
      <c r="C33" s="22">
        <v>0</v>
      </c>
      <c r="D33" s="22">
        <v>40</v>
      </c>
    </row>
    <row r="34" spans="1:4" x14ac:dyDescent="0.25">
      <c r="A34" s="21" t="s">
        <v>68</v>
      </c>
      <c r="B34" s="22">
        <v>0</v>
      </c>
      <c r="C34" s="22">
        <v>0</v>
      </c>
      <c r="D34" s="22">
        <f>D33*4</f>
        <v>160</v>
      </c>
    </row>
    <row r="35" spans="1:4" s="9" customFormat="1" x14ac:dyDescent="0.25">
      <c r="A35" s="23"/>
      <c r="B35" s="24"/>
      <c r="C35" s="24"/>
      <c r="D35" s="24"/>
    </row>
    <row r="36" spans="1:4" x14ac:dyDescent="0.25">
      <c r="A36" s="25"/>
      <c r="B36" s="25" t="s">
        <v>70</v>
      </c>
      <c r="C36" s="25" t="s">
        <v>71</v>
      </c>
      <c r="D36" s="25" t="s">
        <v>72</v>
      </c>
    </row>
    <row r="37" spans="1:4" x14ac:dyDescent="0.25">
      <c r="A37" s="26" t="s">
        <v>69</v>
      </c>
      <c r="B37" s="27">
        <f>B14+B21+B25+B30+B34</f>
        <v>1810</v>
      </c>
      <c r="C37" s="27">
        <f t="shared" ref="C37:D37" si="4">C14+C21+C25+C30+C34</f>
        <v>1853</v>
      </c>
      <c r="D37" s="27">
        <f t="shared" si="4"/>
        <v>1854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6EE9-2C25-4F4C-9510-2707FB20822C}">
  <dimension ref="A1:D18"/>
  <sheetViews>
    <sheetView workbookViewId="0">
      <selection activeCell="D11" sqref="D11"/>
    </sheetView>
  </sheetViews>
  <sheetFormatPr defaultRowHeight="15" x14ac:dyDescent="0.25"/>
  <cols>
    <col min="1" max="1" width="30.5703125" customWidth="1"/>
    <col min="2" max="2" width="20.85546875" customWidth="1"/>
    <col min="3" max="3" width="19.28515625" customWidth="1"/>
    <col min="4" max="4" width="22.42578125" customWidth="1"/>
  </cols>
  <sheetData>
    <row r="1" spans="1:4" x14ac:dyDescent="0.25">
      <c r="A1" s="36" t="s">
        <v>73</v>
      </c>
    </row>
    <row r="3" spans="1:4" x14ac:dyDescent="0.25">
      <c r="B3" s="7" t="s">
        <v>74</v>
      </c>
      <c r="C3" s="31" t="s">
        <v>75</v>
      </c>
      <c r="D3" s="15" t="s">
        <v>76</v>
      </c>
    </row>
    <row r="4" spans="1:4" x14ac:dyDescent="0.25">
      <c r="A4" s="28" t="s">
        <v>77</v>
      </c>
      <c r="B4" s="29">
        <v>29</v>
      </c>
      <c r="C4" s="29">
        <v>149</v>
      </c>
      <c r="D4" s="29">
        <v>549</v>
      </c>
    </row>
    <row r="6" spans="1:4" ht="30" x14ac:dyDescent="0.25">
      <c r="A6" s="30" t="s">
        <v>78</v>
      </c>
      <c r="B6" s="13">
        <v>200</v>
      </c>
      <c r="C6" s="13">
        <v>1000</v>
      </c>
      <c r="D6" s="13">
        <v>11000</v>
      </c>
    </row>
    <row r="7" spans="1:4" x14ac:dyDescent="0.25">
      <c r="A7" s="13" t="s">
        <v>79</v>
      </c>
      <c r="B7" s="14">
        <v>40</v>
      </c>
      <c r="C7" s="14">
        <v>90</v>
      </c>
      <c r="D7" s="14">
        <v>370</v>
      </c>
    </row>
    <row r="8" spans="1:4" x14ac:dyDescent="0.25">
      <c r="A8" s="13" t="s">
        <v>80</v>
      </c>
      <c r="B8" s="14">
        <f>B6/B7</f>
        <v>5</v>
      </c>
      <c r="C8" s="14">
        <f t="shared" ref="C8:D8" si="0">C6/C7</f>
        <v>11.111111111111111</v>
      </c>
      <c r="D8" s="14">
        <f t="shared" si="0"/>
        <v>29.72972972972973</v>
      </c>
    </row>
    <row r="10" spans="1:4" x14ac:dyDescent="0.25">
      <c r="A10" s="11" t="s">
        <v>81</v>
      </c>
      <c r="B10" s="11">
        <v>15</v>
      </c>
    </row>
    <row r="11" spans="1:4" x14ac:dyDescent="0.25">
      <c r="A11" s="11" t="s">
        <v>82</v>
      </c>
      <c r="B11" s="11">
        <f>5*B10</f>
        <v>75</v>
      </c>
    </row>
    <row r="12" spans="1:4" ht="30" x14ac:dyDescent="0.25">
      <c r="A12" s="32" t="s">
        <v>110</v>
      </c>
      <c r="B12" s="11">
        <f>52*B11</f>
        <v>3900</v>
      </c>
    </row>
    <row r="14" spans="1:4" ht="30" x14ac:dyDescent="0.25">
      <c r="A14" s="33" t="s">
        <v>84</v>
      </c>
      <c r="B14" s="8">
        <f>(B$12*B8)/B6</f>
        <v>97.5</v>
      </c>
      <c r="C14" s="8">
        <f>(B12*C8)/C6</f>
        <v>43.333333333333329</v>
      </c>
      <c r="D14" s="8">
        <f>(B12*D8)/D6</f>
        <v>10.54054054054054</v>
      </c>
    </row>
    <row r="15" spans="1:4" x14ac:dyDescent="0.25">
      <c r="A15" s="7" t="s">
        <v>85</v>
      </c>
      <c r="B15" s="8">
        <f>B12*B14</f>
        <v>380250</v>
      </c>
      <c r="C15" s="8">
        <f>B12*C14</f>
        <v>168999.99999999997</v>
      </c>
      <c r="D15" s="8">
        <f>B12*D14</f>
        <v>41108.108108108107</v>
      </c>
    </row>
    <row r="16" spans="1:4" s="9" customFormat="1" x14ac:dyDescent="0.25">
      <c r="B16" s="10"/>
      <c r="C16" s="10"/>
      <c r="D16" s="10"/>
    </row>
    <row r="17" spans="1:4" x14ac:dyDescent="0.25">
      <c r="A17" s="34"/>
      <c r="B17" s="34" t="s">
        <v>74</v>
      </c>
      <c r="C17" s="34" t="s">
        <v>86</v>
      </c>
      <c r="D17" s="34" t="s">
        <v>76</v>
      </c>
    </row>
    <row r="18" spans="1:4" x14ac:dyDescent="0.25">
      <c r="A18" s="34" t="s">
        <v>83</v>
      </c>
      <c r="B18" s="35">
        <f>B15+B4</f>
        <v>380279</v>
      </c>
      <c r="C18" s="35">
        <f>C15+C4</f>
        <v>169148.99999999997</v>
      </c>
      <c r="D18" s="35">
        <f>D15+D4</f>
        <v>41657.108108108107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BEC5-FE3C-44C0-91AB-F09EEB8FC278}">
  <dimension ref="A1:D27"/>
  <sheetViews>
    <sheetView workbookViewId="0">
      <selection activeCell="E22" sqref="E22"/>
    </sheetView>
  </sheetViews>
  <sheetFormatPr defaultRowHeight="15" x14ac:dyDescent="0.25"/>
  <cols>
    <col min="1" max="1" width="37.7109375" customWidth="1"/>
    <col min="2" max="2" width="19.7109375" customWidth="1"/>
    <col min="3" max="3" width="21.5703125" customWidth="1"/>
    <col min="4" max="4" width="18.5703125" customWidth="1"/>
  </cols>
  <sheetData>
    <row r="1" spans="1:4" x14ac:dyDescent="0.25">
      <c r="A1" s="44" t="s">
        <v>87</v>
      </c>
    </row>
    <row r="2" spans="1:4" x14ac:dyDescent="0.25">
      <c r="B2" s="19" t="s">
        <v>88</v>
      </c>
      <c r="C2" s="7" t="s">
        <v>89</v>
      </c>
      <c r="D2" s="11" t="s">
        <v>90</v>
      </c>
    </row>
    <row r="3" spans="1:4" x14ac:dyDescent="0.25">
      <c r="A3" s="36" t="s">
        <v>91</v>
      </c>
      <c r="B3" s="36"/>
      <c r="C3" s="36"/>
      <c r="D3" s="36"/>
    </row>
    <row r="4" spans="1:4" x14ac:dyDescent="0.25">
      <c r="A4" s="36" t="s">
        <v>92</v>
      </c>
      <c r="B4" s="38">
        <v>14500</v>
      </c>
      <c r="C4" s="38">
        <v>31000</v>
      </c>
      <c r="D4" s="38">
        <v>72000</v>
      </c>
    </row>
    <row r="5" spans="1:4" x14ac:dyDescent="0.25">
      <c r="A5" s="36" t="s">
        <v>93</v>
      </c>
      <c r="B5" s="38">
        <v>1450</v>
      </c>
      <c r="C5" s="38">
        <v>3100</v>
      </c>
      <c r="D5" s="38">
        <v>7200</v>
      </c>
    </row>
    <row r="6" spans="1:4" x14ac:dyDescent="0.25">
      <c r="A6" s="36" t="s">
        <v>94</v>
      </c>
      <c r="B6" s="38">
        <f>SUM(B4:B5)</f>
        <v>15950</v>
      </c>
      <c r="C6" s="38">
        <f t="shared" ref="C6:D6" si="0">SUM(C4:C5)</f>
        <v>34100</v>
      </c>
      <c r="D6" s="38">
        <f t="shared" si="0"/>
        <v>79200</v>
      </c>
    </row>
    <row r="8" spans="1:4" x14ac:dyDescent="0.25">
      <c r="A8" s="28" t="s">
        <v>95</v>
      </c>
      <c r="B8" s="28"/>
      <c r="C8" s="28"/>
      <c r="D8" s="28"/>
    </row>
    <row r="9" spans="1:4" x14ac:dyDescent="0.25">
      <c r="A9" s="28" t="s">
        <v>96</v>
      </c>
      <c r="B9" s="29">
        <v>1500</v>
      </c>
      <c r="C9" s="29">
        <v>2500</v>
      </c>
      <c r="D9" s="29">
        <v>3100</v>
      </c>
    </row>
    <row r="10" spans="1:4" x14ac:dyDescent="0.25">
      <c r="A10" s="28" t="s">
        <v>97</v>
      </c>
      <c r="B10" s="29">
        <v>210</v>
      </c>
      <c r="C10" s="29">
        <v>300</v>
      </c>
      <c r="D10" s="29">
        <v>450</v>
      </c>
    </row>
    <row r="11" spans="1:4" x14ac:dyDescent="0.25">
      <c r="A11" s="28" t="s">
        <v>98</v>
      </c>
      <c r="B11" s="29"/>
      <c r="C11" s="29"/>
      <c r="D11" s="29"/>
    </row>
    <row r="13" spans="1:4" x14ac:dyDescent="0.25">
      <c r="A13" s="11" t="s">
        <v>99</v>
      </c>
      <c r="B13" s="11"/>
      <c r="C13" s="11"/>
      <c r="D13" s="11"/>
    </row>
    <row r="14" spans="1:4" x14ac:dyDescent="0.25">
      <c r="A14" s="11" t="s">
        <v>100</v>
      </c>
      <c r="B14" s="39">
        <v>30000</v>
      </c>
      <c r="C14" s="39">
        <v>30000</v>
      </c>
      <c r="D14" s="39">
        <v>30000</v>
      </c>
    </row>
    <row r="15" spans="1:4" x14ac:dyDescent="0.25">
      <c r="A15" s="11" t="s">
        <v>101</v>
      </c>
      <c r="B15" s="11">
        <v>35</v>
      </c>
      <c r="C15" s="11">
        <v>19</v>
      </c>
      <c r="D15" s="11">
        <v>17</v>
      </c>
    </row>
    <row r="16" spans="1:4" x14ac:dyDescent="0.25">
      <c r="A16" s="11" t="s">
        <v>102</v>
      </c>
      <c r="B16" s="12">
        <f>90/B15</f>
        <v>2.5714285714285716</v>
      </c>
      <c r="C16" s="12">
        <f>390/C15</f>
        <v>20.526315789473685</v>
      </c>
      <c r="D16" s="12">
        <f>420/D15</f>
        <v>24.705882352941178</v>
      </c>
    </row>
    <row r="17" spans="1:4" x14ac:dyDescent="0.25">
      <c r="A17" s="11" t="s">
        <v>103</v>
      </c>
      <c r="B17" s="12">
        <f>B16*B14</f>
        <v>77142.857142857145</v>
      </c>
      <c r="C17" s="12">
        <f t="shared" ref="C17:D17" si="1">C16*C14</f>
        <v>615789.47368421056</v>
      </c>
      <c r="D17" s="12">
        <f t="shared" si="1"/>
        <v>741176.4705882353</v>
      </c>
    </row>
    <row r="19" spans="1:4" x14ac:dyDescent="0.25">
      <c r="A19" s="17" t="s">
        <v>104</v>
      </c>
      <c r="B19" s="18">
        <f>B9+B10+B17</f>
        <v>78852.857142857145</v>
      </c>
      <c r="C19" s="18">
        <f t="shared" ref="C19:D19" si="2">C9+C10+C17</f>
        <v>618589.47368421056</v>
      </c>
      <c r="D19" s="18">
        <f t="shared" si="2"/>
        <v>744726.4705882353</v>
      </c>
    </row>
    <row r="21" spans="1:4" x14ac:dyDescent="0.25">
      <c r="A21" s="40" t="s">
        <v>105</v>
      </c>
      <c r="B21" s="41">
        <v>30000</v>
      </c>
      <c r="C21" s="37"/>
      <c r="D21" s="37"/>
    </row>
    <row r="22" spans="1:4" x14ac:dyDescent="0.25">
      <c r="A22" s="40" t="s">
        <v>106</v>
      </c>
      <c r="B22" s="40">
        <v>250000</v>
      </c>
    </row>
    <row r="23" spans="1:4" x14ac:dyDescent="0.25">
      <c r="A23" s="40" t="s">
        <v>107</v>
      </c>
      <c r="B23" s="40">
        <f>B22/B21</f>
        <v>8.3333333333333339</v>
      </c>
    </row>
    <row r="25" spans="1:4" x14ac:dyDescent="0.25">
      <c r="A25" s="42" t="s">
        <v>108</v>
      </c>
      <c r="B25" s="43">
        <f>B$23*B19</f>
        <v>657107.14285714296</v>
      </c>
      <c r="C25" s="43">
        <f>B23*C19</f>
        <v>5154912.2807017546</v>
      </c>
      <c r="D25" s="43">
        <f>B23*D19</f>
        <v>6206053.9215686284</v>
      </c>
    </row>
    <row r="26" spans="1:4" x14ac:dyDescent="0.25">
      <c r="A26" s="19"/>
      <c r="B26" s="20" t="s">
        <v>88</v>
      </c>
      <c r="C26" s="20" t="s">
        <v>89</v>
      </c>
      <c r="D26" s="20" t="s">
        <v>90</v>
      </c>
    </row>
    <row r="27" spans="1:4" x14ac:dyDescent="0.25">
      <c r="A27" s="19" t="s">
        <v>109</v>
      </c>
      <c r="B27" s="20">
        <f>B25+B6</f>
        <v>673057.14285714296</v>
      </c>
      <c r="C27" s="20">
        <f t="shared" ref="C27:D27" si="3">C25+C6</f>
        <v>5189012.2807017546</v>
      </c>
      <c r="D27" s="20">
        <f t="shared" si="3"/>
        <v>6285253.9215686284</v>
      </c>
    </row>
  </sheetData>
  <conditionalFormatting sqref="B27:D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SHINDE</dc:creator>
  <cp:lastModifiedBy>Shreya Shinde</cp:lastModifiedBy>
  <dcterms:created xsi:type="dcterms:W3CDTF">2021-04-21T09:15:20Z</dcterms:created>
  <dcterms:modified xsi:type="dcterms:W3CDTF">2021-04-22T13:44:16Z</dcterms:modified>
</cp:coreProperties>
</file>