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PHAcyl\Desktop\表格字段信息说明\"/>
    </mc:Choice>
  </mc:AlternateContent>
  <xr:revisionPtr revIDLastSave="0" documentId="13_ncr:1_{CEB439B6-7EE9-497C-9C5C-EA32BD3BC2DF}" xr6:coauthVersionLast="47" xr6:coauthVersionMax="47" xr10:uidLastSave="{00000000-0000-0000-0000-000000000000}"/>
  <bookViews>
    <workbookView xWindow="-120" yWindow="-120" windowWidth="29040" windowHeight="15840" tabRatio="702" xr2:uid="{00000000-000D-0000-FFFF-FFFF00000000}"/>
  </bookViews>
  <sheets>
    <sheet name="2011-2023年度总表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1" l="1"/>
  <c r="AA7" i="1"/>
  <c r="X8" i="1"/>
  <c r="AA8" i="1"/>
  <c r="U11" i="1"/>
  <c r="X11" i="1"/>
  <c r="AA11" i="1"/>
  <c r="AH12" i="1"/>
  <c r="AB7" i="1"/>
  <c r="AB8" i="1"/>
  <c r="U9" i="1"/>
  <c r="AB9" i="1"/>
  <c r="U10" i="1"/>
  <c r="AB10" i="1"/>
  <c r="AB11" i="1"/>
  <c r="AB12" i="1"/>
  <c r="V5" i="1"/>
  <c r="X5" i="1"/>
  <c r="Z5" i="1"/>
  <c r="AF5" i="1"/>
  <c r="U5" i="1"/>
  <c r="AB5" i="1"/>
  <c r="AA5" i="1"/>
  <c r="U19" i="1"/>
  <c r="X19" i="1"/>
  <c r="AA19" i="1"/>
  <c r="Z19" i="1"/>
  <c r="AF19" i="1"/>
  <c r="AB19" i="1"/>
  <c r="AK22" i="1"/>
  <c r="AJ22" i="1"/>
  <c r="U13" i="1"/>
  <c r="AB13" i="1"/>
  <c r="U14" i="1"/>
  <c r="AB14" i="1"/>
  <c r="AB22" i="1"/>
  <c r="X13" i="1"/>
  <c r="AA13" i="1"/>
  <c r="X14" i="1"/>
  <c r="AA14" i="1"/>
  <c r="AA22" i="1"/>
  <c r="Z22" i="1"/>
  <c r="Y22" i="1"/>
  <c r="X15" i="1"/>
  <c r="X16" i="1"/>
  <c r="X17" i="1"/>
  <c r="X18" i="1"/>
  <c r="X20" i="1"/>
  <c r="X21" i="1"/>
  <c r="X22" i="1"/>
  <c r="U15" i="1"/>
  <c r="U16" i="1"/>
  <c r="U17" i="1"/>
  <c r="U18" i="1"/>
  <c r="U20" i="1"/>
  <c r="U21" i="1"/>
  <c r="U22" i="1"/>
  <c r="S22" i="1"/>
  <c r="T22" i="1"/>
  <c r="Z21" i="1"/>
  <c r="Z20" i="1"/>
  <c r="Z18" i="1"/>
  <c r="Z17" i="1"/>
  <c r="Z16" i="1"/>
  <c r="Z15" i="1"/>
  <c r="Z14" i="1"/>
  <c r="AF14" i="1"/>
  <c r="Z13" i="1"/>
  <c r="AF13" i="1"/>
  <c r="U12" i="1"/>
  <c r="X9" i="1"/>
  <c r="X10" i="1"/>
  <c r="X12" i="1"/>
  <c r="AA9" i="1"/>
  <c r="AA10" i="1"/>
  <c r="AA12" i="1"/>
  <c r="AK12" i="1"/>
  <c r="AJ12" i="1"/>
  <c r="AE12" i="1"/>
  <c r="AD12" i="1"/>
  <c r="W12" i="1"/>
  <c r="Z12" i="1"/>
  <c r="Y12" i="1"/>
  <c r="S12" i="1"/>
  <c r="T12" i="1"/>
  <c r="Z11" i="1"/>
  <c r="Z10" i="1"/>
  <c r="AF10" i="1"/>
  <c r="Z9" i="1"/>
  <c r="AF9" i="1"/>
  <c r="Z8" i="1"/>
  <c r="AF8" i="1"/>
  <c r="Z7" i="1"/>
  <c r="AF7" i="1"/>
</calcChain>
</file>

<file path=xl/sharedStrings.xml><?xml version="1.0" encoding="utf-8"?>
<sst xmlns="http://schemas.openxmlformats.org/spreadsheetml/2006/main" count="351" uniqueCount="248">
  <si>
    <t>年份</t>
  </si>
  <si>
    <t>序号</t>
  </si>
  <si>
    <t>下订单日期
20XX.XX</t>
  </si>
  <si>
    <t>销售日期
20XX.XX</t>
  </si>
  <si>
    <t>合同编号</t>
  </si>
  <si>
    <t>是否回传合同</t>
  </si>
  <si>
    <t>区域/部门</t>
  </si>
  <si>
    <t>省份</t>
  </si>
  <si>
    <t>城市</t>
  </si>
  <si>
    <t>年</t>
  </si>
  <si>
    <t>月</t>
  </si>
  <si>
    <t>行业分类</t>
  </si>
  <si>
    <t>产品使用性质</t>
  </si>
  <si>
    <t>单位名称</t>
  </si>
  <si>
    <t>品名</t>
  </si>
  <si>
    <t>型号</t>
  </si>
  <si>
    <t>编码</t>
  </si>
  <si>
    <t>规格</t>
  </si>
  <si>
    <t>数量</t>
  </si>
  <si>
    <t>单价（元）</t>
  </si>
  <si>
    <t>总金额</t>
  </si>
  <si>
    <t>增加额（借）</t>
  </si>
  <si>
    <t>减少额（贷）</t>
  </si>
  <si>
    <t>余额</t>
  </si>
  <si>
    <t>一次</t>
  </si>
  <si>
    <t>新</t>
  </si>
  <si>
    <t>二次</t>
  </si>
  <si>
    <t>未收款</t>
  </si>
  <si>
    <t>收款日期</t>
  </si>
  <si>
    <t>老</t>
  </si>
  <si>
    <t>业务员</t>
  </si>
  <si>
    <t>承兑金额</t>
  </si>
  <si>
    <t>现金</t>
  </si>
  <si>
    <t>日期</t>
  </si>
  <si>
    <t>发票号</t>
  </si>
  <si>
    <t>发票单号</t>
  </si>
  <si>
    <t>销售月份</t>
  </si>
  <si>
    <t>客户性质</t>
  </si>
  <si>
    <t>运单号</t>
  </si>
  <si>
    <t>单价低于当期版本价目表
标“低”标识</t>
  </si>
  <si>
    <t>曾增威</t>
  </si>
  <si>
    <t>二甲硅油</t>
  </si>
  <si>
    <t>崔金胜</t>
  </si>
  <si>
    <t>浙江</t>
  </si>
  <si>
    <t>丁磊</t>
  </si>
  <si>
    <t>福建</t>
  </si>
  <si>
    <t>福建太平洋制药有限公司</t>
  </si>
  <si>
    <t>陕西</t>
  </si>
  <si>
    <t>彭新</t>
  </si>
  <si>
    <t>湖南</t>
  </si>
  <si>
    <t>人药</t>
  </si>
  <si>
    <t>兽药</t>
  </si>
  <si>
    <t>交联聚维酮</t>
  </si>
  <si>
    <t>南京正大天晴制药有限公司</t>
  </si>
  <si>
    <t>三氯蔗糖</t>
  </si>
  <si>
    <t>十六醇</t>
  </si>
  <si>
    <t>十六十八醇</t>
  </si>
  <si>
    <t>聚乙烯醇</t>
  </si>
  <si>
    <t>25KG/袋</t>
  </si>
  <si>
    <t>0.5KG/瓶</t>
  </si>
  <si>
    <t>1KG/袋</t>
  </si>
  <si>
    <t>有</t>
  </si>
  <si>
    <t>期初</t>
  </si>
  <si>
    <t>25KG/桶</t>
  </si>
  <si>
    <t>浙江华润三九众益制药有限公司</t>
  </si>
  <si>
    <t>二丁基羟基甲苯</t>
  </si>
  <si>
    <t>齐鲁制药有限公司</t>
  </si>
  <si>
    <t>苯甲醇</t>
  </si>
  <si>
    <t>1000黏度</t>
  </si>
  <si>
    <t>苏南</t>
  </si>
  <si>
    <t>医疗器械</t>
  </si>
  <si>
    <t>器械</t>
  </si>
  <si>
    <t>研发</t>
  </si>
  <si>
    <t>杭州和泽坤元药业有限公司</t>
  </si>
  <si>
    <t>待通知发货</t>
  </si>
  <si>
    <t>5kg/袋</t>
  </si>
  <si>
    <t>研发服务部</t>
  </si>
  <si>
    <t>1kg/袋</t>
  </si>
  <si>
    <t>研发使用</t>
  </si>
  <si>
    <t>正常使用</t>
  </si>
  <si>
    <t>朱杪琪</t>
  </si>
  <si>
    <t>苏北</t>
  </si>
  <si>
    <t>生产使用</t>
  </si>
  <si>
    <t>AG1701</t>
  </si>
  <si>
    <t>AY0106</t>
  </si>
  <si>
    <t>AG1301</t>
  </si>
  <si>
    <t>AG2601</t>
  </si>
  <si>
    <t>AG0606</t>
  </si>
  <si>
    <t>AG1901</t>
  </si>
  <si>
    <t>AG1001</t>
  </si>
  <si>
    <t>AG0901</t>
  </si>
  <si>
    <t>AY0701</t>
  </si>
  <si>
    <t>丁基羟基苯甲醚</t>
  </si>
  <si>
    <t>单硬脂酸铝</t>
  </si>
  <si>
    <t>20kg/瓶</t>
  </si>
  <si>
    <t>20kg/袋</t>
  </si>
  <si>
    <t>长沙晶易医药科技股份有限公司</t>
  </si>
  <si>
    <t>交联羧甲纤维素钠</t>
  </si>
  <si>
    <t>AG3501</t>
  </si>
  <si>
    <t xml:space="preserve">1KG/袋 </t>
  </si>
  <si>
    <t>苏州东瑞制药有限公司</t>
  </si>
  <si>
    <t>科笛生物医药（无锡）有限公司</t>
  </si>
  <si>
    <t>AG0108</t>
  </si>
  <si>
    <t>浙江顺谱精密机械股份有限公司</t>
  </si>
  <si>
    <t>西乡长江动物药品有限责任公司</t>
  </si>
  <si>
    <t>5：5颗粒</t>
  </si>
  <si>
    <t>2022年</t>
  </si>
  <si>
    <t>销售三部</t>
  </si>
  <si>
    <t>销售一部</t>
  </si>
  <si>
    <t>销售五部</t>
  </si>
  <si>
    <t>销售六部</t>
  </si>
  <si>
    <t>无锡市</t>
  </si>
  <si>
    <t>2022年应收账款回款</t>
  </si>
  <si>
    <t>柳申林</t>
  </si>
  <si>
    <t>长沙</t>
  </si>
  <si>
    <t>南京</t>
  </si>
  <si>
    <t>苏州</t>
  </si>
  <si>
    <t>济南</t>
  </si>
  <si>
    <t>泰州</t>
  </si>
  <si>
    <t>圣森生物制药有限公司</t>
  </si>
  <si>
    <t>嘉兴</t>
  </si>
  <si>
    <t>丽水</t>
  </si>
  <si>
    <t>泉州</t>
  </si>
  <si>
    <t xml:space="preserve">杭州 </t>
  </si>
  <si>
    <t xml:space="preserve">张志豪 </t>
  </si>
  <si>
    <t>赵建一</t>
  </si>
  <si>
    <t>低于016版</t>
  </si>
  <si>
    <t>低于YFL-2022-016</t>
  </si>
  <si>
    <t>汉中</t>
  </si>
  <si>
    <t>2022.11月</t>
  </si>
  <si>
    <t>W221025-315J研发</t>
  </si>
  <si>
    <t>德邦快递DPK331222248060</t>
  </si>
  <si>
    <t>自制合同（研发307J）</t>
  </si>
  <si>
    <t>顺丰到付SF1600841131288</t>
  </si>
  <si>
    <t>W221010-1002W销六</t>
  </si>
  <si>
    <t>（水分不大于2）</t>
  </si>
  <si>
    <t>10/31中通快运800004661044</t>
  </si>
  <si>
    <t>9/28发换货转订单</t>
  </si>
  <si>
    <t>自做合同841J补（销五）-无合同</t>
  </si>
  <si>
    <t>9/28专车换货，换货未退回，换去的货客户接受转为订单额</t>
  </si>
  <si>
    <t>W221012-46J销一（J)</t>
  </si>
  <si>
    <t>2022年十一月合计</t>
  </si>
  <si>
    <t>W221114-53M（销三）</t>
  </si>
  <si>
    <t>04791176/'04790829</t>
  </si>
  <si>
    <t>1265991487070</t>
  </si>
  <si>
    <t>2022.12月</t>
  </si>
  <si>
    <t>11/26专车</t>
  </si>
  <si>
    <t>符合014版</t>
  </si>
  <si>
    <t>客诉退货</t>
  </si>
  <si>
    <t>退7/28发货2500KG中的300KG货，要确认货有没拉回，12/17拉回325KG</t>
  </si>
  <si>
    <t>W221208-32J销一改12/9自做合同（J78)</t>
  </si>
  <si>
    <t>2022/10/9
2022/9/29
2022/10/27</t>
  </si>
  <si>
    <t>退货合同-己申请通知财务退款</t>
  </si>
  <si>
    <t>12/6退货己收到，12/16申请财务退返货款</t>
  </si>
  <si>
    <t>自做合同销一（J106)-年度，以每月实下订单为准</t>
  </si>
  <si>
    <t>W221227-71J销一（J133)</t>
  </si>
  <si>
    <t>苏州明俊仪器科技有限公司</t>
  </si>
  <si>
    <t>退回货冲减-货己退回</t>
  </si>
  <si>
    <t>2022年十二月合计</t>
  </si>
  <si>
    <t>开发该客户的年份</t>
    <phoneticPr fontId="50" type="noConversion"/>
  </si>
  <si>
    <t>开发该客户的月份</t>
    <phoneticPr fontId="50" type="noConversion"/>
  </si>
  <si>
    <t>现款销售</t>
  </si>
  <si>
    <t>应收账款销售</t>
  </si>
  <si>
    <t>订单金额</t>
  </si>
  <si>
    <t>回款金额</t>
  </si>
  <si>
    <t>开发日期</t>
    <phoneticPr fontId="50" type="noConversion"/>
  </si>
  <si>
    <t>规格编码</t>
    <phoneticPr fontId="50" type="noConversion"/>
  </si>
  <si>
    <t>下订单日期</t>
    <phoneticPr fontId="50" type="noConversion"/>
  </si>
  <si>
    <t>省份</t>
    <phoneticPr fontId="50" type="noConversion"/>
  </si>
  <si>
    <t>城市</t>
    <phoneticPr fontId="50" type="noConversion"/>
  </si>
  <si>
    <t>行业分类</t>
    <phoneticPr fontId="50" type="noConversion"/>
  </si>
  <si>
    <t>客户企业名称</t>
    <phoneticPr fontId="50" type="noConversion"/>
  </si>
  <si>
    <t>我司销售的产品名称</t>
    <phoneticPr fontId="50" type="noConversion"/>
  </si>
  <si>
    <t>包装规格</t>
    <phoneticPr fontId="50" type="noConversion"/>
  </si>
  <si>
    <t>我司销售人员</t>
    <phoneticPr fontId="50" type="noConversion"/>
  </si>
  <si>
    <t>未收款金额</t>
    <phoneticPr fontId="50" type="noConversion"/>
  </si>
  <si>
    <t>单价低于当前标价，填写此字段</t>
    <phoneticPr fontId="50" type="noConversion"/>
  </si>
  <si>
    <t xml:space="preserve">销售结款方式，二者相加为金额总额和  </t>
    <phoneticPr fontId="50" type="noConversion"/>
  </si>
  <si>
    <t>产品使用性质，分2类：1研发使用，2生产使用/正常使用。不明确的可不填。</t>
    <phoneticPr fontId="50" type="noConversion"/>
  </si>
  <si>
    <t>编码的文字描述，产品具体型号（即产品规格编码表的规格）</t>
    <phoneticPr fontId="50" type="noConversion"/>
  </si>
  <si>
    <t>是或否</t>
    <phoneticPr fontId="50" type="noConversion"/>
  </si>
  <si>
    <t>营销中心打发货单的日期</t>
    <phoneticPr fontId="50" type="noConversion"/>
  </si>
  <si>
    <t>财务提供给营销中心的回款的日期</t>
    <phoneticPr fontId="50" type="noConversion"/>
  </si>
  <si>
    <t>每个账期月的计数（1月1日-1月25日算1月，1月26日-2月25日算2月，之后类推，但11月26日-12月31日算12月）</t>
    <phoneticPr fontId="50" type="noConversion"/>
  </si>
  <si>
    <t xml:space="preserve">“销售日期”的年份 </t>
    <phoneticPr fontId="50" type="noConversion"/>
  </si>
  <si>
    <t>财务提供的发票号和发票单号，若有提供就填写</t>
    <phoneticPr fontId="50" type="noConversion"/>
  </si>
  <si>
    <t>是否是老客户。“新”+“二次”，与“老”互斥</t>
    <phoneticPr fontId="50" type="noConversion"/>
  </si>
  <si>
    <t>是否是二次开发的客户（已开发的客户下单新产品）</t>
    <phoneticPr fontId="50" type="noConversion"/>
  </si>
  <si>
    <t>发货的月份</t>
    <phoneticPr fontId="50" type="noConversion"/>
  </si>
  <si>
    <t>物流发运日期</t>
    <phoneticPr fontId="50" type="noConversion"/>
  </si>
  <si>
    <t>收款日期</t>
    <phoneticPr fontId="50" type="noConversion"/>
  </si>
  <si>
    <t>若发快递填时间和快递单号，其他视情况填写。以前一起填写，现已将日期和单号分开填写。</t>
    <phoneticPr fontId="50" type="noConversion"/>
  </si>
  <si>
    <t>注：第3和4行是本台账表的表头，第2行蓝色底色的是对相应字段的补充说明，第5行开始是填写样例。</t>
    <phoneticPr fontId="50" type="noConversion"/>
  </si>
  <si>
    <t>以前是大区，现已改为部门</t>
    <phoneticPr fontId="50" type="noConversion"/>
  </si>
  <si>
    <t>客户性质分2类：1经销商，标注“经销商”；2直营，即空白未标注的。</t>
    <phoneticPr fontId="50" type="noConversion"/>
  </si>
  <si>
    <t>W221230-1366W销六</t>
  </si>
  <si>
    <t>西安</t>
  </si>
  <si>
    <t>经销商</t>
  </si>
  <si>
    <t>西安天正药用辅料有限公司</t>
  </si>
  <si>
    <t>3:7颗粒</t>
  </si>
  <si>
    <t>AG0903</t>
  </si>
  <si>
    <t>0.5kg/袋</t>
  </si>
  <si>
    <t>山东</t>
    <phoneticPr fontId="50" type="noConversion"/>
  </si>
  <si>
    <t>德邦快递DPK331253268074</t>
    <phoneticPr fontId="50" type="noConversion"/>
  </si>
  <si>
    <t>一米700682740200</t>
    <phoneticPr fontId="50" type="noConversion"/>
  </si>
  <si>
    <t>不一定有</t>
    <phoneticPr fontId="50" type="noConversion"/>
  </si>
  <si>
    <t>‘=数量*单价</t>
    <phoneticPr fontId="50" type="noConversion"/>
  </si>
  <si>
    <t>输入单价</t>
    <phoneticPr fontId="50" type="noConversion"/>
  </si>
  <si>
    <t>2020年</t>
  </si>
  <si>
    <t>W200508-32J(J49)</t>
  </si>
  <si>
    <t>东区</t>
  </si>
  <si>
    <t>浙江北生药业汉生制药有限公司</t>
  </si>
  <si>
    <t>20KG/袋</t>
  </si>
  <si>
    <t>03397161</t>
  </si>
  <si>
    <t>4305615989019</t>
  </si>
  <si>
    <t>2020.5月</t>
  </si>
  <si>
    <t>5/14韵达4305510935607</t>
  </si>
  <si>
    <t>输入数量</t>
    <phoneticPr fontId="50" type="noConversion"/>
  </si>
  <si>
    <t>’=增加额-减少额</t>
    <phoneticPr fontId="50" type="noConversion"/>
  </si>
  <si>
    <t>‘=总金额+增加额</t>
    <phoneticPr fontId="50" type="noConversion"/>
  </si>
  <si>
    <t>’=总金额+减少额</t>
    <phoneticPr fontId="50" type="noConversion"/>
  </si>
  <si>
    <t>输入减少额</t>
    <phoneticPr fontId="50" type="noConversion"/>
  </si>
  <si>
    <t>单笔订单</t>
    <phoneticPr fontId="50" type="noConversion"/>
  </si>
  <si>
    <t>’=sum当月数量</t>
    <phoneticPr fontId="50" type="noConversion"/>
  </si>
  <si>
    <t>‘=sum当月总金额</t>
    <phoneticPr fontId="50" type="noConversion"/>
  </si>
  <si>
    <t>’=上个月余额</t>
    <phoneticPr fontId="50" type="noConversion"/>
  </si>
  <si>
    <t>每一笔订单、每个账期月的销售金额输入与自动计算方法</t>
    <phoneticPr fontId="50" type="noConversion"/>
  </si>
  <si>
    <t>每账期月合计</t>
    <phoneticPr fontId="50" type="noConversion"/>
  </si>
  <si>
    <t>“期初”</t>
    <phoneticPr fontId="50" type="noConversion"/>
  </si>
  <si>
    <t>销售方式和金额等，涉及计算，具体附于表末绿色区域。</t>
    <phoneticPr fontId="50" type="noConversion"/>
  </si>
  <si>
    <t>‘=余额</t>
    <phoneticPr fontId="50" type="noConversion"/>
  </si>
  <si>
    <t>‘=上个月余额+sum当月订单金额-sum当月回款金额</t>
    <phoneticPr fontId="50" type="noConversion"/>
  </si>
  <si>
    <t>‘=sum当月总金额/sum当月数量</t>
    <phoneticPr fontId="50" type="noConversion"/>
  </si>
  <si>
    <t>‘=sum当月增加额</t>
    <phoneticPr fontId="50" type="noConversion"/>
  </si>
  <si>
    <t>’=sum当月减少额</t>
    <phoneticPr fontId="50" type="noConversion"/>
  </si>
  <si>
    <t>‘=sum当月订单金额</t>
    <phoneticPr fontId="50" type="noConversion"/>
  </si>
  <si>
    <t>’=sum当月回款金额</t>
    <phoneticPr fontId="50" type="noConversion"/>
  </si>
  <si>
    <t>输入本列流水计数，表示本月新开客户数量</t>
    <phoneticPr fontId="50" type="noConversion"/>
  </si>
  <si>
    <t>当月新开发客户数，每个月重新计数，由1开始增加</t>
    <phoneticPr fontId="50" type="noConversion"/>
  </si>
  <si>
    <t>是否为新客户，即当年（包含当月）新开发的客户，若是则标注“新”</t>
    <phoneticPr fontId="50" type="noConversion"/>
  </si>
  <si>
    <t>’=sum当月新开客户的订单金额，例如AD12这一个单元格</t>
    <phoneticPr fontId="50" type="noConversion"/>
  </si>
  <si>
    <t>’=sum当月二次开发客户的订单金额，例如AE12这一个单元格</t>
    <phoneticPr fontId="50" type="noConversion"/>
  </si>
  <si>
    <t>输入承兑金额</t>
    <phoneticPr fontId="50" type="noConversion"/>
  </si>
  <si>
    <t>输入现金金额</t>
    <phoneticPr fontId="50" type="noConversion"/>
  </si>
  <si>
    <t>‘=sum当月承兑金额</t>
    <phoneticPr fontId="50" type="noConversion"/>
  </si>
  <si>
    <t>’=sum当月现金</t>
    <phoneticPr fontId="50" type="noConversion"/>
  </si>
  <si>
    <t>=sum当月订单金额-sum当月新开客户订单金额-sum当月二开客户订单金额</t>
    <phoneticPr fontId="50" type="noConversion"/>
  </si>
  <si>
    <t>“新”+“二次”+“老”的订单金额之和 = “订单金额”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</si>
</sst>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yyyy/m/d;@"/>
    <numFmt numFmtId="178" formatCode="_-* #,##0.00_-;\-* #,##0.00_-;_-* &quot;-&quot;??_-;_-@_-"/>
    <numFmt numFmtId="179" formatCode="0_);[Red]\(0\)"/>
    <numFmt numFmtId="180" formatCode="0_ "/>
    <numFmt numFmtId="181" formatCode="000000"/>
    <numFmt numFmtId="182" formatCode="0.00_ "/>
  </numFmts>
  <fonts count="63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11"/>
      <color indexed="8"/>
      <name val="宋体"/>
      <charset val="134"/>
    </font>
    <font>
      <sz val="8"/>
      <color rgb="FFFF0000"/>
      <name val="宋体"/>
      <charset val="134"/>
      <scheme val="minor"/>
    </font>
    <font>
      <sz val="8"/>
      <name val="宋体"/>
      <charset val="134"/>
      <scheme val="minor"/>
    </font>
    <font>
      <b/>
      <sz val="8"/>
      <name val="宋体"/>
      <charset val="134"/>
    </font>
    <font>
      <b/>
      <sz val="8"/>
      <color rgb="FFFF0000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9"/>
      <color theme="1"/>
      <name val="宋体"/>
      <charset val="134"/>
      <scheme val="major"/>
    </font>
    <font>
      <sz val="9"/>
      <name val="宋体"/>
      <charset val="134"/>
      <scheme val="major"/>
    </font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ajor"/>
    </font>
    <font>
      <sz val="10"/>
      <color rgb="FFFF0000"/>
      <name val="宋体"/>
      <charset val="134"/>
      <scheme val="major"/>
    </font>
    <font>
      <sz val="10"/>
      <color indexed="8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color indexed="10"/>
      <name val="宋体"/>
      <charset val="134"/>
      <scheme val="major"/>
    </font>
    <font>
      <sz val="11"/>
      <color theme="1"/>
      <name val="宋体"/>
      <charset val="134"/>
      <scheme val="major"/>
    </font>
    <font>
      <sz val="10"/>
      <color rgb="FF7030A0"/>
      <name val="宋体"/>
      <charset val="134"/>
      <scheme val="major"/>
    </font>
    <font>
      <sz val="10"/>
      <color indexed="0"/>
      <name val="宋体"/>
      <charset val="134"/>
      <scheme val="major"/>
    </font>
    <font>
      <sz val="11"/>
      <name val="宋体"/>
      <charset val="134"/>
      <scheme val="major"/>
    </font>
    <font>
      <sz val="10"/>
      <color theme="3" tint="0.39988402966399123"/>
      <name val="宋体"/>
      <charset val="134"/>
      <scheme val="major"/>
    </font>
    <font>
      <sz val="10"/>
      <color theme="3" tint="0.39991454817346722"/>
      <name val="宋体"/>
      <charset val="134"/>
      <scheme val="major"/>
    </font>
    <font>
      <sz val="10"/>
      <color theme="4"/>
      <name val="宋体"/>
      <charset val="134"/>
      <scheme val="major"/>
    </font>
    <font>
      <b/>
      <sz val="10"/>
      <name val="宋体"/>
      <charset val="134"/>
      <scheme val="major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5" tint="0.799676503799554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5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34" fillId="10" borderId="4" applyNumberFormat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0" borderId="5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33" fillId="0" borderId="0">
      <alignment vertical="center"/>
    </xf>
    <xf numFmtId="178" fontId="17" fillId="0" borderId="0" applyFon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25" borderId="1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9" fillId="20" borderId="4" applyNumberFormat="0" applyAlignment="0" applyProtection="0">
      <alignment vertical="center"/>
    </xf>
    <xf numFmtId="0" fontId="17" fillId="30" borderId="12" applyNumberFormat="0" applyFont="0" applyAlignment="0" applyProtection="0">
      <alignment vertical="center"/>
    </xf>
  </cellStyleXfs>
  <cellXfs count="1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1" xfId="37" applyFont="1" applyBorder="1" applyAlignment="1">
      <alignment horizontal="center" vertical="center"/>
    </xf>
    <xf numFmtId="0" fontId="10" fillId="0" borderId="2" xfId="37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7" borderId="13" xfId="0" applyFont="1" applyFill="1" applyBorder="1">
      <alignment vertical="center"/>
    </xf>
    <xf numFmtId="0" fontId="2" fillId="6" borderId="13" xfId="0" applyFont="1" applyFill="1" applyBorder="1">
      <alignment vertical="center"/>
    </xf>
    <xf numFmtId="0" fontId="2" fillId="0" borderId="0" xfId="0" applyFont="1">
      <alignment vertical="center"/>
    </xf>
    <xf numFmtId="0" fontId="53" fillId="5" borderId="16" xfId="4" applyFont="1" applyFill="1" applyBorder="1" applyAlignment="1">
      <alignment horizontal="center" vertical="center"/>
    </xf>
    <xf numFmtId="0" fontId="25" fillId="0" borderId="13" xfId="0" applyFont="1" applyBorder="1">
      <alignment vertical="center"/>
    </xf>
    <xf numFmtId="0" fontId="20" fillId="0" borderId="13" xfId="37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51" fillId="31" borderId="13" xfId="0" applyFont="1" applyFill="1" applyBorder="1" applyAlignment="1">
      <alignment vertical="center" wrapText="1"/>
    </xf>
    <xf numFmtId="1" fontId="51" fillId="31" borderId="13" xfId="0" applyNumberFormat="1" applyFont="1" applyFill="1" applyBorder="1" applyAlignment="1">
      <alignment vertical="center" wrapText="1"/>
    </xf>
    <xf numFmtId="0" fontId="0" fillId="31" borderId="13" xfId="0" applyFill="1" applyBorder="1" applyAlignment="1">
      <alignment vertical="center" wrapText="1"/>
    </xf>
    <xf numFmtId="0" fontId="57" fillId="0" borderId="13" xfId="0" applyFont="1" applyBorder="1">
      <alignment vertical="center"/>
    </xf>
    <xf numFmtId="14" fontId="58" fillId="0" borderId="13" xfId="37" applyNumberFormat="1" applyFont="1" applyBorder="1" applyAlignment="1">
      <alignment horizontal="left" vertical="center"/>
    </xf>
    <xf numFmtId="0" fontId="58" fillId="0" borderId="13" xfId="37" applyFont="1" applyBorder="1" applyAlignment="1">
      <alignment horizontal="left" vertical="center"/>
    </xf>
    <xf numFmtId="0" fontId="59" fillId="0" borderId="13" xfId="37" applyFont="1" applyBorder="1" applyAlignment="1">
      <alignment horizontal="center" vertical="center"/>
    </xf>
    <xf numFmtId="0" fontId="58" fillId="0" borderId="13" xfId="37" applyFont="1" applyBorder="1" applyAlignment="1">
      <alignment vertical="center" wrapText="1"/>
    </xf>
    <xf numFmtId="0" fontId="58" fillId="0" borderId="13" xfId="37" applyFont="1" applyBorder="1" applyAlignment="1">
      <alignment horizontal="center" vertical="center"/>
    </xf>
    <xf numFmtId="180" fontId="59" fillId="0" borderId="13" xfId="37" applyNumberFormat="1" applyFont="1" applyBorder="1" applyAlignment="1">
      <alignment horizontal="center" vertical="center"/>
    </xf>
    <xf numFmtId="181" fontId="59" fillId="0" borderId="13" xfId="37" applyNumberFormat="1" applyFont="1" applyBorder="1">
      <alignment vertical="center"/>
    </xf>
    <xf numFmtId="14" fontId="59" fillId="0" borderId="13" xfId="37" applyNumberFormat="1" applyFont="1" applyBorder="1" applyAlignment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left" vertical="center"/>
    </xf>
    <xf numFmtId="0" fontId="51" fillId="31" borderId="17" xfId="0" applyFont="1" applyFill="1" applyBorder="1" applyAlignment="1">
      <alignment horizontal="center" vertical="center" wrapText="1"/>
    </xf>
    <xf numFmtId="0" fontId="51" fillId="31" borderId="19" xfId="0" applyFont="1" applyFill="1" applyBorder="1" applyAlignment="1">
      <alignment horizontal="center" vertical="center" wrapText="1"/>
    </xf>
    <xf numFmtId="0" fontId="55" fillId="0" borderId="3" xfId="0" applyFont="1" applyBorder="1" applyAlignment="1">
      <alignment horizontal="left" vertical="center"/>
    </xf>
    <xf numFmtId="1" fontId="51" fillId="31" borderId="17" xfId="0" applyNumberFormat="1" applyFont="1" applyFill="1" applyBorder="1" applyAlignment="1">
      <alignment horizontal="center" vertical="center" wrapText="1"/>
    </xf>
    <xf numFmtId="1" fontId="0" fillId="31" borderId="19" xfId="0" applyNumberFormat="1" applyFill="1" applyBorder="1" applyAlignment="1">
      <alignment horizontal="center" vertical="center" wrapText="1"/>
    </xf>
    <xf numFmtId="0" fontId="52" fillId="8" borderId="14" xfId="4" applyFont="1" applyFill="1" applyBorder="1" applyAlignment="1">
      <alignment horizontal="center" vertical="center"/>
    </xf>
    <xf numFmtId="0" fontId="52" fillId="8" borderId="0" xfId="4" applyFont="1" applyFill="1" applyAlignment="1">
      <alignment horizontal="center" vertical="center"/>
    </xf>
    <xf numFmtId="0" fontId="52" fillId="8" borderId="15" xfId="4" applyFont="1" applyFill="1" applyBorder="1" applyAlignment="1">
      <alignment horizontal="center" vertical="center"/>
    </xf>
    <xf numFmtId="0" fontId="52" fillId="3" borderId="15" xfId="4" applyFont="1" applyFill="1" applyBorder="1" applyAlignment="1">
      <alignment horizontal="center" vertical="center"/>
    </xf>
    <xf numFmtId="0" fontId="52" fillId="3" borderId="16" xfId="4" applyFont="1" applyFill="1" applyBorder="1" applyAlignment="1">
      <alignment horizontal="center" vertical="center"/>
    </xf>
    <xf numFmtId="0" fontId="51" fillId="31" borderId="18" xfId="0" applyFont="1" applyFill="1" applyBorder="1" applyAlignment="1">
      <alignment horizontal="center" vertical="center" wrapText="1"/>
    </xf>
    <xf numFmtId="0" fontId="5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179" fontId="8" fillId="0" borderId="13" xfId="0" applyNumberFormat="1" applyFont="1" applyBorder="1" applyAlignment="1">
      <alignment horizontal="center" vertical="center" wrapText="1"/>
    </xf>
    <xf numFmtId="1" fontId="8" fillId="4" borderId="13" xfId="0" applyNumberFormat="1" applyFont="1" applyFill="1" applyBorder="1" applyAlignment="1">
      <alignment horizontal="center" vertical="center" wrapText="1"/>
    </xf>
    <xf numFmtId="1" fontId="8" fillId="2" borderId="13" xfId="0" applyNumberFormat="1" applyFont="1" applyFill="1" applyBorder="1" applyAlignment="1">
      <alignment horizontal="center" vertical="center" wrapText="1"/>
    </xf>
    <xf numFmtId="1" fontId="8" fillId="3" borderId="13" xfId="0" applyNumberFormat="1" applyFont="1" applyFill="1" applyBorder="1" applyAlignment="1">
      <alignment horizontal="center" vertical="center" wrapText="1"/>
    </xf>
    <xf numFmtId="1" fontId="8" fillId="5" borderId="13" xfId="0" applyNumberFormat="1" applyFont="1" applyFill="1" applyBorder="1" applyAlignment="1">
      <alignment horizontal="center" vertical="center" wrapText="1"/>
    </xf>
    <xf numFmtId="1" fontId="54" fillId="0" borderId="13" xfId="0" applyNumberFormat="1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1" fillId="0" borderId="13" xfId="0" applyFont="1" applyBorder="1">
      <alignment vertical="center"/>
    </xf>
    <xf numFmtId="14" fontId="20" fillId="0" borderId="13" xfId="37" applyNumberFormat="1" applyFont="1" applyBorder="1" applyAlignment="1">
      <alignment horizontal="center" vertical="center"/>
    </xf>
    <xf numFmtId="0" fontId="20" fillId="0" borderId="13" xfId="25" applyFont="1" applyBorder="1" applyAlignment="1">
      <alignment horizontal="left" vertical="center"/>
    </xf>
    <xf numFmtId="0" fontId="16" fillId="0" borderId="13" xfId="19" applyFont="1" applyBorder="1" applyAlignment="1">
      <alignment horizontal="center" vertical="center"/>
    </xf>
    <xf numFmtId="0" fontId="16" fillId="0" borderId="13" xfId="19" applyFont="1" applyBorder="1" applyAlignment="1">
      <alignment horizontal="left" vertical="center"/>
    </xf>
    <xf numFmtId="0" fontId="20" fillId="0" borderId="13" xfId="37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 wrapText="1"/>
    </xf>
    <xf numFmtId="0" fontId="20" fillId="0" borderId="13" xfId="3" applyNumberFormat="1" applyFont="1" applyFill="1" applyBorder="1" applyAlignment="1">
      <alignment horizontal="center" vertical="center"/>
    </xf>
    <xf numFmtId="180" fontId="20" fillId="0" borderId="13" xfId="37" applyNumberFormat="1" applyFont="1" applyBorder="1" applyAlignment="1">
      <alignment horizontal="center" vertical="center"/>
    </xf>
    <xf numFmtId="0" fontId="29" fillId="0" borderId="13" xfId="19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6" fillId="0" borderId="13" xfId="37" applyFont="1" applyBorder="1" applyAlignment="1">
      <alignment horizontal="center" vertical="center"/>
    </xf>
    <xf numFmtId="0" fontId="23" fillId="0" borderId="13" xfId="0" applyFont="1" applyBorder="1">
      <alignment vertical="center"/>
    </xf>
    <xf numFmtId="0" fontId="22" fillId="0" borderId="13" xfId="37" applyFont="1" applyBorder="1" applyAlignment="1">
      <alignment horizontal="center" vertical="center"/>
    </xf>
    <xf numFmtId="49" fontId="25" fillId="0" borderId="13" xfId="0" applyNumberFormat="1" applyFont="1" applyBorder="1">
      <alignment vertical="center"/>
    </xf>
    <xf numFmtId="0" fontId="25" fillId="0" borderId="13" xfId="0" applyFont="1" applyBorder="1" applyAlignment="1">
      <alignment horizontal="center" vertical="center"/>
    </xf>
    <xf numFmtId="57" fontId="20" fillId="0" borderId="13" xfId="0" applyNumberFormat="1" applyFont="1" applyBorder="1" applyAlignment="1">
      <alignment horizontal="left" vertical="center"/>
    </xf>
    <xf numFmtId="0" fontId="15" fillId="0" borderId="13" xfId="0" applyFont="1" applyBorder="1">
      <alignment vertical="center"/>
    </xf>
    <xf numFmtId="177" fontId="23" fillId="0" borderId="13" xfId="37" applyNumberFormat="1" applyFont="1" applyBorder="1" applyAlignment="1">
      <alignment horizontal="center" vertical="center"/>
    </xf>
    <xf numFmtId="0" fontId="20" fillId="0" borderId="13" xfId="37" applyFont="1" applyBorder="1">
      <alignment vertical="center"/>
    </xf>
    <xf numFmtId="0" fontId="20" fillId="0" borderId="13" xfId="25" applyFont="1" applyBorder="1" applyAlignment="1">
      <alignment horizontal="center" vertical="center"/>
    </xf>
    <xf numFmtId="0" fontId="20" fillId="0" borderId="13" xfId="37" applyFont="1" applyBorder="1" applyAlignment="1">
      <alignment horizontal="center" vertical="center" wrapText="1"/>
    </xf>
    <xf numFmtId="0" fontId="27" fillId="0" borderId="13" xfId="19" applyFont="1" applyBorder="1" applyAlignment="1">
      <alignment horizontal="center" vertical="center" wrapText="1"/>
    </xf>
    <xf numFmtId="0" fontId="21" fillId="0" borderId="13" xfId="37" applyFont="1" applyBorder="1" applyAlignment="1">
      <alignment horizontal="center" vertical="center"/>
    </xf>
    <xf numFmtId="0" fontId="30" fillId="0" borderId="13" xfId="37" applyFont="1" applyBorder="1" applyAlignment="1">
      <alignment horizontal="center" vertical="center"/>
    </xf>
    <xf numFmtId="0" fontId="31" fillId="0" borderId="13" xfId="37" applyFont="1" applyBorder="1" applyAlignment="1">
      <alignment horizontal="center" vertical="center"/>
    </xf>
    <xf numFmtId="177" fontId="20" fillId="0" borderId="13" xfId="37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4" fontId="23" fillId="0" borderId="13" xfId="37" applyNumberFormat="1" applyFont="1" applyBorder="1" applyAlignment="1">
      <alignment horizontal="center" vertical="center"/>
    </xf>
    <xf numFmtId="0" fontId="62" fillId="0" borderId="13" xfId="37" applyFont="1" applyBorder="1" applyAlignment="1">
      <alignment horizontal="center" vertical="center"/>
    </xf>
    <xf numFmtId="0" fontId="20" fillId="0" borderId="13" xfId="19" applyFont="1" applyBorder="1" applyAlignment="1">
      <alignment horizontal="center" vertical="center"/>
    </xf>
    <xf numFmtId="182" fontId="20" fillId="0" borderId="13" xfId="0" applyNumberFormat="1" applyFont="1" applyBorder="1" applyAlignment="1">
      <alignment horizontal="center" vertical="center"/>
    </xf>
    <xf numFmtId="0" fontId="24" fillId="0" borderId="13" xfId="37" applyFont="1" applyBorder="1" applyAlignment="1">
      <alignment horizontal="center" vertical="center"/>
    </xf>
    <xf numFmtId="181" fontId="20" fillId="0" borderId="13" xfId="37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/>
    </xf>
    <xf numFmtId="0" fontId="20" fillId="0" borderId="13" xfId="0" applyFont="1" applyBorder="1">
      <alignment vertical="center"/>
    </xf>
    <xf numFmtId="14" fontId="11" fillId="6" borderId="13" xfId="25" applyNumberFormat="1" applyFont="1" applyFill="1" applyBorder="1" applyAlignment="1">
      <alignment horizontal="center" vertical="center"/>
    </xf>
    <xf numFmtId="0" fontId="11" fillId="6" borderId="13" xfId="25" applyFont="1" applyFill="1" applyBorder="1" applyAlignment="1">
      <alignment horizontal="center" vertical="center"/>
    </xf>
    <xf numFmtId="0" fontId="11" fillId="6" borderId="13" xfId="25" applyFont="1" applyFill="1" applyBorder="1" applyAlignment="1">
      <alignment horizontal="left" vertical="center"/>
    </xf>
    <xf numFmtId="180" fontId="11" fillId="6" borderId="13" xfId="25" applyNumberFormat="1" applyFont="1" applyFill="1" applyBorder="1" applyAlignment="1">
      <alignment horizontal="center" vertical="center"/>
    </xf>
    <xf numFmtId="182" fontId="11" fillId="6" borderId="13" xfId="25" applyNumberFormat="1" applyFont="1" applyFill="1" applyBorder="1" applyAlignment="1">
      <alignment horizontal="center" vertical="center"/>
    </xf>
    <xf numFmtId="0" fontId="11" fillId="6" borderId="13" xfId="0" applyFont="1" applyFill="1" applyBorder="1">
      <alignment vertical="center"/>
    </xf>
    <xf numFmtId="0" fontId="11" fillId="6" borderId="13" xfId="0" applyFont="1" applyFill="1" applyBorder="1" applyAlignment="1">
      <alignment horizontal="right" vertical="center"/>
    </xf>
    <xf numFmtId="57" fontId="10" fillId="6" borderId="13" xfId="0" applyNumberFormat="1" applyFont="1" applyFill="1" applyBorder="1" applyAlignment="1">
      <alignment horizontal="left" vertical="center"/>
    </xf>
    <xf numFmtId="0" fontId="19" fillId="0" borderId="13" xfId="0" applyFont="1" applyBorder="1">
      <alignment vertical="center"/>
    </xf>
    <xf numFmtId="14" fontId="10" fillId="0" borderId="13" xfId="37" applyNumberFormat="1" applyFont="1" applyBorder="1" applyAlignment="1">
      <alignment horizontal="left" vertical="center"/>
    </xf>
    <xf numFmtId="0" fontId="10" fillId="0" borderId="13" xfId="37" applyFont="1" applyBorder="1" applyAlignment="1">
      <alignment horizontal="left" vertical="center"/>
    </xf>
    <xf numFmtId="0" fontId="12" fillId="0" borderId="13" xfId="37" applyFont="1" applyBorder="1" applyAlignment="1">
      <alignment horizontal="center" vertical="center"/>
    </xf>
    <xf numFmtId="0" fontId="12" fillId="0" borderId="13" xfId="37" applyFont="1" applyBorder="1" applyAlignment="1">
      <alignment horizontal="right" vertical="center"/>
    </xf>
    <xf numFmtId="0" fontId="10" fillId="0" borderId="13" xfId="37" applyFont="1" applyBorder="1" applyAlignment="1">
      <alignment vertical="center" wrapText="1"/>
    </xf>
    <xf numFmtId="0" fontId="10" fillId="0" borderId="13" xfId="37" applyFont="1" applyBorder="1" applyAlignment="1">
      <alignment horizontal="center" vertical="center"/>
    </xf>
    <xf numFmtId="180" fontId="12" fillId="0" borderId="13" xfId="37" applyNumberFormat="1" applyFont="1" applyBorder="1" applyAlignment="1">
      <alignment horizontal="center" vertical="center"/>
    </xf>
    <xf numFmtId="181" fontId="12" fillId="0" borderId="13" xfId="37" applyNumberFormat="1" applyFont="1" applyBorder="1">
      <alignment vertical="center"/>
    </xf>
    <xf numFmtId="14" fontId="12" fillId="0" borderId="13" xfId="37" applyNumberFormat="1" applyFont="1" applyBorder="1" applyAlignment="1">
      <alignment horizontal="center" vertical="center"/>
    </xf>
    <xf numFmtId="0" fontId="18" fillId="0" borderId="13" xfId="0" quotePrefix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3" xfId="37" applyFont="1" applyBorder="1">
      <alignment vertical="center"/>
    </xf>
    <xf numFmtId="0" fontId="18" fillId="0" borderId="13" xfId="0" applyFont="1" applyBorder="1" applyAlignment="1">
      <alignment horizontal="center" vertical="center"/>
    </xf>
    <xf numFmtId="0" fontId="59" fillId="0" borderId="13" xfId="37" applyFont="1" applyBorder="1">
      <alignment vertical="center"/>
    </xf>
    <xf numFmtId="0" fontId="56" fillId="7" borderId="13" xfId="0" applyFont="1" applyFill="1" applyBorder="1">
      <alignment vertical="center"/>
    </xf>
    <xf numFmtId="0" fontId="59" fillId="0" borderId="13" xfId="37" applyFont="1" applyBorder="1" applyAlignment="1">
      <alignment horizontal="right" vertical="center"/>
    </xf>
    <xf numFmtId="0" fontId="60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60" fillId="0" borderId="13" xfId="0" applyFont="1" applyBorder="1">
      <alignment vertical="center"/>
    </xf>
    <xf numFmtId="0" fontId="3" fillId="6" borderId="13" xfId="0" applyFont="1" applyFill="1" applyBorder="1">
      <alignment vertical="center"/>
    </xf>
    <xf numFmtId="57" fontId="13" fillId="6" borderId="13" xfId="0" applyNumberFormat="1" applyFont="1" applyFill="1" applyBorder="1" applyAlignment="1">
      <alignment horizontal="left" vertical="center"/>
    </xf>
    <xf numFmtId="177" fontId="14" fillId="6" borderId="17" xfId="37" applyNumberFormat="1" applyFont="1" applyFill="1" applyBorder="1" applyAlignment="1">
      <alignment horizontal="left" vertical="center"/>
    </xf>
    <xf numFmtId="180" fontId="11" fillId="6" borderId="19" xfId="25" applyNumberFormat="1" applyFont="1" applyFill="1" applyBorder="1" applyAlignment="1">
      <alignment horizontal="center" vertical="center"/>
    </xf>
    <xf numFmtId="0" fontId="20" fillId="0" borderId="1" xfId="37" applyFont="1" applyBorder="1" applyAlignment="1">
      <alignment horizontal="left" vertical="center"/>
    </xf>
    <xf numFmtId="0" fontId="20" fillId="0" borderId="1" xfId="37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82" fontId="20" fillId="0" borderId="1" xfId="0" applyNumberFormat="1" applyFont="1" applyBorder="1" applyAlignment="1">
      <alignment horizontal="center" vertical="center"/>
    </xf>
    <xf numFmtId="0" fontId="10" fillId="0" borderId="2" xfId="37" applyFont="1" applyBorder="1" applyAlignment="1">
      <alignment horizontal="left" vertical="center"/>
    </xf>
    <xf numFmtId="0" fontId="12" fillId="0" borderId="2" xfId="37" applyFont="1" applyBorder="1" applyAlignment="1">
      <alignment horizontal="center" vertical="center"/>
    </xf>
    <xf numFmtId="0" fontId="12" fillId="0" borderId="2" xfId="37" applyFont="1" applyBorder="1" applyAlignment="1">
      <alignment horizontal="right" vertical="center"/>
    </xf>
    <xf numFmtId="0" fontId="10" fillId="0" borderId="2" xfId="37" applyFont="1" applyBorder="1" applyAlignment="1">
      <alignment vertical="center" wrapText="1"/>
    </xf>
    <xf numFmtId="0" fontId="11" fillId="6" borderId="18" xfId="25" applyFont="1" applyFill="1" applyBorder="1">
      <alignment vertical="center"/>
    </xf>
    <xf numFmtId="0" fontId="11" fillId="6" borderId="18" xfId="25" applyFont="1" applyFill="1" applyBorder="1" applyAlignment="1">
      <alignment horizontal="center" vertical="center"/>
    </xf>
    <xf numFmtId="0" fontId="11" fillId="6" borderId="18" xfId="25" applyFont="1" applyFill="1" applyBorder="1" applyAlignment="1">
      <alignment horizontal="left" vertical="center"/>
    </xf>
    <xf numFmtId="0" fontId="10" fillId="0" borderId="1" xfId="37" applyFont="1" applyBorder="1" applyAlignment="1">
      <alignment horizontal="left" vertical="center"/>
    </xf>
    <xf numFmtId="0" fontId="12" fillId="0" borderId="1" xfId="37" applyFont="1" applyBorder="1" applyAlignment="1">
      <alignment horizontal="right" vertical="center"/>
    </xf>
    <xf numFmtId="0" fontId="10" fillId="0" borderId="1" xfId="37" applyFont="1" applyBorder="1" applyAlignment="1">
      <alignment vertical="center" wrapText="1"/>
    </xf>
    <xf numFmtId="0" fontId="10" fillId="0" borderId="1" xfId="37" applyFont="1" applyBorder="1" applyAlignment="1">
      <alignment horizontal="center" vertical="center"/>
    </xf>
    <xf numFmtId="0" fontId="32" fillId="6" borderId="18" xfId="25" applyFont="1" applyFill="1" applyBorder="1" applyAlignment="1">
      <alignment horizontal="left" vertical="center"/>
    </xf>
    <xf numFmtId="0" fontId="56" fillId="0" borderId="0" xfId="0" applyFont="1">
      <alignment vertical="center"/>
    </xf>
    <xf numFmtId="14" fontId="58" fillId="0" borderId="13" xfId="37" applyNumberFormat="1" applyFont="1" applyBorder="1" applyAlignment="1">
      <alignment horizontal="center" vertical="center"/>
    </xf>
    <xf numFmtId="181" fontId="59" fillId="0" borderId="13" xfId="37" applyNumberFormat="1" applyFont="1" applyBorder="1" applyAlignment="1">
      <alignment horizontal="center" vertical="center"/>
    </xf>
    <xf numFmtId="180" fontId="58" fillId="0" borderId="13" xfId="37" applyNumberFormat="1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61" fillId="0" borderId="13" xfId="0" quotePrefix="1" applyFont="1" applyBorder="1" applyAlignment="1">
      <alignment horizontal="center" vertical="center"/>
    </xf>
    <xf numFmtId="0" fontId="60" fillId="32" borderId="13" xfId="0" applyFont="1" applyFill="1" applyBorder="1" applyAlignment="1">
      <alignment horizontal="center" vertical="center"/>
    </xf>
    <xf numFmtId="0" fontId="1" fillId="32" borderId="13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2" fillId="32" borderId="0" xfId="0" applyFont="1" applyFill="1">
      <alignment vertical="center"/>
    </xf>
    <xf numFmtId="0" fontId="6" fillId="32" borderId="0" xfId="0" applyFont="1" applyFill="1" applyAlignment="1">
      <alignment horizontal="center" vertical="center"/>
    </xf>
    <xf numFmtId="0" fontId="7" fillId="32" borderId="0" xfId="0" applyFont="1" applyFill="1" applyAlignment="1">
      <alignment horizontal="left" vertical="center"/>
    </xf>
    <xf numFmtId="0" fontId="1" fillId="32" borderId="0" xfId="0" applyFont="1" applyFill="1" applyAlignment="1">
      <alignment horizontal="left" vertical="center"/>
    </xf>
    <xf numFmtId="0" fontId="1" fillId="32" borderId="0" xfId="0" applyFont="1" applyFill="1">
      <alignment vertical="center"/>
    </xf>
    <xf numFmtId="0" fontId="60" fillId="32" borderId="13" xfId="0" applyFont="1" applyFill="1" applyBorder="1" applyAlignment="1">
      <alignment horizontal="center" vertical="center" wrapText="1"/>
    </xf>
    <xf numFmtId="0" fontId="1" fillId="32" borderId="0" xfId="0" applyFont="1" applyFill="1" applyAlignment="1">
      <alignment horizontal="center" vertical="center" wrapText="1"/>
    </xf>
    <xf numFmtId="0" fontId="2" fillId="32" borderId="0" xfId="0" applyFont="1" applyFill="1" applyAlignment="1">
      <alignment vertical="center" wrapText="1"/>
    </xf>
    <xf numFmtId="0" fontId="6" fillId="32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left" vertical="center" wrapText="1"/>
    </xf>
    <xf numFmtId="0" fontId="1" fillId="32" borderId="0" xfId="0" applyFont="1" applyFill="1" applyAlignment="1">
      <alignment horizontal="left" vertical="center" wrapText="1"/>
    </xf>
    <xf numFmtId="0" fontId="1" fillId="32" borderId="0" xfId="0" applyFont="1" applyFill="1" applyAlignment="1">
      <alignment vertical="center" wrapText="1"/>
    </xf>
    <xf numFmtId="0" fontId="60" fillId="32" borderId="13" xfId="0" quotePrefix="1" applyFont="1" applyFill="1" applyBorder="1" applyAlignment="1">
      <alignment horizontal="center" vertical="center" wrapText="1"/>
    </xf>
    <xf numFmtId="0" fontId="51" fillId="0" borderId="0" xfId="0" applyFont="1">
      <alignment vertical="center"/>
    </xf>
  </cellXfs>
  <cellStyles count="65">
    <cellStyle name="20% - 强调文字颜色 1 2" xfId="1" xr:uid="{00000000-0005-0000-0000-000002000000}"/>
    <cellStyle name="20% - 强调文字颜色 2 2" xfId="17" xr:uid="{00000000-0005-0000-0000-000042000000}"/>
    <cellStyle name="20% - 强调文字颜色 3 2" xfId="18" xr:uid="{00000000-0005-0000-0000-000043000000}"/>
    <cellStyle name="20% - 强调文字颜色 4 2" xfId="20" xr:uid="{00000000-0005-0000-0000-000045000000}"/>
    <cellStyle name="20% - 强调文字颜色 5 2" xfId="21" xr:uid="{00000000-0005-0000-0000-000046000000}"/>
    <cellStyle name="20% - 强调文字颜色 6 2" xfId="22" xr:uid="{00000000-0005-0000-0000-000047000000}"/>
    <cellStyle name="40% - 强调文字颜色 1 2" xfId="9" xr:uid="{00000000-0005-0000-0000-000026000000}"/>
    <cellStyle name="40% - 强调文字颜色 2 2" xfId="10" xr:uid="{00000000-0005-0000-0000-000029000000}"/>
    <cellStyle name="40% - 强调文字颜色 3 2" xfId="23" xr:uid="{00000000-0005-0000-0000-000048000000}"/>
    <cellStyle name="40% - 强调文字颜色 4 2" xfId="8" xr:uid="{00000000-0005-0000-0000-000022000000}"/>
    <cellStyle name="40% - 强调文字颜色 5 2" xfId="11" xr:uid="{00000000-0005-0000-0000-00002E000000}"/>
    <cellStyle name="40% - 强调文字颜色 6 2" xfId="16" xr:uid="{00000000-0005-0000-0000-000041000000}"/>
    <cellStyle name="60% - 强调文字颜色 1 2" xfId="24" xr:uid="{00000000-0005-0000-0000-000049000000}"/>
    <cellStyle name="60% - 强调文字颜色 2 2" xfId="26" xr:uid="{00000000-0005-0000-0000-00004B000000}"/>
    <cellStyle name="60% - 强调文字颜色 3 2" xfId="27" xr:uid="{00000000-0005-0000-0000-00004C000000}"/>
    <cellStyle name="60% - 强调文字颜色 4 2" xfId="12" xr:uid="{00000000-0005-0000-0000-000031000000}"/>
    <cellStyle name="60% - 强调文字颜色 5 2" xfId="28" xr:uid="{00000000-0005-0000-0000-00004D000000}"/>
    <cellStyle name="60% - 强调文字颜色 6 2" xfId="29" xr:uid="{00000000-0005-0000-0000-00004E000000}"/>
    <cellStyle name="标题 1 2" xfId="30" xr:uid="{00000000-0005-0000-0000-00004F000000}"/>
    <cellStyle name="标题 2 2" xfId="31" xr:uid="{00000000-0005-0000-0000-000050000000}"/>
    <cellStyle name="标题 3 2" xfId="32" xr:uid="{00000000-0005-0000-0000-000051000000}"/>
    <cellStyle name="标题 4 2" xfId="34" xr:uid="{00000000-0005-0000-0000-000053000000}"/>
    <cellStyle name="标题 5" xfId="35" xr:uid="{00000000-0005-0000-0000-000054000000}"/>
    <cellStyle name="差 2" xfId="36" xr:uid="{00000000-0005-0000-0000-000055000000}"/>
    <cellStyle name="常规" xfId="0" builtinId="0"/>
    <cellStyle name="常规 2" xfId="37" xr:uid="{00000000-0005-0000-0000-000056000000}"/>
    <cellStyle name="常规 2 2" xfId="38" xr:uid="{00000000-0005-0000-0000-000057000000}"/>
    <cellStyle name="常规 2 2 2" xfId="39" xr:uid="{00000000-0005-0000-0000-000058000000}"/>
    <cellStyle name="常规 2 3" xfId="40" xr:uid="{00000000-0005-0000-0000-000059000000}"/>
    <cellStyle name="常规 3" xfId="19" xr:uid="{00000000-0005-0000-0000-000044000000}"/>
    <cellStyle name="常规 3 2" xfId="41" xr:uid="{00000000-0005-0000-0000-00005A000000}"/>
    <cellStyle name="常规 3 2 2" xfId="42" xr:uid="{00000000-0005-0000-0000-00005B000000}"/>
    <cellStyle name="常规 4" xfId="43" xr:uid="{00000000-0005-0000-0000-00005C000000}"/>
    <cellStyle name="常规 4 2" xfId="44" xr:uid="{00000000-0005-0000-0000-00005D000000}"/>
    <cellStyle name="常规 5" xfId="25" xr:uid="{00000000-0005-0000-0000-00004A000000}"/>
    <cellStyle name="常规 5 2" xfId="5" xr:uid="{00000000-0005-0000-0000-000016000000}"/>
    <cellStyle name="常规 5 2 2" xfId="6" xr:uid="{00000000-0005-0000-0000-00001A000000}"/>
    <cellStyle name="常规 5 3" xfId="45" xr:uid="{00000000-0005-0000-0000-00005F000000}"/>
    <cellStyle name="常规 6" xfId="4" xr:uid="{00000000-0005-0000-0000-000011000000}"/>
    <cellStyle name="常规 7" xfId="46" xr:uid="{00000000-0005-0000-0000-000060000000}"/>
    <cellStyle name="常规 8" xfId="47" xr:uid="{00000000-0005-0000-0000-000061000000}"/>
    <cellStyle name="常规 9" xfId="48" xr:uid="{00000000-0005-0000-0000-000062000000}"/>
    <cellStyle name="好 2" xfId="50" xr:uid="{00000000-0005-0000-0000-00007B000000}"/>
    <cellStyle name="汇总 2" xfId="51" xr:uid="{00000000-0005-0000-0000-00007C000000}"/>
    <cellStyle name="货币[0] 2" xfId="7" xr:uid="{00000000-0005-0000-0000-00001C000000}"/>
    <cellStyle name="计算 2" xfId="2" xr:uid="{00000000-0005-0000-0000-000008000000}"/>
    <cellStyle name="检查单元格 2" xfId="52" xr:uid="{00000000-0005-0000-0000-00007D000000}"/>
    <cellStyle name="解释性文本 2" xfId="53" xr:uid="{00000000-0005-0000-0000-00007E000000}"/>
    <cellStyle name="警告文本 2" xfId="54" xr:uid="{00000000-0005-0000-0000-00007F000000}"/>
    <cellStyle name="链接单元格 2" xfId="55" xr:uid="{00000000-0005-0000-0000-000080000000}"/>
    <cellStyle name="千位分隔" xfId="3" builtinId="3"/>
    <cellStyle name="千位分隔 2" xfId="49" xr:uid="{00000000-0005-0000-0000-000077000000}"/>
    <cellStyle name="千位分隔 3" xfId="33" xr:uid="{00000000-0005-0000-0000-000052000000}"/>
    <cellStyle name="千位分隔 7" xfId="56" xr:uid="{00000000-0005-0000-0000-000081000000}"/>
    <cellStyle name="千位分隔[0] 2" xfId="14" xr:uid="{00000000-0005-0000-0000-000036000000}"/>
    <cellStyle name="强调文字颜色 1 2" xfId="57" xr:uid="{00000000-0005-0000-0000-000082000000}"/>
    <cellStyle name="强调文字颜色 2 2" xfId="58" xr:uid="{00000000-0005-0000-0000-000083000000}"/>
    <cellStyle name="强调文字颜色 3 2" xfId="59" xr:uid="{00000000-0005-0000-0000-000084000000}"/>
    <cellStyle name="强调文字颜色 4 2" xfId="60" xr:uid="{00000000-0005-0000-0000-000085000000}"/>
    <cellStyle name="强调文字颜色 5 2" xfId="61" xr:uid="{00000000-0005-0000-0000-000086000000}"/>
    <cellStyle name="强调文字颜色 6 2" xfId="62" xr:uid="{00000000-0005-0000-0000-000087000000}"/>
    <cellStyle name="适中 2" xfId="15" xr:uid="{00000000-0005-0000-0000-00003E000000}"/>
    <cellStyle name="输出 2" xfId="13" xr:uid="{00000000-0005-0000-0000-000033000000}"/>
    <cellStyle name="输入 2" xfId="63" xr:uid="{00000000-0005-0000-0000-000088000000}"/>
    <cellStyle name="注释 2" xfId="64" xr:uid="{00000000-0005-0000-0000-000089000000}"/>
  </cellStyles>
  <dxfs count="0"/>
  <tableStyles count="0" defaultTableStyle="TableStyleMedium9"/>
  <colors>
    <mruColors>
      <color rgb="FF538DD5"/>
      <color rgb="FF4F81BD"/>
      <color rgb="FF0000FF"/>
      <color rgb="FF0000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AS27"/>
  <sheetViews>
    <sheetView tabSelected="1" zoomScale="110" zoomScaleNormal="110" workbookViewId="0">
      <pane ySplit="4" topLeftCell="A5" activePane="bottomLeft" state="frozen"/>
      <selection activeCell="AC1" sqref="AC1"/>
      <selection pane="bottomLeft" activeCell="F3" sqref="F3"/>
    </sheetView>
  </sheetViews>
  <sheetFormatPr defaultColWidth="9" defaultRowHeight="12" customHeight="1" x14ac:dyDescent="0.15"/>
  <cols>
    <col min="2" max="2" width="7.625" customWidth="1"/>
    <col min="3" max="4" width="12" customWidth="1"/>
    <col min="5" max="5" width="26.75" customWidth="1"/>
    <col min="6" max="6" width="6.75" customWidth="1"/>
    <col min="7" max="7" width="12.125" customWidth="1"/>
    <col min="8" max="9" width="7.625" customWidth="1"/>
    <col min="10" max="10" width="6" customWidth="1"/>
    <col min="11" max="11" width="4.875" customWidth="1"/>
    <col min="12" max="12" width="9" customWidth="1"/>
    <col min="13" max="13" width="17.25" customWidth="1"/>
    <col min="14" max="14" width="38" customWidth="1"/>
    <col min="15" max="15" width="16.25" customWidth="1"/>
    <col min="16" max="17" width="13" customWidth="1"/>
    <col min="18" max="18" width="12" customWidth="1"/>
    <col min="19" max="19" width="10.75" customWidth="1"/>
    <col min="20" max="20" width="9.75" customWidth="1"/>
    <col min="21" max="21" width="11.625" customWidth="1"/>
    <col min="22" max="22" width="9.25"/>
    <col min="23" max="26" width="12.75" customWidth="1"/>
    <col min="27" max="27" width="12.125" customWidth="1"/>
    <col min="28" max="28" width="13.625" customWidth="1"/>
    <col min="29" max="29" width="9" customWidth="1"/>
    <col min="30" max="31" width="11.625" customWidth="1"/>
    <col min="32" max="32" width="10.875" customWidth="1"/>
    <col min="33" max="33" width="11.125" customWidth="1"/>
    <col min="34" max="34" width="12.75" customWidth="1"/>
    <col min="35" max="35" width="9" customWidth="1"/>
    <col min="36" max="36" width="11.625" customWidth="1"/>
    <col min="37" max="37" width="12.75" customWidth="1"/>
    <col min="38" max="38" width="10.25" customWidth="1"/>
    <col min="39" max="39" width="14.375" customWidth="1"/>
    <col min="40" max="40" width="13.375" customWidth="1"/>
    <col min="41" max="41" width="9" customWidth="1"/>
    <col min="42" max="42" width="15.625" customWidth="1"/>
    <col min="43" max="43" width="10.375" customWidth="1"/>
    <col min="44" max="44" width="35.625" customWidth="1"/>
    <col min="45" max="45" width="26" customWidth="1"/>
  </cols>
  <sheetData>
    <row r="1" spans="1:45" ht="37.5" customHeight="1" x14ac:dyDescent="0.15">
      <c r="A1" s="33" t="s">
        <v>192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45" s="19" customFormat="1" ht="78" customHeight="1" x14ac:dyDescent="0.15">
      <c r="A2" s="17" t="s">
        <v>184</v>
      </c>
      <c r="B2" s="17" t="s">
        <v>183</v>
      </c>
      <c r="C2" s="17" t="s">
        <v>167</v>
      </c>
      <c r="D2" s="17" t="s">
        <v>181</v>
      </c>
      <c r="E2" s="17" t="s">
        <v>205</v>
      </c>
      <c r="F2" s="17" t="s">
        <v>180</v>
      </c>
      <c r="G2" s="17" t="s">
        <v>193</v>
      </c>
      <c r="H2" s="17" t="s">
        <v>168</v>
      </c>
      <c r="I2" s="17" t="s">
        <v>169</v>
      </c>
      <c r="J2" s="17" t="s">
        <v>159</v>
      </c>
      <c r="K2" s="17" t="s">
        <v>160</v>
      </c>
      <c r="L2" s="17" t="s">
        <v>170</v>
      </c>
      <c r="M2" s="17" t="s">
        <v>178</v>
      </c>
      <c r="N2" s="17" t="s">
        <v>171</v>
      </c>
      <c r="O2" s="17" t="s">
        <v>172</v>
      </c>
      <c r="P2" s="17" t="s">
        <v>179</v>
      </c>
      <c r="Q2" s="17" t="s">
        <v>166</v>
      </c>
      <c r="R2" s="17" t="s">
        <v>173</v>
      </c>
      <c r="S2" s="31" t="s">
        <v>229</v>
      </c>
      <c r="T2" s="41"/>
      <c r="U2" s="41"/>
      <c r="V2" s="41"/>
      <c r="W2" s="41"/>
      <c r="X2" s="41"/>
      <c r="Y2" s="41"/>
      <c r="Z2" s="41"/>
      <c r="AA2" s="41"/>
      <c r="AB2" s="32"/>
      <c r="AC2" s="17" t="s">
        <v>238</v>
      </c>
      <c r="AD2" s="17" t="s">
        <v>239</v>
      </c>
      <c r="AE2" s="17" t="s">
        <v>187</v>
      </c>
      <c r="AF2" s="17" t="s">
        <v>175</v>
      </c>
      <c r="AG2" s="17" t="s">
        <v>190</v>
      </c>
      <c r="AH2" s="17" t="s">
        <v>186</v>
      </c>
      <c r="AI2" s="17" t="s">
        <v>174</v>
      </c>
      <c r="AJ2" s="31" t="s">
        <v>177</v>
      </c>
      <c r="AK2" s="32"/>
      <c r="AL2" s="17" t="s">
        <v>182</v>
      </c>
      <c r="AM2" s="34" t="s">
        <v>185</v>
      </c>
      <c r="AN2" s="35"/>
      <c r="AO2" s="18" t="s">
        <v>188</v>
      </c>
      <c r="AP2" s="18" t="s">
        <v>194</v>
      </c>
      <c r="AQ2" s="31" t="s">
        <v>191</v>
      </c>
      <c r="AR2" s="32"/>
      <c r="AS2" s="17" t="s">
        <v>176</v>
      </c>
    </row>
    <row r="3" spans="1:45" ht="42" customHeight="1" x14ac:dyDescent="0.15">
      <c r="J3" s="42" t="s">
        <v>165</v>
      </c>
      <c r="K3" s="43"/>
      <c r="S3" s="36" t="s">
        <v>161</v>
      </c>
      <c r="T3" s="37"/>
      <c r="U3" s="38"/>
      <c r="V3" s="39" t="s">
        <v>162</v>
      </c>
      <c r="W3" s="40"/>
      <c r="X3" s="40"/>
      <c r="Y3" s="40"/>
      <c r="Z3" s="40"/>
      <c r="AA3" s="12" t="s">
        <v>163</v>
      </c>
      <c r="AB3" s="12" t="s">
        <v>164</v>
      </c>
    </row>
    <row r="4" spans="1:45" s="54" customFormat="1" ht="39" customHeight="1" x14ac:dyDescent="0.15">
      <c r="A4" s="8" t="s">
        <v>0</v>
      </c>
      <c r="B4" s="44" t="s">
        <v>1</v>
      </c>
      <c r="C4" s="45" t="s">
        <v>2</v>
      </c>
      <c r="D4" s="45" t="s">
        <v>3</v>
      </c>
      <c r="E4" s="45" t="s">
        <v>4</v>
      </c>
      <c r="F4" s="45" t="s">
        <v>5</v>
      </c>
      <c r="G4" s="45" t="s">
        <v>6</v>
      </c>
      <c r="H4" s="46" t="s">
        <v>7</v>
      </c>
      <c r="I4" s="46" t="s">
        <v>8</v>
      </c>
      <c r="J4" s="47" t="s">
        <v>9</v>
      </c>
      <c r="K4" s="47" t="s">
        <v>10</v>
      </c>
      <c r="L4" s="47" t="s">
        <v>11</v>
      </c>
      <c r="M4" s="47" t="s">
        <v>12</v>
      </c>
      <c r="N4" s="45" t="s">
        <v>13</v>
      </c>
      <c r="O4" s="45" t="s">
        <v>14</v>
      </c>
      <c r="P4" s="45" t="s">
        <v>15</v>
      </c>
      <c r="Q4" s="45" t="s">
        <v>16</v>
      </c>
      <c r="R4" s="45" t="s">
        <v>17</v>
      </c>
      <c r="S4" s="48" t="s">
        <v>18</v>
      </c>
      <c r="T4" s="48" t="s">
        <v>19</v>
      </c>
      <c r="U4" s="49" t="s">
        <v>20</v>
      </c>
      <c r="V4" s="48" t="s">
        <v>18</v>
      </c>
      <c r="W4" s="48" t="s">
        <v>19</v>
      </c>
      <c r="X4" s="50" t="s">
        <v>21</v>
      </c>
      <c r="Y4" s="48" t="s">
        <v>22</v>
      </c>
      <c r="Z4" s="50" t="s">
        <v>23</v>
      </c>
      <c r="AA4" s="51"/>
      <c r="AB4" s="51"/>
      <c r="AC4" s="45" t="s">
        <v>24</v>
      </c>
      <c r="AD4" s="45" t="s">
        <v>25</v>
      </c>
      <c r="AE4" s="45" t="s">
        <v>26</v>
      </c>
      <c r="AF4" s="46" t="s">
        <v>27</v>
      </c>
      <c r="AG4" s="46" t="s">
        <v>28</v>
      </c>
      <c r="AH4" s="45" t="s">
        <v>29</v>
      </c>
      <c r="AI4" s="45" t="s">
        <v>30</v>
      </c>
      <c r="AJ4" s="45" t="s">
        <v>31</v>
      </c>
      <c r="AK4" s="45" t="s">
        <v>32</v>
      </c>
      <c r="AL4" s="45" t="s">
        <v>33</v>
      </c>
      <c r="AM4" s="45" t="s">
        <v>34</v>
      </c>
      <c r="AN4" s="45" t="s">
        <v>35</v>
      </c>
      <c r="AO4" s="45" t="s">
        <v>36</v>
      </c>
      <c r="AP4" s="45" t="s">
        <v>37</v>
      </c>
      <c r="AQ4" s="52" t="s">
        <v>189</v>
      </c>
      <c r="AR4" s="45" t="s">
        <v>38</v>
      </c>
      <c r="AS4" s="53" t="s">
        <v>39</v>
      </c>
    </row>
    <row r="5" spans="1:45" s="142" customFormat="1" ht="13.5" x14ac:dyDescent="0.15">
      <c r="A5" s="142" t="s">
        <v>208</v>
      </c>
      <c r="B5" s="20">
        <v>143</v>
      </c>
      <c r="C5" s="143"/>
      <c r="D5" s="143">
        <v>43963</v>
      </c>
      <c r="E5" s="22" t="s">
        <v>209</v>
      </c>
      <c r="F5" s="23" t="s">
        <v>61</v>
      </c>
      <c r="G5" s="116" t="s">
        <v>210</v>
      </c>
      <c r="H5" s="116" t="s">
        <v>43</v>
      </c>
      <c r="I5" s="116"/>
      <c r="J5" s="116">
        <v>2020</v>
      </c>
      <c r="K5" s="23">
        <v>5</v>
      </c>
      <c r="L5" s="23" t="s">
        <v>50</v>
      </c>
      <c r="M5" s="23"/>
      <c r="N5" s="22" t="s">
        <v>211</v>
      </c>
      <c r="O5" s="22" t="s">
        <v>54</v>
      </c>
      <c r="P5" s="25"/>
      <c r="Q5" s="25"/>
      <c r="R5" s="25" t="s">
        <v>212</v>
      </c>
      <c r="S5" s="26">
        <v>5</v>
      </c>
      <c r="T5" s="26">
        <v>1111</v>
      </c>
      <c r="U5" s="26">
        <f t="shared" ref="U5" si="0">S5*T5</f>
        <v>5555</v>
      </c>
      <c r="V5" s="26">
        <f>12</f>
        <v>12</v>
      </c>
      <c r="W5" s="26">
        <v>1111</v>
      </c>
      <c r="X5" s="26">
        <f t="shared" ref="X5" si="1">V5*W5</f>
        <v>13332</v>
      </c>
      <c r="Y5" s="26">
        <v>0</v>
      </c>
      <c r="Z5" s="26">
        <f t="shared" ref="Z5" si="2">X5-Y5</f>
        <v>13332</v>
      </c>
      <c r="AA5" s="26">
        <f t="shared" ref="AA5" si="3">U5+X5</f>
        <v>18887</v>
      </c>
      <c r="AB5" s="26">
        <f t="shared" ref="AB5" si="4">U5+Y5</f>
        <v>5555</v>
      </c>
      <c r="AC5" s="23"/>
      <c r="AD5" s="23" t="s">
        <v>25</v>
      </c>
      <c r="AE5" s="144"/>
      <c r="AF5" s="145">
        <f t="shared" ref="AF5" si="5">Z5</f>
        <v>13332</v>
      </c>
      <c r="AG5" s="146"/>
      <c r="AH5" s="23"/>
      <c r="AI5" s="23" t="s">
        <v>40</v>
      </c>
      <c r="AJ5" s="23"/>
      <c r="AK5" s="23">
        <v>6000</v>
      </c>
      <c r="AL5" s="28">
        <v>43963</v>
      </c>
      <c r="AM5" s="147" t="s">
        <v>213</v>
      </c>
      <c r="AN5" s="147" t="s">
        <v>214</v>
      </c>
      <c r="AO5" s="30" t="s">
        <v>215</v>
      </c>
      <c r="AP5" s="120"/>
      <c r="AQ5" s="116" t="s">
        <v>216</v>
      </c>
      <c r="AR5" s="116"/>
    </row>
    <row r="6" spans="1:45" s="142" customFormat="1" ht="13.5" x14ac:dyDescent="0.15">
      <c r="B6" s="20"/>
      <c r="C6" s="143"/>
      <c r="D6" s="143"/>
      <c r="E6" s="22"/>
      <c r="F6" s="23"/>
      <c r="G6" s="116"/>
      <c r="H6" s="116"/>
      <c r="I6" s="116"/>
      <c r="J6" s="116"/>
      <c r="K6" s="23"/>
      <c r="L6" s="23"/>
      <c r="M6" s="23"/>
      <c r="N6" s="22"/>
      <c r="O6" s="22"/>
      <c r="P6" s="25"/>
      <c r="Q6" s="25"/>
      <c r="R6" s="25"/>
      <c r="S6" s="26"/>
      <c r="T6" s="26"/>
      <c r="U6" s="26"/>
      <c r="V6" s="26"/>
      <c r="W6" s="26"/>
      <c r="X6" s="26"/>
      <c r="Y6" s="26"/>
      <c r="Z6" s="26"/>
      <c r="AA6" s="26"/>
      <c r="AB6" s="26"/>
      <c r="AC6" s="23"/>
      <c r="AD6" s="23"/>
      <c r="AE6" s="144"/>
      <c r="AF6" s="145"/>
      <c r="AG6" s="146"/>
      <c r="AH6" s="23"/>
      <c r="AI6" s="23"/>
      <c r="AJ6" s="23"/>
      <c r="AK6" s="23"/>
      <c r="AL6" s="28"/>
      <c r="AM6" s="147"/>
      <c r="AN6" s="147"/>
      <c r="AO6" s="30"/>
      <c r="AP6" s="120"/>
      <c r="AQ6" s="116"/>
      <c r="AR6" s="116"/>
    </row>
    <row r="7" spans="1:45" s="54" customFormat="1" ht="12" customHeight="1" x14ac:dyDescent="0.15">
      <c r="A7" s="8" t="s">
        <v>106</v>
      </c>
      <c r="B7" s="13">
        <v>11</v>
      </c>
      <c r="C7" s="55">
        <v>44859</v>
      </c>
      <c r="D7" s="55">
        <v>44859</v>
      </c>
      <c r="E7" s="56" t="s">
        <v>130</v>
      </c>
      <c r="F7" s="14"/>
      <c r="G7" s="57" t="s">
        <v>76</v>
      </c>
      <c r="H7" s="57" t="s">
        <v>43</v>
      </c>
      <c r="I7" s="57" t="s">
        <v>120</v>
      </c>
      <c r="J7" s="57">
        <v>2021</v>
      </c>
      <c r="K7" s="57">
        <v>9</v>
      </c>
      <c r="L7" s="57" t="s">
        <v>70</v>
      </c>
      <c r="M7" s="58"/>
      <c r="N7" s="59" t="s">
        <v>103</v>
      </c>
      <c r="O7" s="60" t="s">
        <v>41</v>
      </c>
      <c r="P7" s="60" t="s">
        <v>68</v>
      </c>
      <c r="Q7" s="61" t="s">
        <v>84</v>
      </c>
      <c r="R7" s="15" t="s">
        <v>59</v>
      </c>
      <c r="S7" s="62">
        <v>2</v>
      </c>
      <c r="T7" s="62">
        <v>460</v>
      </c>
      <c r="U7" s="14">
        <f>T7*S7</f>
        <v>920</v>
      </c>
      <c r="V7" s="13"/>
      <c r="W7" s="13"/>
      <c r="X7" s="13"/>
      <c r="Y7" s="13"/>
      <c r="Z7" s="63">
        <f t="shared" ref="Z7:Z9" si="6">X7-Y7</f>
        <v>0</v>
      </c>
      <c r="AA7" s="63">
        <f t="shared" ref="AA7:AA9" si="7">U7+X7</f>
        <v>920</v>
      </c>
      <c r="AB7" s="63">
        <f t="shared" ref="AB7:AB9" si="8">U7+Y7</f>
        <v>920</v>
      </c>
      <c r="AC7" s="14"/>
      <c r="AD7" s="64"/>
      <c r="AE7" s="55"/>
      <c r="AF7" s="63">
        <f t="shared" ref="AF7:AF9" si="9">Z7</f>
        <v>0</v>
      </c>
      <c r="AG7" s="65"/>
      <c r="AH7" s="66" t="s">
        <v>29</v>
      </c>
      <c r="AI7" s="67" t="s">
        <v>125</v>
      </c>
      <c r="AJ7" s="13"/>
      <c r="AK7" s="68">
        <v>720</v>
      </c>
      <c r="AL7" s="55">
        <v>44859</v>
      </c>
      <c r="AM7" s="69"/>
      <c r="AN7" s="70"/>
      <c r="AO7" s="71" t="s">
        <v>129</v>
      </c>
      <c r="AP7" s="13"/>
      <c r="AQ7" s="13"/>
      <c r="AR7" s="72" t="s">
        <v>131</v>
      </c>
      <c r="AS7" s="13"/>
    </row>
    <row r="8" spans="1:45" s="54" customFormat="1" ht="12" customHeight="1" x14ac:dyDescent="0.15">
      <c r="A8" s="8" t="s">
        <v>106</v>
      </c>
      <c r="B8" s="13">
        <v>12</v>
      </c>
      <c r="C8" s="55">
        <v>44853</v>
      </c>
      <c r="D8" s="55">
        <v>44860</v>
      </c>
      <c r="E8" s="56" t="s">
        <v>132</v>
      </c>
      <c r="F8" s="14" t="s">
        <v>61</v>
      </c>
      <c r="G8" s="57" t="s">
        <v>76</v>
      </c>
      <c r="H8" s="57" t="s">
        <v>49</v>
      </c>
      <c r="I8" s="57" t="s">
        <v>114</v>
      </c>
      <c r="J8" s="57">
        <v>2021</v>
      </c>
      <c r="K8" s="57">
        <v>1</v>
      </c>
      <c r="L8" s="57" t="s">
        <v>72</v>
      </c>
      <c r="M8" s="58"/>
      <c r="N8" s="59" t="s">
        <v>96</v>
      </c>
      <c r="O8" s="60" t="s">
        <v>56</v>
      </c>
      <c r="P8" s="72" t="s">
        <v>105</v>
      </c>
      <c r="Q8" s="60" t="s">
        <v>90</v>
      </c>
      <c r="R8" s="61" t="s">
        <v>77</v>
      </c>
      <c r="S8" s="13"/>
      <c r="T8" s="13"/>
      <c r="U8" s="13"/>
      <c r="V8" s="15">
        <v>1</v>
      </c>
      <c r="W8" s="62">
        <v>90</v>
      </c>
      <c r="X8" s="14">
        <f>W8*V8</f>
        <v>90</v>
      </c>
      <c r="Y8" s="13"/>
      <c r="Z8" s="63">
        <f t="shared" si="6"/>
        <v>90</v>
      </c>
      <c r="AA8" s="63">
        <f t="shared" si="7"/>
        <v>90</v>
      </c>
      <c r="AB8" s="63">
        <f t="shared" si="8"/>
        <v>0</v>
      </c>
      <c r="AC8" s="14"/>
      <c r="AD8" s="64"/>
      <c r="AE8" s="55"/>
      <c r="AF8" s="63">
        <f t="shared" si="9"/>
        <v>90</v>
      </c>
      <c r="AG8" s="65"/>
      <c r="AH8" s="66" t="s">
        <v>29</v>
      </c>
      <c r="AI8" s="67" t="s">
        <v>124</v>
      </c>
      <c r="AJ8" s="13"/>
      <c r="AK8" s="68">
        <v>0</v>
      </c>
      <c r="AL8" s="55">
        <v>44860</v>
      </c>
      <c r="AM8" s="69"/>
      <c r="AN8" s="70"/>
      <c r="AO8" s="71" t="s">
        <v>129</v>
      </c>
      <c r="AP8" s="13"/>
      <c r="AQ8" s="13"/>
      <c r="AR8" s="72" t="s">
        <v>133</v>
      </c>
      <c r="AS8" s="13"/>
    </row>
    <row r="9" spans="1:45" s="54" customFormat="1" ht="12" customHeight="1" x14ac:dyDescent="0.15">
      <c r="A9" s="8" t="s">
        <v>106</v>
      </c>
      <c r="B9" s="13">
        <v>13</v>
      </c>
      <c r="C9" s="73">
        <v>44844</v>
      </c>
      <c r="D9" s="73">
        <v>44860</v>
      </c>
      <c r="E9" s="74" t="s">
        <v>134</v>
      </c>
      <c r="F9" s="75" t="s">
        <v>61</v>
      </c>
      <c r="G9" s="14" t="s">
        <v>110</v>
      </c>
      <c r="H9" s="14" t="s">
        <v>47</v>
      </c>
      <c r="I9" s="14" t="s">
        <v>128</v>
      </c>
      <c r="J9" s="76">
        <v>2021</v>
      </c>
      <c r="K9" s="76">
        <v>10</v>
      </c>
      <c r="L9" s="77" t="s">
        <v>51</v>
      </c>
      <c r="M9" s="77" t="s">
        <v>82</v>
      </c>
      <c r="N9" s="59" t="s">
        <v>104</v>
      </c>
      <c r="O9" s="59" t="s">
        <v>93</v>
      </c>
      <c r="P9" s="59" t="s">
        <v>135</v>
      </c>
      <c r="Q9" s="14" t="s">
        <v>98</v>
      </c>
      <c r="R9" s="14" t="s">
        <v>75</v>
      </c>
      <c r="S9" s="14"/>
      <c r="T9" s="14"/>
      <c r="U9" s="14">
        <f t="shared" ref="U9" si="10">S9*T9</f>
        <v>0</v>
      </c>
      <c r="V9" s="14">
        <v>5</v>
      </c>
      <c r="W9" s="14">
        <v>500</v>
      </c>
      <c r="X9" s="14">
        <f t="shared" ref="X9" si="11">V9*W9</f>
        <v>2500</v>
      </c>
      <c r="Y9" s="14"/>
      <c r="Z9" s="14">
        <f t="shared" si="6"/>
        <v>2500</v>
      </c>
      <c r="AA9" s="14">
        <f t="shared" si="7"/>
        <v>2500</v>
      </c>
      <c r="AB9" s="14">
        <f t="shared" si="8"/>
        <v>0</v>
      </c>
      <c r="AC9" s="78"/>
      <c r="AD9" s="79"/>
      <c r="AE9" s="80" t="s">
        <v>26</v>
      </c>
      <c r="AF9" s="14">
        <f t="shared" si="9"/>
        <v>2500</v>
      </c>
      <c r="AG9" s="65"/>
      <c r="AH9" s="66"/>
      <c r="AI9" s="14" t="s">
        <v>48</v>
      </c>
      <c r="AJ9" s="14"/>
      <c r="AK9" s="14">
        <v>0</v>
      </c>
      <c r="AL9" s="81"/>
      <c r="AM9" s="82"/>
      <c r="AN9" s="82"/>
      <c r="AO9" s="71" t="s">
        <v>129</v>
      </c>
      <c r="AP9" s="14"/>
      <c r="AQ9" s="14"/>
      <c r="AR9" s="61" t="s">
        <v>136</v>
      </c>
      <c r="AS9" s="83" t="s">
        <v>127</v>
      </c>
    </row>
    <row r="10" spans="1:45" s="54" customFormat="1" ht="12" customHeight="1" x14ac:dyDescent="0.15">
      <c r="A10" s="8" t="s">
        <v>106</v>
      </c>
      <c r="B10" s="13">
        <v>634</v>
      </c>
      <c r="C10" s="84">
        <v>44869</v>
      </c>
      <c r="D10" s="84" t="s">
        <v>137</v>
      </c>
      <c r="E10" s="74" t="s">
        <v>138</v>
      </c>
      <c r="F10" s="75"/>
      <c r="G10" s="14" t="s">
        <v>109</v>
      </c>
      <c r="H10" s="85" t="s">
        <v>202</v>
      </c>
      <c r="I10" s="86" t="s">
        <v>117</v>
      </c>
      <c r="J10" s="14">
        <v>2017</v>
      </c>
      <c r="K10" s="14">
        <v>5</v>
      </c>
      <c r="L10" s="14" t="s">
        <v>50</v>
      </c>
      <c r="M10" s="14" t="s">
        <v>79</v>
      </c>
      <c r="N10" s="74" t="s">
        <v>66</v>
      </c>
      <c r="O10" s="59" t="s">
        <v>97</v>
      </c>
      <c r="P10" s="87"/>
      <c r="Q10" s="14" t="s">
        <v>85</v>
      </c>
      <c r="R10" s="14" t="s">
        <v>58</v>
      </c>
      <c r="S10" s="14">
        <v>0</v>
      </c>
      <c r="T10" s="14">
        <v>0</v>
      </c>
      <c r="U10" s="14">
        <f t="shared" ref="U10:U11" si="12">S10*T10</f>
        <v>0</v>
      </c>
      <c r="V10" s="14">
        <v>350</v>
      </c>
      <c r="W10" s="14">
        <v>165</v>
      </c>
      <c r="X10" s="14">
        <f t="shared" ref="X10:X11" si="13">V10*W10</f>
        <v>57750</v>
      </c>
      <c r="Y10" s="14"/>
      <c r="Z10" s="14">
        <f t="shared" ref="Z10:Z11" si="14">X10-Y10</f>
        <v>57750</v>
      </c>
      <c r="AA10" s="14">
        <f t="shared" ref="AA10:AA11" si="15">U10+X10</f>
        <v>57750</v>
      </c>
      <c r="AB10" s="14">
        <f t="shared" ref="AB10:AB11" si="16">U10+Y10</f>
        <v>0</v>
      </c>
      <c r="AC10" s="88"/>
      <c r="AD10" s="14"/>
      <c r="AE10" s="89" t="s">
        <v>26</v>
      </c>
      <c r="AF10" s="14">
        <f>Z10</f>
        <v>57750</v>
      </c>
      <c r="AG10" s="65"/>
      <c r="AH10" s="14"/>
      <c r="AI10" s="14" t="s">
        <v>42</v>
      </c>
      <c r="AJ10" s="14"/>
      <c r="AK10" s="14"/>
      <c r="AL10" s="55"/>
      <c r="AM10" s="90"/>
      <c r="AN10" s="91"/>
      <c r="AO10" s="71" t="s">
        <v>129</v>
      </c>
      <c r="AP10" s="14"/>
      <c r="AQ10" s="14"/>
      <c r="AR10" s="92" t="s">
        <v>139</v>
      </c>
      <c r="AS10" s="13"/>
    </row>
    <row r="11" spans="1:45" s="54" customFormat="1" ht="12" customHeight="1" x14ac:dyDescent="0.15">
      <c r="A11" s="8" t="s">
        <v>106</v>
      </c>
      <c r="B11" s="13">
        <v>637</v>
      </c>
      <c r="C11" s="55">
        <v>44847</v>
      </c>
      <c r="D11" s="55" t="s">
        <v>74</v>
      </c>
      <c r="E11" s="126" t="s">
        <v>140</v>
      </c>
      <c r="F11" s="127" t="s">
        <v>61</v>
      </c>
      <c r="G11" s="127" t="s">
        <v>108</v>
      </c>
      <c r="H11" s="127" t="s">
        <v>69</v>
      </c>
      <c r="I11" s="127" t="s">
        <v>111</v>
      </c>
      <c r="J11" s="127">
        <v>2020</v>
      </c>
      <c r="K11" s="127">
        <v>4</v>
      </c>
      <c r="L11" s="127" t="s">
        <v>72</v>
      </c>
      <c r="M11" s="127"/>
      <c r="N11" s="126" t="s">
        <v>101</v>
      </c>
      <c r="O11" s="126" t="s">
        <v>65</v>
      </c>
      <c r="P11" s="128"/>
      <c r="Q11" s="129" t="s">
        <v>88</v>
      </c>
      <c r="R11" s="127" t="s">
        <v>60</v>
      </c>
      <c r="S11" s="63">
        <v>3</v>
      </c>
      <c r="T11" s="63">
        <v>650</v>
      </c>
      <c r="U11" s="63">
        <f t="shared" si="12"/>
        <v>1950</v>
      </c>
      <c r="V11" s="63">
        <v>0</v>
      </c>
      <c r="W11" s="63">
        <v>0</v>
      </c>
      <c r="X11" s="63">
        <f t="shared" si="13"/>
        <v>0</v>
      </c>
      <c r="Y11" s="63">
        <v>0</v>
      </c>
      <c r="Z11" s="63">
        <f t="shared" si="14"/>
        <v>0</v>
      </c>
      <c r="AA11" s="63">
        <f t="shared" si="15"/>
        <v>1950</v>
      </c>
      <c r="AB11" s="63">
        <f t="shared" si="16"/>
        <v>1950</v>
      </c>
      <c r="AC11" s="14"/>
      <c r="AD11" s="14"/>
      <c r="AE11" s="89"/>
      <c r="AF11" s="63"/>
      <c r="AG11" s="65"/>
      <c r="AH11" s="14" t="s">
        <v>29</v>
      </c>
      <c r="AI11" s="14" t="s">
        <v>80</v>
      </c>
      <c r="AJ11" s="14"/>
      <c r="AK11" s="14">
        <v>1500</v>
      </c>
      <c r="AL11" s="55">
        <v>44861</v>
      </c>
      <c r="AM11" s="15"/>
      <c r="AN11" s="15"/>
      <c r="AO11" s="71" t="s">
        <v>129</v>
      </c>
      <c r="AP11" s="15"/>
      <c r="AQ11" s="15"/>
      <c r="AR11" s="74"/>
      <c r="AS11" s="74"/>
    </row>
    <row r="12" spans="1:45" s="54" customFormat="1" ht="12" customHeight="1" x14ac:dyDescent="0.15">
      <c r="A12" s="10" t="s">
        <v>106</v>
      </c>
      <c r="B12" s="10"/>
      <c r="C12" s="93"/>
      <c r="D12" s="124" t="s">
        <v>141</v>
      </c>
      <c r="E12" s="134"/>
      <c r="F12" s="135"/>
      <c r="G12" s="135"/>
      <c r="H12" s="135"/>
      <c r="I12" s="135"/>
      <c r="J12" s="135"/>
      <c r="K12" s="135"/>
      <c r="L12" s="135"/>
      <c r="M12" s="135"/>
      <c r="N12" s="136"/>
      <c r="O12" s="136"/>
      <c r="P12" s="135"/>
      <c r="Q12" s="135"/>
      <c r="R12" s="135"/>
      <c r="S12" s="125">
        <f>SUM(S7:S11)</f>
        <v>5</v>
      </c>
      <c r="T12" s="96">
        <f>U12/S12</f>
        <v>574</v>
      </c>
      <c r="U12" s="96">
        <f>SUM(U7:U11)</f>
        <v>2870</v>
      </c>
      <c r="V12" s="96" t="s">
        <v>62</v>
      </c>
      <c r="W12" s="96" t="e">
        <f>#REF!</f>
        <v>#REF!</v>
      </c>
      <c r="X12" s="96">
        <f>SUM(X7:X11)</f>
        <v>60340</v>
      </c>
      <c r="Y12" s="96">
        <f>SUM(Y7:Y11)</f>
        <v>0</v>
      </c>
      <c r="Z12" s="97" t="e">
        <f>W12+AA12-AB12</f>
        <v>#REF!</v>
      </c>
      <c r="AA12" s="96">
        <f>SUM(AA7:AA11)</f>
        <v>63210</v>
      </c>
      <c r="AB12" s="96">
        <f>SUM(AB7:AB11)</f>
        <v>2870</v>
      </c>
      <c r="AC12" s="94">
        <v>46</v>
      </c>
      <c r="AD12" s="94">
        <f>SUMIFS(AA7:AA11,AD7:AD11,"新")</f>
        <v>0</v>
      </c>
      <c r="AE12" s="94">
        <f>SUMIFS(AA7:AA11,AE7:AE11,"二次")</f>
        <v>60250</v>
      </c>
      <c r="AF12" s="96"/>
      <c r="AG12" s="65"/>
      <c r="AH12" s="94">
        <f>SUMIFS(AA7:AA11,AH7:AH11,"老")</f>
        <v>2960</v>
      </c>
      <c r="AI12" s="96"/>
      <c r="AJ12" s="96">
        <f>SUM(AJ7:AJ11)</f>
        <v>0</v>
      </c>
      <c r="AK12" s="96">
        <f>SUM(AK7:AK11)</f>
        <v>2220</v>
      </c>
      <c r="AL12" s="16"/>
      <c r="AM12" s="98"/>
      <c r="AN12" s="99"/>
      <c r="AO12" s="100" t="s">
        <v>129</v>
      </c>
      <c r="AP12" s="16"/>
      <c r="AQ12" s="16"/>
      <c r="AR12" s="95"/>
      <c r="AS12" s="94"/>
    </row>
    <row r="13" spans="1:45" s="54" customFormat="1" ht="12" customHeight="1" x14ac:dyDescent="0.15">
      <c r="A13" s="9" t="s">
        <v>106</v>
      </c>
      <c r="B13" s="101">
        <v>1</v>
      </c>
      <c r="C13" s="102">
        <v>44879</v>
      </c>
      <c r="D13" s="102">
        <v>44891</v>
      </c>
      <c r="E13" s="130" t="s">
        <v>142</v>
      </c>
      <c r="F13" s="131" t="s">
        <v>61</v>
      </c>
      <c r="G13" s="131" t="s">
        <v>107</v>
      </c>
      <c r="H13" s="131" t="s">
        <v>45</v>
      </c>
      <c r="I13" s="131" t="s">
        <v>122</v>
      </c>
      <c r="J13" s="132">
        <v>2011</v>
      </c>
      <c r="K13" s="131">
        <v>3</v>
      </c>
      <c r="L13" s="131" t="s">
        <v>50</v>
      </c>
      <c r="M13" s="131" t="s">
        <v>82</v>
      </c>
      <c r="N13" s="133" t="s">
        <v>46</v>
      </c>
      <c r="O13" s="130" t="s">
        <v>55</v>
      </c>
      <c r="P13" s="131"/>
      <c r="Q13" s="131" t="s">
        <v>89</v>
      </c>
      <c r="R13" s="7" t="s">
        <v>58</v>
      </c>
      <c r="S13" s="108">
        <v>0</v>
      </c>
      <c r="T13" s="108">
        <v>0</v>
      </c>
      <c r="U13" s="108">
        <f t="shared" ref="U13:U14" si="17">S13*T13</f>
        <v>0</v>
      </c>
      <c r="V13" s="108">
        <v>3000</v>
      </c>
      <c r="W13" s="108">
        <v>38</v>
      </c>
      <c r="X13" s="108">
        <f t="shared" ref="X13:X14" si="18">V13*W13</f>
        <v>114000</v>
      </c>
      <c r="Y13" s="108"/>
      <c r="Z13" s="108">
        <f t="shared" ref="Z13:Z14" si="19">X13-Y13</f>
        <v>114000</v>
      </c>
      <c r="AA13" s="104">
        <f t="shared" ref="AA13:AA14" si="20">U13+X13</f>
        <v>114000</v>
      </c>
      <c r="AB13" s="104">
        <f t="shared" ref="AB13:AB14" si="21">U13+Y13</f>
        <v>0</v>
      </c>
      <c r="AC13" s="104"/>
      <c r="AD13" s="104"/>
      <c r="AE13" s="109"/>
      <c r="AF13" s="107">
        <f t="shared" ref="AF13:AF14" si="22">Z13</f>
        <v>114000</v>
      </c>
      <c r="AG13" s="65"/>
      <c r="AH13" s="104" t="s">
        <v>29</v>
      </c>
      <c r="AI13" s="104" t="s">
        <v>113</v>
      </c>
      <c r="AJ13" s="104"/>
      <c r="AK13" s="104">
        <v>0</v>
      </c>
      <c r="AL13" s="110"/>
      <c r="AM13" s="111" t="s">
        <v>143</v>
      </c>
      <c r="AN13" s="111" t="s">
        <v>144</v>
      </c>
      <c r="AO13" s="112" t="s">
        <v>145</v>
      </c>
      <c r="AP13" s="113"/>
      <c r="AQ13" s="113"/>
      <c r="AR13" s="114" t="s">
        <v>146</v>
      </c>
      <c r="AS13" s="114" t="s">
        <v>147</v>
      </c>
    </row>
    <row r="14" spans="1:45" s="54" customFormat="1" ht="12" customHeight="1" x14ac:dyDescent="0.15">
      <c r="A14" s="9" t="s">
        <v>106</v>
      </c>
      <c r="B14" s="101">
        <v>3</v>
      </c>
      <c r="C14" s="102">
        <v>44869</v>
      </c>
      <c r="D14" s="102">
        <v>44891</v>
      </c>
      <c r="E14" s="103" t="s">
        <v>148</v>
      </c>
      <c r="F14" s="104"/>
      <c r="G14" s="104" t="s">
        <v>109</v>
      </c>
      <c r="H14" s="23" t="s">
        <v>202</v>
      </c>
      <c r="I14" s="104" t="s">
        <v>117</v>
      </c>
      <c r="J14" s="105">
        <v>2017</v>
      </c>
      <c r="K14" s="104">
        <v>5</v>
      </c>
      <c r="L14" s="104" t="s">
        <v>50</v>
      </c>
      <c r="M14" s="104"/>
      <c r="N14" s="106" t="s">
        <v>66</v>
      </c>
      <c r="O14" s="103" t="s">
        <v>97</v>
      </c>
      <c r="P14" s="104"/>
      <c r="Q14" s="104" t="s">
        <v>85</v>
      </c>
      <c r="R14" s="107" t="s">
        <v>58</v>
      </c>
      <c r="S14" s="108">
        <v>0</v>
      </c>
      <c r="T14" s="108">
        <v>0</v>
      </c>
      <c r="U14" s="108">
        <f t="shared" si="17"/>
        <v>0</v>
      </c>
      <c r="V14" s="108">
        <v>-365</v>
      </c>
      <c r="W14" s="108">
        <v>125</v>
      </c>
      <c r="X14" s="108">
        <f t="shared" si="18"/>
        <v>-45625</v>
      </c>
      <c r="Y14" s="108"/>
      <c r="Z14" s="108">
        <f t="shared" si="19"/>
        <v>-45625</v>
      </c>
      <c r="AA14" s="104">
        <f t="shared" si="20"/>
        <v>-45625</v>
      </c>
      <c r="AB14" s="104">
        <f t="shared" si="21"/>
        <v>0</v>
      </c>
      <c r="AC14" s="104"/>
      <c r="AD14" s="104"/>
      <c r="AE14" s="109" t="s">
        <v>26</v>
      </c>
      <c r="AF14" s="107">
        <f t="shared" si="22"/>
        <v>-45625</v>
      </c>
      <c r="AG14" s="65"/>
      <c r="AH14" s="104"/>
      <c r="AI14" s="104" t="s">
        <v>42</v>
      </c>
      <c r="AJ14" s="104"/>
      <c r="AK14" s="104">
        <v>0</v>
      </c>
      <c r="AL14" s="110">
        <v>44891</v>
      </c>
      <c r="AM14" s="115"/>
      <c r="AN14" s="115"/>
      <c r="AO14" s="112" t="s">
        <v>145</v>
      </c>
      <c r="AP14" s="113"/>
      <c r="AQ14" s="113"/>
      <c r="AR14" s="114" t="s">
        <v>149</v>
      </c>
      <c r="AS14" s="114"/>
    </row>
    <row r="15" spans="1:45" s="54" customFormat="1" ht="12" customHeight="1" x14ac:dyDescent="0.15">
      <c r="A15" s="9" t="s">
        <v>106</v>
      </c>
      <c r="B15" s="101">
        <v>421</v>
      </c>
      <c r="C15" s="102">
        <v>44903</v>
      </c>
      <c r="D15" s="102">
        <v>44909</v>
      </c>
      <c r="E15" s="103" t="s">
        <v>150</v>
      </c>
      <c r="F15" s="104" t="s">
        <v>61</v>
      </c>
      <c r="G15" s="104" t="s">
        <v>108</v>
      </c>
      <c r="H15" s="104" t="s">
        <v>81</v>
      </c>
      <c r="I15" s="104" t="s">
        <v>115</v>
      </c>
      <c r="J15" s="105">
        <v>2014</v>
      </c>
      <c r="K15" s="104">
        <v>3</v>
      </c>
      <c r="L15" s="104" t="s">
        <v>50</v>
      </c>
      <c r="M15" s="104" t="s">
        <v>78</v>
      </c>
      <c r="N15" s="106" t="s">
        <v>53</v>
      </c>
      <c r="O15" s="103" t="s">
        <v>92</v>
      </c>
      <c r="P15" s="104"/>
      <c r="Q15" s="104" t="s">
        <v>86</v>
      </c>
      <c r="R15" s="107" t="s">
        <v>99</v>
      </c>
      <c r="S15" s="108">
        <v>1</v>
      </c>
      <c r="T15" s="108">
        <v>5000</v>
      </c>
      <c r="U15" s="108">
        <f t="shared" ref="U15:U16" si="23">S15*T15</f>
        <v>5000</v>
      </c>
      <c r="V15" s="108">
        <v>0</v>
      </c>
      <c r="W15" s="108">
        <v>0</v>
      </c>
      <c r="X15" s="108">
        <f t="shared" ref="X15:X16" si="24">V15*W15</f>
        <v>0</v>
      </c>
      <c r="Y15" s="108">
        <v>0</v>
      </c>
      <c r="Z15" s="108">
        <f t="shared" ref="Z15:Z16" si="25">X15-Y15</f>
        <v>0</v>
      </c>
      <c r="AA15" s="104">
        <v>3000</v>
      </c>
      <c r="AB15" s="104">
        <v>3000</v>
      </c>
      <c r="AC15" s="104"/>
      <c r="AD15" s="104"/>
      <c r="AE15" s="109" t="s">
        <v>26</v>
      </c>
      <c r="AF15" s="107"/>
      <c r="AG15" s="65"/>
      <c r="AH15" s="104"/>
      <c r="AI15" s="104" t="s">
        <v>40</v>
      </c>
      <c r="AJ15" s="104"/>
      <c r="AK15" s="104">
        <v>3000</v>
      </c>
      <c r="AL15" s="110">
        <v>44909</v>
      </c>
      <c r="AM15" s="115"/>
      <c r="AN15" s="115"/>
      <c r="AO15" s="112" t="s">
        <v>145</v>
      </c>
      <c r="AP15" s="113"/>
      <c r="AQ15" s="113">
        <v>20221215</v>
      </c>
      <c r="AR15" s="116" t="s">
        <v>203</v>
      </c>
      <c r="AS15" s="114"/>
    </row>
    <row r="16" spans="1:45" s="54" customFormat="1" ht="12" customHeight="1" x14ac:dyDescent="0.15">
      <c r="A16" s="9" t="s">
        <v>106</v>
      </c>
      <c r="B16" s="101">
        <v>422</v>
      </c>
      <c r="C16" s="102" t="s">
        <v>151</v>
      </c>
      <c r="D16" s="102">
        <v>44909</v>
      </c>
      <c r="E16" s="103"/>
      <c r="F16" s="104"/>
      <c r="G16" s="104" t="s">
        <v>108</v>
      </c>
      <c r="H16" s="104" t="s">
        <v>43</v>
      </c>
      <c r="I16" s="104" t="s">
        <v>123</v>
      </c>
      <c r="J16" s="105">
        <v>2019</v>
      </c>
      <c r="K16" s="104">
        <v>8</v>
      </c>
      <c r="L16" s="104" t="s">
        <v>50</v>
      </c>
      <c r="M16" s="104"/>
      <c r="N16" s="106" t="s">
        <v>73</v>
      </c>
      <c r="O16" s="103" t="s">
        <v>112</v>
      </c>
      <c r="P16" s="104"/>
      <c r="Q16" s="104"/>
      <c r="R16" s="107"/>
      <c r="S16" s="108">
        <v>0</v>
      </c>
      <c r="T16" s="108">
        <v>0</v>
      </c>
      <c r="U16" s="108">
        <f t="shared" si="23"/>
        <v>0</v>
      </c>
      <c r="V16" s="108">
        <v>0</v>
      </c>
      <c r="W16" s="108">
        <v>0</v>
      </c>
      <c r="X16" s="108">
        <f t="shared" si="24"/>
        <v>0</v>
      </c>
      <c r="Y16" s="108">
        <v>1800</v>
      </c>
      <c r="Z16" s="108">
        <f t="shared" si="25"/>
        <v>-1800</v>
      </c>
      <c r="AA16" s="104">
        <v>0</v>
      </c>
      <c r="AB16" s="104">
        <v>1800</v>
      </c>
      <c r="AC16" s="104"/>
      <c r="AD16" s="104"/>
      <c r="AE16" s="109" t="s">
        <v>26</v>
      </c>
      <c r="AF16" s="107"/>
      <c r="AG16" s="65"/>
      <c r="AH16" s="104"/>
      <c r="AI16" s="104" t="s">
        <v>44</v>
      </c>
      <c r="AJ16" s="104"/>
      <c r="AK16" s="104">
        <v>1800</v>
      </c>
      <c r="AL16" s="110">
        <v>44909</v>
      </c>
      <c r="AM16" s="115"/>
      <c r="AN16" s="115"/>
      <c r="AO16" s="112" t="s">
        <v>145</v>
      </c>
      <c r="AP16" s="113"/>
      <c r="AQ16" s="113"/>
      <c r="AR16" s="114"/>
      <c r="AS16" s="114"/>
    </row>
    <row r="17" spans="1:45" s="54" customFormat="1" ht="12" customHeight="1" x14ac:dyDescent="0.15">
      <c r="A17" s="9" t="s">
        <v>106</v>
      </c>
      <c r="B17" s="101">
        <v>511</v>
      </c>
      <c r="C17" s="102">
        <v>44873</v>
      </c>
      <c r="D17" s="102">
        <v>44911</v>
      </c>
      <c r="E17" s="103" t="s">
        <v>152</v>
      </c>
      <c r="F17" s="104"/>
      <c r="G17" s="104" t="s">
        <v>108</v>
      </c>
      <c r="H17" s="104" t="s">
        <v>81</v>
      </c>
      <c r="I17" s="104" t="s">
        <v>118</v>
      </c>
      <c r="J17" s="105">
        <v>2022</v>
      </c>
      <c r="K17" s="104">
        <v>2</v>
      </c>
      <c r="L17" s="104" t="s">
        <v>50</v>
      </c>
      <c r="M17" s="104"/>
      <c r="N17" s="106" t="s">
        <v>119</v>
      </c>
      <c r="O17" s="103" t="s">
        <v>67</v>
      </c>
      <c r="P17" s="104"/>
      <c r="Q17" s="104" t="s">
        <v>91</v>
      </c>
      <c r="R17" s="107" t="s">
        <v>94</v>
      </c>
      <c r="S17" s="108">
        <v>-85</v>
      </c>
      <c r="T17" s="108">
        <v>270</v>
      </c>
      <c r="U17" s="108">
        <f t="shared" ref="U17" si="26">S17*T17</f>
        <v>-22950</v>
      </c>
      <c r="V17" s="108">
        <v>0</v>
      </c>
      <c r="W17" s="108">
        <v>0</v>
      </c>
      <c r="X17" s="108">
        <f t="shared" ref="X17" si="27">V17*W17</f>
        <v>0</v>
      </c>
      <c r="Y17" s="108">
        <v>0</v>
      </c>
      <c r="Z17" s="108">
        <f t="shared" ref="Z17" si="28">X17-Y17</f>
        <v>0</v>
      </c>
      <c r="AA17" s="104">
        <v>-20800</v>
      </c>
      <c r="AB17" s="104">
        <v>-20800</v>
      </c>
      <c r="AC17" s="104"/>
      <c r="AD17" s="104" t="s">
        <v>25</v>
      </c>
      <c r="AE17" s="109"/>
      <c r="AF17" s="107"/>
      <c r="AG17" s="65"/>
      <c r="AH17" s="104"/>
      <c r="AI17" s="104" t="s">
        <v>40</v>
      </c>
      <c r="AJ17" s="104"/>
      <c r="AK17" s="104">
        <v>-20800</v>
      </c>
      <c r="AL17" s="110">
        <v>44911</v>
      </c>
      <c r="AM17" s="115"/>
      <c r="AN17" s="115"/>
      <c r="AO17" s="112" t="s">
        <v>145</v>
      </c>
      <c r="AP17" s="113"/>
      <c r="AQ17" s="113"/>
      <c r="AR17" s="114" t="s">
        <v>153</v>
      </c>
      <c r="AS17" s="114"/>
    </row>
    <row r="18" spans="1:45" s="54" customFormat="1" ht="12" customHeight="1" x14ac:dyDescent="0.15">
      <c r="A18" s="9" t="s">
        <v>106</v>
      </c>
      <c r="B18" s="101">
        <v>613</v>
      </c>
      <c r="C18" s="102">
        <v>44900</v>
      </c>
      <c r="D18" s="102">
        <v>44917</v>
      </c>
      <c r="E18" s="103" t="s">
        <v>154</v>
      </c>
      <c r="F18" s="104" t="s">
        <v>61</v>
      </c>
      <c r="G18" s="104" t="s">
        <v>108</v>
      </c>
      <c r="H18" s="104" t="s">
        <v>43</v>
      </c>
      <c r="I18" s="104" t="s">
        <v>121</v>
      </c>
      <c r="J18" s="105">
        <v>2016</v>
      </c>
      <c r="K18" s="104">
        <v>11</v>
      </c>
      <c r="L18" s="104" t="s">
        <v>50</v>
      </c>
      <c r="M18" s="104"/>
      <c r="N18" s="106" t="s">
        <v>64</v>
      </c>
      <c r="O18" s="103" t="s">
        <v>54</v>
      </c>
      <c r="P18" s="104"/>
      <c r="Q18" s="104" t="s">
        <v>83</v>
      </c>
      <c r="R18" s="107" t="s">
        <v>75</v>
      </c>
      <c r="S18" s="108">
        <v>0</v>
      </c>
      <c r="T18" s="108">
        <v>0</v>
      </c>
      <c r="U18" s="108">
        <f t="shared" ref="U18:U19" si="29">S18*T18</f>
        <v>0</v>
      </c>
      <c r="V18" s="108">
        <v>135</v>
      </c>
      <c r="W18" s="108">
        <v>680</v>
      </c>
      <c r="X18" s="108">
        <f t="shared" ref="X18:X19" si="30">V18*W18</f>
        <v>91800</v>
      </c>
      <c r="Y18" s="108">
        <v>0</v>
      </c>
      <c r="Z18" s="108">
        <f t="shared" ref="Z18:Z19" si="31">X18-Y18</f>
        <v>91800</v>
      </c>
      <c r="AA18" s="104">
        <v>77000</v>
      </c>
      <c r="AB18" s="104">
        <v>0</v>
      </c>
      <c r="AC18" s="104"/>
      <c r="AD18" s="104"/>
      <c r="AE18" s="109"/>
      <c r="AF18" s="107"/>
      <c r="AG18" s="65"/>
      <c r="AH18" s="104" t="s">
        <v>29</v>
      </c>
      <c r="AI18" s="104" t="s">
        <v>44</v>
      </c>
      <c r="AJ18" s="104"/>
      <c r="AK18" s="104"/>
      <c r="AL18" s="110"/>
      <c r="AM18" s="115"/>
      <c r="AN18" s="115"/>
      <c r="AO18" s="112" t="s">
        <v>145</v>
      </c>
      <c r="AP18" s="113"/>
      <c r="AQ18" s="113">
        <v>20221224</v>
      </c>
      <c r="AR18" s="116" t="s">
        <v>204</v>
      </c>
      <c r="AS18" s="114" t="s">
        <v>126</v>
      </c>
    </row>
    <row r="19" spans="1:45" s="121" customFormat="1" ht="12" customHeight="1" x14ac:dyDescent="0.15">
      <c r="A19" s="117" t="s">
        <v>106</v>
      </c>
      <c r="B19" s="20">
        <v>786</v>
      </c>
      <c r="C19" s="21">
        <v>44925</v>
      </c>
      <c r="D19" s="21">
        <v>44925</v>
      </c>
      <c r="E19" s="22" t="s">
        <v>195</v>
      </c>
      <c r="F19" s="23"/>
      <c r="G19" s="23" t="s">
        <v>110</v>
      </c>
      <c r="H19" s="23" t="s">
        <v>47</v>
      </c>
      <c r="I19" s="23" t="s">
        <v>196</v>
      </c>
      <c r="J19" s="118">
        <v>2015</v>
      </c>
      <c r="K19" s="23">
        <v>8</v>
      </c>
      <c r="L19" s="23" t="s">
        <v>197</v>
      </c>
      <c r="M19" s="23"/>
      <c r="N19" s="24" t="s">
        <v>198</v>
      </c>
      <c r="O19" s="22" t="s">
        <v>56</v>
      </c>
      <c r="P19" s="23" t="s">
        <v>199</v>
      </c>
      <c r="Q19" s="23" t="s">
        <v>200</v>
      </c>
      <c r="R19" s="25" t="s">
        <v>201</v>
      </c>
      <c r="S19" s="26">
        <v>35</v>
      </c>
      <c r="T19" s="26">
        <v>62</v>
      </c>
      <c r="U19" s="26">
        <f t="shared" si="29"/>
        <v>2170</v>
      </c>
      <c r="V19" s="26"/>
      <c r="W19" s="26"/>
      <c r="X19" s="26">
        <f t="shared" si="30"/>
        <v>0</v>
      </c>
      <c r="Y19" s="26"/>
      <c r="Z19" s="26">
        <f t="shared" si="31"/>
        <v>0</v>
      </c>
      <c r="AA19" s="23">
        <f t="shared" ref="AA19" si="32">U19+X19</f>
        <v>2170</v>
      </c>
      <c r="AB19" s="23">
        <f t="shared" ref="AB19" si="33">U19+Y19</f>
        <v>2170</v>
      </c>
      <c r="AC19" s="23"/>
      <c r="AD19" s="23"/>
      <c r="AE19" s="27"/>
      <c r="AF19" s="25">
        <f t="shared" ref="AF19" si="34">Z19</f>
        <v>0</v>
      </c>
      <c r="AG19" s="119"/>
      <c r="AH19" s="23" t="s">
        <v>29</v>
      </c>
      <c r="AI19" s="23" t="s">
        <v>48</v>
      </c>
      <c r="AJ19" s="23"/>
      <c r="AK19" s="23">
        <v>1560</v>
      </c>
      <c r="AL19" s="28">
        <v>44925</v>
      </c>
      <c r="AM19" s="29"/>
      <c r="AN19" s="29"/>
      <c r="AO19" s="30" t="s">
        <v>145</v>
      </c>
      <c r="AP19" s="120" t="s">
        <v>197</v>
      </c>
      <c r="AQ19" s="116"/>
      <c r="AR19" s="116"/>
    </row>
    <row r="20" spans="1:45" s="54" customFormat="1" ht="12" customHeight="1" x14ac:dyDescent="0.15">
      <c r="A20" s="9" t="s">
        <v>106</v>
      </c>
      <c r="B20" s="101">
        <v>797</v>
      </c>
      <c r="C20" s="102">
        <v>44922</v>
      </c>
      <c r="D20" s="102">
        <v>44926</v>
      </c>
      <c r="E20" s="103" t="s">
        <v>155</v>
      </c>
      <c r="F20" s="104"/>
      <c r="G20" s="104" t="s">
        <v>108</v>
      </c>
      <c r="H20" s="104" t="s">
        <v>69</v>
      </c>
      <c r="I20" s="104" t="s">
        <v>116</v>
      </c>
      <c r="J20" s="105">
        <v>2022</v>
      </c>
      <c r="K20" s="104">
        <v>12</v>
      </c>
      <c r="L20" s="104" t="s">
        <v>71</v>
      </c>
      <c r="M20" s="104" t="s">
        <v>78</v>
      </c>
      <c r="N20" s="106" t="s">
        <v>156</v>
      </c>
      <c r="O20" s="103" t="s">
        <v>57</v>
      </c>
      <c r="P20" s="104"/>
      <c r="Q20" s="104" t="s">
        <v>87</v>
      </c>
      <c r="R20" s="107" t="s">
        <v>63</v>
      </c>
      <c r="S20" s="108">
        <v>25</v>
      </c>
      <c r="T20" s="108">
        <v>260</v>
      </c>
      <c r="U20" s="108">
        <f t="shared" ref="U20:U21" si="35">S20*T20</f>
        <v>6500</v>
      </c>
      <c r="V20" s="108">
        <v>0</v>
      </c>
      <c r="W20" s="108">
        <v>0</v>
      </c>
      <c r="X20" s="108">
        <f t="shared" ref="X20:X21" si="36">V20*W20</f>
        <v>0</v>
      </c>
      <c r="Y20" s="108">
        <v>0</v>
      </c>
      <c r="Z20" s="108">
        <f t="shared" ref="Z20:Z21" si="37">X20-Y20</f>
        <v>0</v>
      </c>
      <c r="AA20" s="104">
        <v>5000</v>
      </c>
      <c r="AB20" s="104">
        <v>5000</v>
      </c>
      <c r="AC20" s="104">
        <v>53</v>
      </c>
      <c r="AD20" s="104" t="s">
        <v>25</v>
      </c>
      <c r="AE20" s="109"/>
      <c r="AF20" s="107"/>
      <c r="AG20" s="65"/>
      <c r="AH20" s="104"/>
      <c r="AI20" s="104" t="s">
        <v>80</v>
      </c>
      <c r="AJ20" s="104"/>
      <c r="AK20" s="104">
        <v>5000</v>
      </c>
      <c r="AL20" s="110">
        <v>44925</v>
      </c>
      <c r="AM20" s="115"/>
      <c r="AN20" s="115"/>
      <c r="AO20" s="112" t="s">
        <v>145</v>
      </c>
      <c r="AP20" s="113"/>
      <c r="AQ20" s="113"/>
      <c r="AR20" s="114"/>
      <c r="AS20" s="114"/>
    </row>
    <row r="21" spans="1:45" s="54" customFormat="1" ht="12" customHeight="1" x14ac:dyDescent="0.15">
      <c r="A21" s="9" t="s">
        <v>106</v>
      </c>
      <c r="B21" s="101">
        <v>798</v>
      </c>
      <c r="C21" s="102">
        <v>44867</v>
      </c>
      <c r="D21" s="102">
        <v>44926</v>
      </c>
      <c r="E21" s="137" t="s">
        <v>157</v>
      </c>
      <c r="F21" s="6"/>
      <c r="G21" s="6" t="s">
        <v>108</v>
      </c>
      <c r="H21" s="6" t="s">
        <v>69</v>
      </c>
      <c r="I21" s="6" t="s">
        <v>116</v>
      </c>
      <c r="J21" s="138">
        <v>2021</v>
      </c>
      <c r="K21" s="6">
        <v>5</v>
      </c>
      <c r="L21" s="6" t="s">
        <v>50</v>
      </c>
      <c r="M21" s="6" t="s">
        <v>79</v>
      </c>
      <c r="N21" s="139" t="s">
        <v>100</v>
      </c>
      <c r="O21" s="137" t="s">
        <v>52</v>
      </c>
      <c r="P21" s="6"/>
      <c r="Q21" s="6" t="s">
        <v>102</v>
      </c>
      <c r="R21" s="140" t="s">
        <v>95</v>
      </c>
      <c r="S21" s="108">
        <v>0</v>
      </c>
      <c r="T21" s="108">
        <v>0</v>
      </c>
      <c r="U21" s="108">
        <f t="shared" si="35"/>
        <v>0</v>
      </c>
      <c r="V21" s="108">
        <v>-200</v>
      </c>
      <c r="W21" s="108">
        <v>155</v>
      </c>
      <c r="X21" s="108">
        <f t="shared" si="36"/>
        <v>-31000</v>
      </c>
      <c r="Y21" s="108">
        <v>0</v>
      </c>
      <c r="Z21" s="108">
        <f t="shared" si="37"/>
        <v>-31000</v>
      </c>
      <c r="AA21" s="104">
        <v>-28000</v>
      </c>
      <c r="AB21" s="104">
        <v>0</v>
      </c>
      <c r="AC21" s="104"/>
      <c r="AD21" s="104"/>
      <c r="AE21" s="109" t="s">
        <v>26</v>
      </c>
      <c r="AF21" s="107"/>
      <c r="AG21" s="65"/>
      <c r="AH21" s="104"/>
      <c r="AI21" s="104" t="s">
        <v>80</v>
      </c>
      <c r="AJ21" s="104"/>
      <c r="AK21" s="104"/>
      <c r="AL21" s="110"/>
      <c r="AM21" s="115"/>
      <c r="AN21" s="115"/>
      <c r="AO21" s="112" t="s">
        <v>145</v>
      </c>
      <c r="AP21" s="113"/>
      <c r="AQ21" s="113"/>
      <c r="AR21" s="114"/>
      <c r="AS21" s="114"/>
    </row>
    <row r="22" spans="1:45" s="54" customFormat="1" ht="12" customHeight="1" x14ac:dyDescent="0.15">
      <c r="A22" s="10" t="s">
        <v>106</v>
      </c>
      <c r="B22" s="122"/>
      <c r="C22" s="93"/>
      <c r="D22" s="124" t="s">
        <v>158</v>
      </c>
      <c r="E22" s="134"/>
      <c r="F22" s="135"/>
      <c r="G22" s="135"/>
      <c r="H22" s="135"/>
      <c r="I22" s="135"/>
      <c r="J22" s="135"/>
      <c r="K22" s="135"/>
      <c r="L22" s="135"/>
      <c r="M22" s="135"/>
      <c r="N22" s="141"/>
      <c r="O22" s="136"/>
      <c r="P22" s="135"/>
      <c r="Q22" s="135"/>
      <c r="R22" s="135"/>
      <c r="S22" s="125">
        <f>SUM(S13:S21)</f>
        <v>-24</v>
      </c>
      <c r="T22" s="96">
        <f>U22/S22</f>
        <v>386.66666666666669</v>
      </c>
      <c r="U22" s="96">
        <f>SUM(U13:U21)</f>
        <v>-9280</v>
      </c>
      <c r="V22" s="96" t="s">
        <v>62</v>
      </c>
      <c r="W22" s="96">
        <v>9036756.3599999994</v>
      </c>
      <c r="X22" s="96">
        <f>SUM(X13:X21)</f>
        <v>129175</v>
      </c>
      <c r="Y22" s="96">
        <f>SUM(Y13:Y21)</f>
        <v>1800</v>
      </c>
      <c r="Z22" s="97">
        <f>W22+AA22-AB22</f>
        <v>9152331.3599999994</v>
      </c>
      <c r="AA22" s="96">
        <f>SUM(AA13:AA21)</f>
        <v>106745</v>
      </c>
      <c r="AB22" s="96">
        <f>SUM(AB13:AB21)</f>
        <v>-8830</v>
      </c>
      <c r="AC22" s="94">
        <v>53</v>
      </c>
      <c r="AD22" s="94">
        <v>812780.8</v>
      </c>
      <c r="AE22" s="94">
        <v>2034355</v>
      </c>
      <c r="AF22" s="96"/>
      <c r="AG22" s="65"/>
      <c r="AH22" s="94">
        <v>14346888</v>
      </c>
      <c r="AI22" s="96"/>
      <c r="AJ22" s="96">
        <f>SUM(AJ13:AJ21)</f>
        <v>0</v>
      </c>
      <c r="AK22" s="96">
        <f>SUM(AK13:AK21)</f>
        <v>-9440</v>
      </c>
      <c r="AL22" s="16"/>
      <c r="AM22" s="98"/>
      <c r="AN22" s="99"/>
      <c r="AO22" s="123" t="s">
        <v>145</v>
      </c>
      <c r="AP22" s="16"/>
      <c r="AQ22" s="16"/>
      <c r="AR22" s="95"/>
      <c r="AS22" s="94"/>
    </row>
    <row r="23" spans="1:45" s="1" customFormat="1" ht="12" customHeight="1" x14ac:dyDescent="0.15">
      <c r="A23" s="11"/>
      <c r="B23" s="2"/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4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/>
      <c r="AS23" s="5"/>
    </row>
    <row r="24" spans="1:45" s="155" customFormat="1" ht="15.75" customHeight="1" x14ac:dyDescent="0.15">
      <c r="A24" s="151"/>
      <c r="B24" s="150"/>
      <c r="C24" s="150"/>
      <c r="D24" s="150"/>
      <c r="E24" s="150"/>
      <c r="F24" s="150"/>
      <c r="G24" s="150"/>
      <c r="H24" s="152"/>
      <c r="I24" s="152"/>
      <c r="J24" s="150"/>
      <c r="K24" s="150"/>
      <c r="L24" s="150"/>
      <c r="M24" s="150"/>
      <c r="N24" s="153"/>
      <c r="O24" s="154"/>
      <c r="P24" s="150"/>
      <c r="Q24" s="150"/>
      <c r="R24" s="148" t="s">
        <v>226</v>
      </c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4"/>
      <c r="AS24" s="154"/>
    </row>
    <row r="25" spans="1:45" s="162" customFormat="1" ht="26.25" customHeight="1" x14ac:dyDescent="0.15">
      <c r="A25" s="158"/>
      <c r="B25" s="157"/>
      <c r="C25" s="157"/>
      <c r="D25" s="157"/>
      <c r="E25" s="157"/>
      <c r="F25" s="157"/>
      <c r="G25" s="157"/>
      <c r="H25" s="159"/>
      <c r="I25" s="159"/>
      <c r="J25" s="157"/>
      <c r="K25" s="157"/>
      <c r="L25" s="157"/>
      <c r="M25" s="157"/>
      <c r="N25" s="160"/>
      <c r="O25" s="161"/>
      <c r="P25" s="157"/>
      <c r="Q25" s="157"/>
      <c r="R25" s="156" t="s">
        <v>222</v>
      </c>
      <c r="S25" s="156" t="s">
        <v>217</v>
      </c>
      <c r="T25" s="156" t="s">
        <v>207</v>
      </c>
      <c r="U25" s="156" t="s">
        <v>206</v>
      </c>
      <c r="V25" s="156" t="s">
        <v>217</v>
      </c>
      <c r="W25" s="156" t="s">
        <v>207</v>
      </c>
      <c r="X25" s="156" t="s">
        <v>206</v>
      </c>
      <c r="Y25" s="156" t="s">
        <v>221</v>
      </c>
      <c r="Z25" s="156" t="s">
        <v>218</v>
      </c>
      <c r="AA25" s="156" t="s">
        <v>219</v>
      </c>
      <c r="AB25" s="156" t="s">
        <v>220</v>
      </c>
      <c r="AC25" s="157"/>
      <c r="AD25" s="157"/>
      <c r="AE25" s="157"/>
      <c r="AF25" s="156" t="s">
        <v>230</v>
      </c>
      <c r="AG25" s="157"/>
      <c r="AH25" s="157"/>
      <c r="AI25" s="157"/>
      <c r="AJ25" s="156" t="s">
        <v>242</v>
      </c>
      <c r="AK25" s="156" t="s">
        <v>243</v>
      </c>
      <c r="AL25" s="157"/>
      <c r="AM25" s="157"/>
      <c r="AN25" s="157"/>
      <c r="AO25" s="157"/>
      <c r="AP25" s="157"/>
      <c r="AQ25" s="157"/>
      <c r="AR25" s="161"/>
      <c r="AS25" s="161"/>
    </row>
    <row r="26" spans="1:45" s="162" customFormat="1" ht="45.75" customHeight="1" x14ac:dyDescent="0.15">
      <c r="A26" s="158"/>
      <c r="B26" s="157"/>
      <c r="C26" s="157"/>
      <c r="D26" s="157"/>
      <c r="E26" s="157"/>
      <c r="F26" s="157"/>
      <c r="G26" s="157"/>
      <c r="H26" s="159"/>
      <c r="I26" s="159"/>
      <c r="J26" s="157"/>
      <c r="K26" s="157"/>
      <c r="L26" s="157"/>
      <c r="M26" s="157"/>
      <c r="N26" s="160"/>
      <c r="O26" s="161"/>
      <c r="P26" s="157"/>
      <c r="Q26" s="157"/>
      <c r="R26" s="156" t="s">
        <v>227</v>
      </c>
      <c r="S26" s="156" t="s">
        <v>223</v>
      </c>
      <c r="T26" s="156" t="s">
        <v>232</v>
      </c>
      <c r="U26" s="156" t="s">
        <v>224</v>
      </c>
      <c r="V26" s="156" t="s">
        <v>228</v>
      </c>
      <c r="W26" s="156" t="s">
        <v>225</v>
      </c>
      <c r="X26" s="156" t="s">
        <v>233</v>
      </c>
      <c r="Y26" s="156" t="s">
        <v>234</v>
      </c>
      <c r="Z26" s="156" t="s">
        <v>231</v>
      </c>
      <c r="AA26" s="156" t="s">
        <v>235</v>
      </c>
      <c r="AB26" s="156" t="s">
        <v>236</v>
      </c>
      <c r="AC26" s="156" t="s">
        <v>237</v>
      </c>
      <c r="AD26" s="156" t="s">
        <v>240</v>
      </c>
      <c r="AE26" s="156" t="s">
        <v>241</v>
      </c>
      <c r="AF26" s="157"/>
      <c r="AG26" s="157"/>
      <c r="AH26" s="163" t="s">
        <v>246</v>
      </c>
      <c r="AI26" s="157"/>
      <c r="AJ26" s="156" t="s">
        <v>244</v>
      </c>
      <c r="AK26" s="156" t="s">
        <v>245</v>
      </c>
      <c r="AL26" s="157"/>
      <c r="AM26" s="157"/>
      <c r="AN26" s="157"/>
      <c r="AO26" s="157"/>
      <c r="AP26" s="157"/>
      <c r="AQ26" s="157"/>
      <c r="AR26" s="161"/>
      <c r="AS26" s="161"/>
    </row>
    <row r="27" spans="1:45" ht="12" customHeight="1" x14ac:dyDescent="0.15">
      <c r="AD27" s="164" t="s">
        <v>247</v>
      </c>
    </row>
  </sheetData>
  <mergeCells count="9">
    <mergeCell ref="R24:AB24"/>
    <mergeCell ref="AQ2:AR2"/>
    <mergeCell ref="A1:P1"/>
    <mergeCell ref="AM2:AN2"/>
    <mergeCell ref="S3:U3"/>
    <mergeCell ref="V3:Z3"/>
    <mergeCell ref="J3:K3"/>
    <mergeCell ref="S2:AB2"/>
    <mergeCell ref="AJ2:AK2"/>
  </mergeCells>
  <phoneticPr fontId="50" type="noConversion"/>
  <dataValidations count="1">
    <dataValidation type="list" allowBlank="1" showInputMessage="1" showErrorMessage="1" sqref="M4:M9 M18:M21" xr:uid="{00000000-0002-0000-0000-000000000000}">
      <formula1>"研发使用,正常使用"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2011-2023年度总表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pengcheng zhao</dc:creator>
  <cp:lastModifiedBy>蔡 燕玲</cp:lastModifiedBy>
  <cp:lastPrinted>2017-03-02T04:29:00Z</cp:lastPrinted>
  <dcterms:created xsi:type="dcterms:W3CDTF">2015-07-28T08:06:00Z</dcterms:created>
  <dcterms:modified xsi:type="dcterms:W3CDTF">2023-04-24T08:53:19Z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BA678C6461F6435FB5D712A976861599</vt:lpwstr>
  </property>
</Properties>
</file>