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현재_통합_문서" defaultThemeVersion="124226"/>
  <xr:revisionPtr revIDLastSave="0" documentId="13_ncr:1_{D8E611B5-F027-4773-B65B-F5B8E4A94413}" xr6:coauthVersionLast="44" xr6:coauthVersionMax="44" xr10:uidLastSave="{00000000-0000-0000-0000-000000000000}"/>
  <bookViews>
    <workbookView xWindow="3510" yWindow="3510" windowWidth="21600" windowHeight="11385" activeTab="1" xr2:uid="{00000000-000D-0000-FFFF-FFFF00000000}"/>
  </bookViews>
  <sheets>
    <sheet name="개요 " sheetId="1" r:id="rId1"/>
    <sheet name="1주차" sheetId="2" r:id="rId2"/>
    <sheet name="2주차" sheetId="3" r:id="rId3"/>
    <sheet name="3주차" sheetId="4" r:id="rId4"/>
    <sheet name="4주차" sheetId="5" r:id="rId5"/>
    <sheet name="5주차" sheetId="6" r:id="rId6"/>
    <sheet name="6주차" sheetId="7" r:id="rId7"/>
    <sheet name="7주차" sheetId="8" r:id="rId8"/>
    <sheet name="그외" sheetId="9" r:id="rId9"/>
    <sheet name="35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7" l="1"/>
  <c r="K32" i="6"/>
  <c r="K34" i="5"/>
  <c r="K32" i="4"/>
  <c r="K33" i="3"/>
  <c r="L35" i="2"/>
  <c r="J32" i="7"/>
  <c r="J32" i="6"/>
  <c r="J34" i="5"/>
  <c r="J32" i="4"/>
  <c r="J33" i="3"/>
  <c r="K35" i="2"/>
  <c r="K40" i="2" l="1"/>
  <c r="K36" i="2"/>
  <c r="K39" i="2"/>
  <c r="K42" i="2"/>
  <c r="K38" i="2"/>
  <c r="K41" i="2"/>
  <c r="K37" i="2"/>
  <c r="K38" i="5"/>
  <c r="K37" i="5"/>
  <c r="K36" i="5"/>
  <c r="K35" i="5"/>
  <c r="K39" i="5"/>
  <c r="K41" i="5"/>
  <c r="K40" i="5"/>
  <c r="J37" i="7"/>
  <c r="J36" i="7"/>
  <c r="J35" i="7"/>
  <c r="J34" i="7"/>
  <c r="J33" i="7"/>
  <c r="J39" i="7"/>
  <c r="J38" i="7"/>
  <c r="L39" i="2"/>
  <c r="L40" i="2"/>
  <c r="L36" i="2"/>
  <c r="L42" i="2"/>
  <c r="L38" i="2"/>
  <c r="L41" i="2"/>
  <c r="L37" i="2"/>
  <c r="J37" i="5"/>
  <c r="J36" i="5"/>
  <c r="J35" i="5"/>
  <c r="J41" i="5"/>
  <c r="J40" i="5"/>
  <c r="J38" i="5"/>
  <c r="J39" i="5"/>
  <c r="K39" i="7"/>
  <c r="K38" i="7"/>
  <c r="K37" i="7"/>
  <c r="K36" i="7"/>
  <c r="K35" i="7"/>
  <c r="K34" i="7"/>
  <c r="K33" i="7"/>
  <c r="K38" i="6"/>
  <c r="K34" i="6"/>
  <c r="K37" i="6"/>
  <c r="K33" i="6"/>
  <c r="K36" i="6"/>
  <c r="K39" i="6"/>
  <c r="K35" i="6"/>
  <c r="J37" i="6"/>
  <c r="J33" i="6"/>
  <c r="J36" i="6"/>
  <c r="J39" i="6"/>
  <c r="J35" i="6"/>
  <c r="J38" i="6"/>
  <c r="J34" i="6"/>
  <c r="K38" i="4"/>
  <c r="K36" i="4"/>
  <c r="K34" i="4"/>
  <c r="K39" i="4"/>
  <c r="K37" i="4"/>
  <c r="K35" i="4"/>
  <c r="K33" i="4"/>
  <c r="J39" i="4"/>
  <c r="J37" i="4"/>
  <c r="J35" i="4"/>
  <c r="J33" i="4"/>
  <c r="J38" i="4"/>
  <c r="J36" i="4"/>
  <c r="J34" i="4"/>
  <c r="K40" i="3"/>
  <c r="K38" i="3"/>
  <c r="K36" i="3"/>
  <c r="K34" i="3"/>
  <c r="K39" i="3"/>
  <c r="K37" i="3"/>
  <c r="K35" i="3"/>
  <c r="J39" i="3"/>
  <c r="J37" i="3"/>
  <c r="J35" i="3"/>
  <c r="J40" i="3"/>
  <c r="J38" i="3"/>
  <c r="J36" i="3"/>
  <c r="J34" i="3"/>
  <c r="I32" i="7"/>
  <c r="H32" i="7"/>
  <c r="G32" i="7"/>
  <c r="F32" i="7"/>
  <c r="E32" i="7"/>
  <c r="D32" i="7"/>
  <c r="C32" i="7"/>
  <c r="B32" i="7"/>
  <c r="I32" i="6"/>
  <c r="H32" i="6"/>
  <c r="G32" i="6"/>
  <c r="F32" i="6"/>
  <c r="E32" i="6"/>
  <c r="D32" i="6"/>
  <c r="C32" i="6"/>
  <c r="B32" i="6"/>
  <c r="I34" i="5"/>
  <c r="H34" i="5"/>
  <c r="G34" i="5"/>
  <c r="F34" i="5"/>
  <c r="E34" i="5"/>
  <c r="D34" i="5"/>
  <c r="C34" i="5"/>
  <c r="B34" i="5"/>
  <c r="I32" i="4"/>
  <c r="H32" i="4"/>
  <c r="G32" i="4"/>
  <c r="F32" i="4"/>
  <c r="E32" i="4"/>
  <c r="D32" i="4"/>
  <c r="C32" i="4"/>
  <c r="B32" i="4"/>
  <c r="I33" i="3"/>
  <c r="H33" i="3"/>
  <c r="G33" i="3"/>
  <c r="F33" i="3"/>
  <c r="E33" i="3"/>
  <c r="D33" i="3"/>
  <c r="C33" i="3"/>
  <c r="B33" i="3"/>
  <c r="J35" i="2"/>
  <c r="I35" i="2"/>
  <c r="H35" i="2"/>
  <c r="G35" i="2"/>
  <c r="F35" i="2"/>
  <c r="E35" i="2"/>
  <c r="D35" i="2"/>
  <c r="C35" i="2"/>
  <c r="E39" i="2" l="1"/>
  <c r="E42" i="2"/>
  <c r="E38" i="2"/>
  <c r="E41" i="2"/>
  <c r="E37" i="2"/>
  <c r="E40" i="2"/>
  <c r="E36" i="2"/>
  <c r="G42" i="2"/>
  <c r="G38" i="2"/>
  <c r="G41" i="2"/>
  <c r="G37" i="2"/>
  <c r="G40" i="2"/>
  <c r="G36" i="2"/>
  <c r="G39" i="2"/>
  <c r="F41" i="5"/>
  <c r="F40" i="5"/>
  <c r="F39" i="5"/>
  <c r="F38" i="5"/>
  <c r="F37" i="5"/>
  <c r="F36" i="5"/>
  <c r="F35" i="5"/>
  <c r="F39" i="7"/>
  <c r="F38" i="7"/>
  <c r="F37" i="7"/>
  <c r="F36" i="7"/>
  <c r="F35" i="7"/>
  <c r="F34" i="7"/>
  <c r="F33" i="7"/>
  <c r="H41" i="2"/>
  <c r="H37" i="2"/>
  <c r="H40" i="2"/>
  <c r="H36" i="2"/>
  <c r="H42" i="2"/>
  <c r="H38" i="2"/>
  <c r="H39" i="2"/>
  <c r="G41" i="5"/>
  <c r="G40" i="5"/>
  <c r="G39" i="5"/>
  <c r="G38" i="5"/>
  <c r="G37" i="5"/>
  <c r="G36" i="5"/>
  <c r="G35" i="5"/>
  <c r="G35" i="7"/>
  <c r="G36" i="7"/>
  <c r="G38" i="7"/>
  <c r="G34" i="7"/>
  <c r="G39" i="7"/>
  <c r="G37" i="7"/>
  <c r="G33" i="7"/>
  <c r="D39" i="7"/>
  <c r="D38" i="7"/>
  <c r="D37" i="7"/>
  <c r="D36" i="7"/>
  <c r="D35" i="7"/>
  <c r="D34" i="7"/>
  <c r="D33" i="7"/>
  <c r="I41" i="2"/>
  <c r="I37" i="2"/>
  <c r="I40" i="2"/>
  <c r="I36" i="2"/>
  <c r="I39" i="2"/>
  <c r="I42" i="2"/>
  <c r="I38" i="2"/>
  <c r="H41" i="5"/>
  <c r="H40" i="5"/>
  <c r="H39" i="5"/>
  <c r="H38" i="5"/>
  <c r="H37" i="5"/>
  <c r="H36" i="5"/>
  <c r="H35" i="5"/>
  <c r="H39" i="7"/>
  <c r="H38" i="7"/>
  <c r="H37" i="7"/>
  <c r="H36" i="7"/>
  <c r="H35" i="7"/>
  <c r="H34" i="7"/>
  <c r="H33" i="7"/>
  <c r="J41" i="2"/>
  <c r="J40" i="2"/>
  <c r="J36" i="2"/>
  <c r="J39" i="2"/>
  <c r="J42" i="2"/>
  <c r="J38" i="2"/>
  <c r="J37" i="2"/>
  <c r="I41" i="5"/>
  <c r="I40" i="5"/>
  <c r="I39" i="5"/>
  <c r="I38" i="5"/>
  <c r="I37" i="5"/>
  <c r="I36" i="5"/>
  <c r="I35" i="5"/>
  <c r="I39" i="7"/>
  <c r="I38" i="7"/>
  <c r="I37" i="7"/>
  <c r="I36" i="7"/>
  <c r="I35" i="7"/>
  <c r="I34" i="7"/>
  <c r="I33" i="7"/>
  <c r="D41" i="5"/>
  <c r="D40" i="5"/>
  <c r="D39" i="5"/>
  <c r="D38" i="5"/>
  <c r="D37" i="5"/>
  <c r="D36" i="5"/>
  <c r="D35" i="5"/>
  <c r="B39" i="7"/>
  <c r="B38" i="7"/>
  <c r="B37" i="7"/>
  <c r="B36" i="7"/>
  <c r="B35" i="7"/>
  <c r="B34" i="7"/>
  <c r="B33" i="7"/>
  <c r="C40" i="2"/>
  <c r="C36" i="2"/>
  <c r="C39" i="2"/>
  <c r="C42" i="2"/>
  <c r="C38" i="2"/>
  <c r="C41" i="2"/>
  <c r="C37" i="2"/>
  <c r="B41" i="5"/>
  <c r="B40" i="5"/>
  <c r="B39" i="5"/>
  <c r="B38" i="5"/>
  <c r="B37" i="5"/>
  <c r="B36" i="5"/>
  <c r="B35" i="5"/>
  <c r="D39" i="2"/>
  <c r="D42" i="2"/>
  <c r="D38" i="2"/>
  <c r="D41" i="2"/>
  <c r="D37" i="2"/>
  <c r="D40" i="2"/>
  <c r="D36" i="2"/>
  <c r="C41" i="5"/>
  <c r="C40" i="5"/>
  <c r="C39" i="5"/>
  <c r="C38" i="5"/>
  <c r="C37" i="5"/>
  <c r="C36" i="5"/>
  <c r="C35" i="5"/>
  <c r="C39" i="7"/>
  <c r="C38" i="7"/>
  <c r="C37" i="7"/>
  <c r="C36" i="7"/>
  <c r="C35" i="7"/>
  <c r="C34" i="7"/>
  <c r="C33" i="7"/>
  <c r="F42" i="2"/>
  <c r="F38" i="2"/>
  <c r="F41" i="2"/>
  <c r="F37" i="2"/>
  <c r="F39" i="2"/>
  <c r="F40" i="2"/>
  <c r="F36" i="2"/>
  <c r="E41" i="5"/>
  <c r="E40" i="5"/>
  <c r="E39" i="5"/>
  <c r="E36" i="5"/>
  <c r="E38" i="5"/>
  <c r="E35" i="5"/>
  <c r="E37" i="5"/>
  <c r="E39" i="7"/>
  <c r="E38" i="7"/>
  <c r="E37" i="7"/>
  <c r="E36" i="7"/>
  <c r="E35" i="7"/>
  <c r="E34" i="7"/>
  <c r="E33" i="7"/>
  <c r="E39" i="6"/>
  <c r="E38" i="6"/>
  <c r="E37" i="6"/>
  <c r="E36" i="6"/>
  <c r="E35" i="6"/>
  <c r="E34" i="6"/>
  <c r="E33" i="6"/>
  <c r="I39" i="6"/>
  <c r="I38" i="6"/>
  <c r="I37" i="6"/>
  <c r="I36" i="6"/>
  <c r="I35" i="6"/>
  <c r="I34" i="6"/>
  <c r="I33" i="6"/>
  <c r="B39" i="6"/>
  <c r="B38" i="6"/>
  <c r="B37" i="6"/>
  <c r="B36" i="6"/>
  <c r="B35" i="6"/>
  <c r="B34" i="6"/>
  <c r="B33" i="6"/>
  <c r="F39" i="6"/>
  <c r="F38" i="6"/>
  <c r="F37" i="6"/>
  <c r="F36" i="6"/>
  <c r="F35" i="6"/>
  <c r="F34" i="6"/>
  <c r="F33" i="6"/>
  <c r="C39" i="6"/>
  <c r="C38" i="6"/>
  <c r="C37" i="6"/>
  <c r="C36" i="6"/>
  <c r="C35" i="6"/>
  <c r="C34" i="6"/>
  <c r="C33" i="6"/>
  <c r="G39" i="6"/>
  <c r="G38" i="6"/>
  <c r="G37" i="6"/>
  <c r="G36" i="6"/>
  <c r="G35" i="6"/>
  <c r="G34" i="6"/>
  <c r="G33" i="6"/>
  <c r="D39" i="6"/>
  <c r="D38" i="6"/>
  <c r="D37" i="6"/>
  <c r="D36" i="6"/>
  <c r="D35" i="6"/>
  <c r="D34" i="6"/>
  <c r="D33" i="6"/>
  <c r="H39" i="6"/>
  <c r="H38" i="6"/>
  <c r="H37" i="6"/>
  <c r="H36" i="6"/>
  <c r="H35" i="6"/>
  <c r="H34" i="6"/>
  <c r="H33" i="6"/>
  <c r="G38" i="4"/>
  <c r="G36" i="4"/>
  <c r="G34" i="4"/>
  <c r="G39" i="4"/>
  <c r="G37" i="4"/>
  <c r="G35" i="4"/>
  <c r="G33" i="4"/>
  <c r="D38" i="4"/>
  <c r="D36" i="4"/>
  <c r="D34" i="4"/>
  <c r="D39" i="4"/>
  <c r="D37" i="4"/>
  <c r="D35" i="4"/>
  <c r="D33" i="4"/>
  <c r="H38" i="4"/>
  <c r="H36" i="4"/>
  <c r="H34" i="4"/>
  <c r="H39" i="4"/>
  <c r="H37" i="4"/>
  <c r="H35" i="4"/>
  <c r="H33" i="4"/>
  <c r="E39" i="4"/>
  <c r="E37" i="4"/>
  <c r="E35" i="4"/>
  <c r="E33" i="4"/>
  <c r="E38" i="4"/>
  <c r="E36" i="4"/>
  <c r="E34" i="4"/>
  <c r="I39" i="4"/>
  <c r="I37" i="4"/>
  <c r="I35" i="4"/>
  <c r="I33" i="4"/>
  <c r="I38" i="4"/>
  <c r="I36" i="4"/>
  <c r="I34" i="4"/>
  <c r="B39" i="4"/>
  <c r="B37" i="4"/>
  <c r="B35" i="4"/>
  <c r="B33" i="4"/>
  <c r="B38" i="4"/>
  <c r="B36" i="4"/>
  <c r="B34" i="4"/>
  <c r="F39" i="4"/>
  <c r="F37" i="4"/>
  <c r="F35" i="4"/>
  <c r="F33" i="4"/>
  <c r="F38" i="4"/>
  <c r="F36" i="4"/>
  <c r="F34" i="4"/>
  <c r="C38" i="4"/>
  <c r="C36" i="4"/>
  <c r="C34" i="4"/>
  <c r="C39" i="4"/>
  <c r="C37" i="4"/>
  <c r="C35" i="4"/>
  <c r="C33" i="4"/>
  <c r="C40" i="3"/>
  <c r="C38" i="3"/>
  <c r="C36" i="3"/>
  <c r="C34" i="3"/>
  <c r="C39" i="3"/>
  <c r="C37" i="3"/>
  <c r="C35" i="3"/>
  <c r="G40" i="3"/>
  <c r="G38" i="3"/>
  <c r="G36" i="3"/>
  <c r="G34" i="3"/>
  <c r="G39" i="3"/>
  <c r="G37" i="3"/>
  <c r="G35" i="3"/>
  <c r="D40" i="3"/>
  <c r="D38" i="3"/>
  <c r="D36" i="3"/>
  <c r="D34" i="3"/>
  <c r="D39" i="3"/>
  <c r="D37" i="3"/>
  <c r="D35" i="3"/>
  <c r="H40" i="3"/>
  <c r="H38" i="3"/>
  <c r="H36" i="3"/>
  <c r="H34" i="3"/>
  <c r="H39" i="3"/>
  <c r="H37" i="3"/>
  <c r="H35" i="3"/>
  <c r="E39" i="3"/>
  <c r="E37" i="3"/>
  <c r="E35" i="3"/>
  <c r="E40" i="3"/>
  <c r="E38" i="3"/>
  <c r="E36" i="3"/>
  <c r="E34" i="3"/>
  <c r="I40" i="3"/>
  <c r="I39" i="3"/>
  <c r="I37" i="3"/>
  <c r="I35" i="3"/>
  <c r="I38" i="3"/>
  <c r="I36" i="3"/>
  <c r="I34" i="3"/>
  <c r="B39" i="3"/>
  <c r="B37" i="3"/>
  <c r="B35" i="3"/>
  <c r="B40" i="3"/>
  <c r="B38" i="3"/>
  <c r="B36" i="3"/>
  <c r="B34" i="3"/>
  <c r="F39" i="3"/>
  <c r="F37" i="3"/>
  <c r="F35" i="3"/>
  <c r="F40" i="3"/>
  <c r="F38" i="3"/>
  <c r="F36" i="3"/>
  <c r="F34" i="3"/>
  <c r="Q26" i="10"/>
  <c r="V22" i="10"/>
  <c r="U22" i="10"/>
  <c r="T22" i="10"/>
  <c r="S22" i="10"/>
  <c r="R22" i="10"/>
  <c r="Q22" i="10"/>
  <c r="P22" i="10"/>
  <c r="O22" i="10"/>
  <c r="C6" i="10"/>
  <c r="C7" i="10"/>
  <c r="E6" i="10"/>
  <c r="E7" i="10"/>
  <c r="F59" i="10" s="1"/>
  <c r="F70" i="10" s="1"/>
  <c r="F15" i="10"/>
  <c r="F55" i="10" l="1"/>
  <c r="F22" i="10"/>
  <c r="F37" i="10"/>
  <c r="F48" i="10" s="1"/>
  <c r="F64" i="10"/>
  <c r="F21" i="10"/>
  <c r="F65" i="10"/>
  <c r="F63" i="10"/>
  <c r="F39" i="10"/>
  <c r="F23" i="10"/>
  <c r="F38" i="10"/>
  <c r="H63" i="10"/>
  <c r="H23" i="10"/>
  <c r="H39" i="10"/>
  <c r="H41" i="10" s="1"/>
  <c r="H37" i="10"/>
  <c r="H65" i="10"/>
  <c r="H22" i="10"/>
  <c r="H38" i="10"/>
  <c r="H64" i="10"/>
  <c r="H21" i="10"/>
  <c r="G65" i="10"/>
  <c r="G63" i="10"/>
  <c r="G22" i="10"/>
  <c r="G39" i="10"/>
  <c r="G37" i="10"/>
  <c r="G48" i="10" s="1"/>
  <c r="G64" i="10"/>
  <c r="G21" i="10"/>
  <c r="G23" i="10"/>
  <c r="G38" i="10"/>
  <c r="G49" i="10" s="1"/>
  <c r="E30" i="10"/>
  <c r="E72" i="10"/>
  <c r="E51" i="10"/>
  <c r="G16" i="10"/>
  <c r="G27" i="10" s="1"/>
  <c r="G18" i="10"/>
  <c r="G17" i="10"/>
  <c r="C75" i="10"/>
  <c r="E64" i="10"/>
  <c r="E63" i="10"/>
  <c r="E23" i="10"/>
  <c r="E21" i="10"/>
  <c r="E37" i="10"/>
  <c r="E65" i="10"/>
  <c r="E38" i="10"/>
  <c r="E22" i="10"/>
  <c r="E39" i="10"/>
  <c r="H30" i="10"/>
  <c r="H72" i="10"/>
  <c r="H51" i="10"/>
  <c r="F16" i="10"/>
  <c r="F27" i="10" s="1"/>
  <c r="F18" i="10"/>
  <c r="F20" i="10" s="1"/>
  <c r="F17" i="10"/>
  <c r="F30" i="10"/>
  <c r="F51" i="10"/>
  <c r="F72" i="10"/>
  <c r="H18" i="10"/>
  <c r="H20" i="10" s="1"/>
  <c r="H17" i="10"/>
  <c r="H28" i="10" s="1"/>
  <c r="H16" i="10"/>
  <c r="H27" i="10" s="1"/>
  <c r="H57" i="10"/>
  <c r="H35" i="10"/>
  <c r="H14" i="10"/>
  <c r="H59" i="10"/>
  <c r="H48" i="10"/>
  <c r="H58" i="10"/>
  <c r="H36" i="10"/>
  <c r="H71" i="10"/>
  <c r="H60" i="10"/>
  <c r="H62" i="10" s="1"/>
  <c r="H56" i="10"/>
  <c r="H49" i="10"/>
  <c r="H34" i="10"/>
  <c r="H13" i="10"/>
  <c r="H55" i="10"/>
  <c r="H29" i="10"/>
  <c r="E74" i="10"/>
  <c r="H50" i="10"/>
  <c r="H15" i="10"/>
  <c r="G72" i="10"/>
  <c r="G51" i="10"/>
  <c r="G30" i="10"/>
  <c r="E16" i="10"/>
  <c r="E18" i="10"/>
  <c r="E17" i="10"/>
  <c r="C74" i="10"/>
  <c r="E75" i="10"/>
  <c r="G13" i="10"/>
  <c r="G36" i="10"/>
  <c r="G50" i="10"/>
  <c r="G28" i="10"/>
  <c r="G58" i="10"/>
  <c r="G14" i="10"/>
  <c r="G20" i="10"/>
  <c r="G29" i="10"/>
  <c r="G55" i="10"/>
  <c r="G59" i="10"/>
  <c r="G15" i="10"/>
  <c r="G34" i="10"/>
  <c r="G56" i="10"/>
  <c r="G60" i="10"/>
  <c r="G71" i="10"/>
  <c r="G35" i="10"/>
  <c r="G41" i="10"/>
  <c r="G57" i="10"/>
  <c r="F34" i="10"/>
  <c r="F49" i="10"/>
  <c r="F56" i="10"/>
  <c r="F60" i="10"/>
  <c r="F62" i="10" s="1"/>
  <c r="F71" i="10"/>
  <c r="F13" i="10"/>
  <c r="F28" i="10"/>
  <c r="F35" i="10"/>
  <c r="F41" i="10"/>
  <c r="F57" i="10"/>
  <c r="F14" i="10"/>
  <c r="F29" i="10"/>
  <c r="F36" i="10"/>
  <c r="F50" i="10"/>
  <c r="F58" i="10"/>
  <c r="F69" i="10" s="1"/>
  <c r="H70" i="10"/>
  <c r="H69" i="10"/>
  <c r="D23" i="8"/>
  <c r="O65" i="10" l="1"/>
  <c r="O63" i="10"/>
  <c r="F89" i="10"/>
  <c r="O39" i="10"/>
  <c r="O37" i="10"/>
  <c r="F90" i="10"/>
  <c r="F88" i="10"/>
  <c r="O64" i="10"/>
  <c r="O38" i="10"/>
  <c r="Q65" i="10"/>
  <c r="Q64" i="10"/>
  <c r="Q63" i="10"/>
  <c r="H90" i="10"/>
  <c r="H89" i="10"/>
  <c r="H88" i="10"/>
  <c r="Q39" i="10"/>
  <c r="Q41" i="10" s="1"/>
  <c r="Q38" i="10"/>
  <c r="Q37" i="10"/>
  <c r="P64" i="10"/>
  <c r="P65" i="10"/>
  <c r="P63" i="10"/>
  <c r="G89" i="10"/>
  <c r="P39" i="10"/>
  <c r="P41" i="10" s="1"/>
  <c r="P37" i="10"/>
  <c r="P48" i="10" s="1"/>
  <c r="G90" i="10"/>
  <c r="G88" i="10"/>
  <c r="P38" i="10"/>
  <c r="P49" i="10" s="1"/>
  <c r="N51" i="10"/>
  <c r="E97" i="10"/>
  <c r="N72" i="10"/>
  <c r="G84" i="10"/>
  <c r="G83" i="10"/>
  <c r="G85" i="10"/>
  <c r="G87" i="10" s="1"/>
  <c r="P77" i="10"/>
  <c r="P59" i="10"/>
  <c r="P70" i="10" s="1"/>
  <c r="P55" i="10"/>
  <c r="P34" i="10"/>
  <c r="G81" i="10"/>
  <c r="P76" i="10"/>
  <c r="P58" i="10"/>
  <c r="P69" i="10" s="1"/>
  <c r="P50" i="10"/>
  <c r="G80" i="10"/>
  <c r="P71" i="10"/>
  <c r="P57" i="10"/>
  <c r="P36" i="10"/>
  <c r="P60" i="10"/>
  <c r="P62" i="10" s="1"/>
  <c r="P35" i="10"/>
  <c r="G96" i="10"/>
  <c r="P78" i="10"/>
  <c r="P56" i="10"/>
  <c r="G82" i="10"/>
  <c r="N65" i="10"/>
  <c r="N38" i="10"/>
  <c r="N63" i="10"/>
  <c r="E89" i="10"/>
  <c r="E88" i="10"/>
  <c r="N39" i="10"/>
  <c r="N64" i="10"/>
  <c r="E90" i="10"/>
  <c r="N37" i="10"/>
  <c r="Q72" i="10"/>
  <c r="H97" i="10"/>
  <c r="Q51" i="10"/>
  <c r="F85" i="10"/>
  <c r="F87" i="10" s="1"/>
  <c r="F84" i="10"/>
  <c r="F95" i="10" s="1"/>
  <c r="F83" i="10"/>
  <c r="F94" i="10" s="1"/>
  <c r="O71" i="10"/>
  <c r="O60" i="10"/>
  <c r="O62" i="10" s="1"/>
  <c r="O56" i="10"/>
  <c r="O49" i="10"/>
  <c r="O34" i="10"/>
  <c r="F82" i="10"/>
  <c r="O78" i="10"/>
  <c r="O59" i="10"/>
  <c r="O70" i="10" s="1"/>
  <c r="O55" i="10"/>
  <c r="O48" i="10"/>
  <c r="F81" i="10"/>
  <c r="O77" i="10"/>
  <c r="O58" i="10"/>
  <c r="O69" i="10" s="1"/>
  <c r="O36" i="10"/>
  <c r="F80" i="10"/>
  <c r="O76" i="10"/>
  <c r="O57" i="10"/>
  <c r="O41" i="10"/>
  <c r="O35" i="10"/>
  <c r="F96" i="10"/>
  <c r="O50" i="10"/>
  <c r="O51" i="10"/>
  <c r="O72" i="10"/>
  <c r="F97" i="10"/>
  <c r="H84" i="10"/>
  <c r="H85" i="10"/>
  <c r="H83" i="10"/>
  <c r="H96" i="10"/>
  <c r="Q76" i="10"/>
  <c r="Q57" i="10"/>
  <c r="Q35" i="10"/>
  <c r="Q71" i="10"/>
  <c r="Q56" i="10"/>
  <c r="Q49" i="10"/>
  <c r="H82" i="10"/>
  <c r="Q78" i="10"/>
  <c r="Q59" i="10"/>
  <c r="Q70" i="10" s="1"/>
  <c r="Q48" i="10"/>
  <c r="H81" i="10"/>
  <c r="Q77" i="10"/>
  <c r="Q50" i="10"/>
  <c r="H80" i="10"/>
  <c r="Q60" i="10"/>
  <c r="Q62" i="10" s="1"/>
  <c r="Q34" i="10"/>
  <c r="Q55" i="10"/>
  <c r="Q58" i="10"/>
  <c r="Q69" i="10" s="1"/>
  <c r="Q36" i="10"/>
  <c r="P72" i="10"/>
  <c r="G97" i="10"/>
  <c r="P51" i="10"/>
  <c r="E83" i="10"/>
  <c r="E85" i="10"/>
  <c r="E84" i="10"/>
  <c r="N71" i="10"/>
  <c r="N60" i="10"/>
  <c r="N56" i="10"/>
  <c r="N34" i="10"/>
  <c r="E81" i="10"/>
  <c r="N78" i="10"/>
  <c r="N59" i="10"/>
  <c r="N55" i="10"/>
  <c r="E80" i="10"/>
  <c r="N58" i="10"/>
  <c r="N36" i="10"/>
  <c r="E96" i="10"/>
  <c r="N77" i="10"/>
  <c r="N50" i="10"/>
  <c r="N76" i="10"/>
  <c r="N57" i="10"/>
  <c r="N35" i="10"/>
  <c r="E82" i="10"/>
  <c r="G62" i="10"/>
  <c r="G70" i="10"/>
  <c r="G69" i="10"/>
  <c r="F3" i="2"/>
  <c r="C3" i="2"/>
  <c r="F2" i="2"/>
  <c r="C2" i="2"/>
  <c r="G15" i="2" l="1"/>
  <c r="G17" i="2"/>
  <c r="G16" i="2"/>
  <c r="E16" i="2"/>
  <c r="E17" i="2"/>
  <c r="E15" i="2"/>
  <c r="F16" i="2"/>
  <c r="F17" i="2"/>
  <c r="F15" i="2"/>
  <c r="C2" i="4"/>
  <c r="D16" i="2"/>
  <c r="D17" i="2"/>
  <c r="D15" i="2"/>
  <c r="G26" i="2"/>
  <c r="E26" i="2"/>
  <c r="F26" i="2"/>
  <c r="D11" i="2"/>
  <c r="D23" i="2" s="1"/>
  <c r="D26" i="2"/>
  <c r="F8" i="2"/>
  <c r="D24" i="2"/>
  <c r="F25" i="2"/>
  <c r="F24" i="2"/>
  <c r="D25" i="2"/>
  <c r="E24" i="2"/>
  <c r="G25" i="2"/>
  <c r="G24" i="2"/>
  <c r="E25" i="2"/>
  <c r="H87" i="10"/>
  <c r="H95" i="10"/>
  <c r="H94" i="10"/>
  <c r="G95" i="10"/>
  <c r="G94" i="10"/>
  <c r="D7" i="2"/>
  <c r="D8" i="2"/>
  <c r="D9" i="2"/>
  <c r="D10" i="2"/>
  <c r="D22" i="2" s="1"/>
  <c r="D12" i="2"/>
  <c r="D14" i="2" s="1"/>
  <c r="E7" i="2"/>
  <c r="E8" i="2"/>
  <c r="E9" i="2"/>
  <c r="E10" i="2"/>
  <c r="E22" i="2" s="1"/>
  <c r="E11" i="2"/>
  <c r="E23" i="2" s="1"/>
  <c r="E12" i="2"/>
  <c r="E14" i="2" s="1"/>
  <c r="F7" i="2"/>
  <c r="F9" i="2"/>
  <c r="F10" i="2"/>
  <c r="F22" i="2" s="1"/>
  <c r="F11" i="2"/>
  <c r="F23" i="2" s="1"/>
  <c r="F12" i="2"/>
  <c r="F14" i="2" s="1"/>
  <c r="G7" i="2"/>
  <c r="G8" i="2"/>
  <c r="G9" i="2"/>
  <c r="G10" i="2"/>
  <c r="G22" i="2" s="1"/>
  <c r="G11" i="2"/>
  <c r="G23" i="2" s="1"/>
  <c r="G12" i="2"/>
  <c r="G14" i="2" s="1"/>
  <c r="F2" i="8"/>
  <c r="F2" i="7"/>
  <c r="F2" i="6"/>
  <c r="F2" i="5"/>
  <c r="F2" i="4"/>
  <c r="F2" i="3"/>
  <c r="C3" i="8"/>
  <c r="C3" i="7"/>
  <c r="C3" i="6"/>
  <c r="C3" i="5"/>
  <c r="C3" i="4"/>
  <c r="C3" i="3"/>
  <c r="F3" i="8"/>
  <c r="F3" i="7"/>
  <c r="F3" i="6"/>
  <c r="F3" i="5"/>
  <c r="F3" i="4"/>
  <c r="F3" i="3"/>
  <c r="C2" i="8"/>
  <c r="C2" i="7"/>
  <c r="C2" i="6"/>
  <c r="C2" i="5"/>
  <c r="C2" i="3"/>
  <c r="D16" i="4" l="1"/>
  <c r="D15" i="4"/>
  <c r="D17" i="4"/>
  <c r="D17" i="7"/>
  <c r="D15" i="7"/>
  <c r="D16" i="7"/>
  <c r="D17" i="3"/>
  <c r="D16" i="3"/>
  <c r="D15" i="3"/>
  <c r="E17" i="4"/>
  <c r="E16" i="4"/>
  <c r="E15" i="4"/>
  <c r="D26" i="6"/>
  <c r="F17" i="6"/>
  <c r="F16" i="6"/>
  <c r="F15" i="6"/>
  <c r="E26" i="5"/>
  <c r="G16" i="5"/>
  <c r="G17" i="5"/>
  <c r="G15" i="5"/>
  <c r="G26" i="3"/>
  <c r="E17" i="3"/>
  <c r="E15" i="3"/>
  <c r="E16" i="3"/>
  <c r="E26" i="6"/>
  <c r="G17" i="6"/>
  <c r="G15" i="6"/>
  <c r="G16" i="6"/>
  <c r="F26" i="5"/>
  <c r="D17" i="5"/>
  <c r="D15" i="5"/>
  <c r="D16" i="5"/>
  <c r="E26" i="3"/>
  <c r="G17" i="3"/>
  <c r="G16" i="3"/>
  <c r="G15" i="3"/>
  <c r="G16" i="7"/>
  <c r="G17" i="7"/>
  <c r="G15" i="7"/>
  <c r="G26" i="5"/>
  <c r="E17" i="5"/>
  <c r="E16" i="5"/>
  <c r="E15" i="5"/>
  <c r="D26" i="3"/>
  <c r="F17" i="3"/>
  <c r="F16" i="3"/>
  <c r="F15" i="3"/>
  <c r="F17" i="7"/>
  <c r="F16" i="7"/>
  <c r="F15" i="7"/>
  <c r="E17" i="7"/>
  <c r="E16" i="7"/>
  <c r="E15" i="7"/>
  <c r="F26" i="6"/>
  <c r="D16" i="6"/>
  <c r="D17" i="6"/>
  <c r="D15" i="6"/>
  <c r="G17" i="4"/>
  <c r="G15" i="4"/>
  <c r="G16" i="4"/>
  <c r="G26" i="6"/>
  <c r="E17" i="6"/>
  <c r="E16" i="6"/>
  <c r="E15" i="6"/>
  <c r="F17" i="4"/>
  <c r="F16" i="4"/>
  <c r="F15" i="4"/>
  <c r="D26" i="5"/>
  <c r="F17" i="5"/>
  <c r="F16" i="5"/>
  <c r="F15" i="5"/>
  <c r="G26" i="4"/>
  <c r="E26" i="4"/>
  <c r="D26" i="4"/>
  <c r="G26" i="7"/>
  <c r="E7" i="7"/>
  <c r="F26" i="7"/>
  <c r="D12" i="7"/>
  <c r="D14" i="7" s="1"/>
  <c r="D8" i="7"/>
  <c r="D11" i="7"/>
  <c r="D23" i="7" s="1"/>
  <c r="D7" i="7"/>
  <c r="D10" i="7"/>
  <c r="D22" i="7" s="1"/>
  <c r="F25" i="7"/>
  <c r="D24" i="7"/>
  <c r="D9" i="7"/>
  <c r="F26" i="3"/>
  <c r="F26" i="4"/>
  <c r="E26" i="7"/>
  <c r="G7" i="7"/>
  <c r="D26" i="7"/>
  <c r="F11" i="7"/>
  <c r="F7" i="7"/>
  <c r="F10" i="7"/>
  <c r="F22" i="7" s="1"/>
  <c r="F24" i="7"/>
  <c r="F9" i="7"/>
  <c r="D25" i="7"/>
  <c r="F12" i="7"/>
  <c r="F14" i="7" s="1"/>
  <c r="F8" i="7"/>
  <c r="G24" i="6"/>
  <c r="G11" i="6"/>
  <c r="G23" i="6" s="1"/>
  <c r="G9" i="6"/>
  <c r="G7" i="6"/>
  <c r="E25" i="6"/>
  <c r="G12" i="6"/>
  <c r="G14" i="6" s="1"/>
  <c r="G10" i="6"/>
  <c r="G22" i="6" s="1"/>
  <c r="G8" i="6"/>
  <c r="D25" i="6"/>
  <c r="F12" i="6"/>
  <c r="F14" i="6" s="1"/>
  <c r="F10" i="6"/>
  <c r="F22" i="6" s="1"/>
  <c r="F8" i="6"/>
  <c r="F9" i="6"/>
  <c r="F24" i="6"/>
  <c r="F11" i="6"/>
  <c r="F23" i="6" s="1"/>
  <c r="F7" i="6"/>
  <c r="E25" i="7"/>
  <c r="G10" i="7"/>
  <c r="G22" i="7" s="1"/>
  <c r="G8" i="7"/>
  <c r="G24" i="7"/>
  <c r="G9" i="7"/>
  <c r="G12" i="7"/>
  <c r="G14" i="7" s="1"/>
  <c r="G11" i="7"/>
  <c r="G23" i="7" s="1"/>
  <c r="G24" i="5"/>
  <c r="G11" i="5"/>
  <c r="G23" i="5" s="1"/>
  <c r="G9" i="5"/>
  <c r="G7" i="5"/>
  <c r="E25" i="5"/>
  <c r="G12" i="5"/>
  <c r="G14" i="5" s="1"/>
  <c r="G10" i="5"/>
  <c r="G22" i="5" s="1"/>
  <c r="G8" i="5"/>
  <c r="D25" i="5"/>
  <c r="F12" i="5"/>
  <c r="F14" i="5" s="1"/>
  <c r="F10" i="5"/>
  <c r="F22" i="5" s="1"/>
  <c r="F8" i="5"/>
  <c r="F24" i="5"/>
  <c r="F9" i="5"/>
  <c r="F11" i="5"/>
  <c r="F23" i="5" s="1"/>
  <c r="F7" i="5"/>
  <c r="D24" i="5"/>
  <c r="D11" i="5"/>
  <c r="D23" i="5" s="1"/>
  <c r="D9" i="5"/>
  <c r="D7" i="5"/>
  <c r="F25" i="5"/>
  <c r="D12" i="5"/>
  <c r="D14" i="5" s="1"/>
  <c r="D10" i="5"/>
  <c r="D22" i="5" s="1"/>
  <c r="D8" i="5"/>
  <c r="G25" i="5"/>
  <c r="E24" i="5"/>
  <c r="E12" i="5"/>
  <c r="E14" i="5" s="1"/>
  <c r="E10" i="5"/>
  <c r="E22" i="5" s="1"/>
  <c r="E9" i="5"/>
  <c r="E7" i="5"/>
  <c r="E11" i="5"/>
  <c r="E23" i="5" s="1"/>
  <c r="E8" i="5"/>
  <c r="D24" i="6"/>
  <c r="D12" i="6"/>
  <c r="D14" i="6" s="1"/>
  <c r="D10" i="6"/>
  <c r="D22" i="6" s="1"/>
  <c r="D9" i="6"/>
  <c r="D7" i="6"/>
  <c r="F25" i="6"/>
  <c r="D11" i="6"/>
  <c r="D23" i="6" s="1"/>
  <c r="D8" i="6"/>
  <c r="G25" i="6"/>
  <c r="E11" i="6"/>
  <c r="E23" i="6" s="1"/>
  <c r="E8" i="6"/>
  <c r="E24" i="6"/>
  <c r="E12" i="6"/>
  <c r="E14" i="6" s="1"/>
  <c r="E10" i="6"/>
  <c r="E22" i="6" s="1"/>
  <c r="E9" i="6"/>
  <c r="E7" i="6"/>
  <c r="E11" i="7"/>
  <c r="E23" i="7" s="1"/>
  <c r="G25" i="7"/>
  <c r="E10" i="7"/>
  <c r="E22" i="7" s="1"/>
  <c r="E24" i="7"/>
  <c r="E9" i="7"/>
  <c r="E12" i="7"/>
  <c r="E14" i="7" s="1"/>
  <c r="E8" i="7"/>
  <c r="F25" i="3"/>
  <c r="D7" i="3"/>
  <c r="D8" i="3"/>
  <c r="D9" i="3"/>
  <c r="D10" i="3"/>
  <c r="D22" i="3" s="1"/>
  <c r="D11" i="3"/>
  <c r="D23" i="3" s="1"/>
  <c r="D12" i="3"/>
  <c r="D14" i="3" s="1"/>
  <c r="D24" i="3"/>
  <c r="D25" i="3"/>
  <c r="F7" i="3"/>
  <c r="F8" i="3"/>
  <c r="F9" i="3"/>
  <c r="F10" i="3"/>
  <c r="F22" i="3" s="1"/>
  <c r="F11" i="3"/>
  <c r="F23" i="3" s="1"/>
  <c r="F12" i="3"/>
  <c r="F14" i="3" s="1"/>
  <c r="F24" i="3"/>
  <c r="E25" i="3"/>
  <c r="G7" i="3"/>
  <c r="G8" i="3"/>
  <c r="G9" i="3"/>
  <c r="G10" i="3"/>
  <c r="G22" i="3" s="1"/>
  <c r="G11" i="3"/>
  <c r="G23" i="3" s="1"/>
  <c r="G12" i="3"/>
  <c r="G14" i="3" s="1"/>
  <c r="G24" i="3"/>
  <c r="G25" i="3"/>
  <c r="E7" i="3"/>
  <c r="E9" i="3"/>
  <c r="E10" i="3"/>
  <c r="E22" i="3" s="1"/>
  <c r="E12" i="3"/>
  <c r="E14" i="3" s="1"/>
  <c r="E8" i="3"/>
  <c r="E11" i="3"/>
  <c r="E23" i="3" s="1"/>
  <c r="E24" i="3"/>
  <c r="F23" i="7"/>
  <c r="D7" i="4"/>
  <c r="D8" i="4"/>
  <c r="D9" i="4"/>
  <c r="D10" i="4"/>
  <c r="D22" i="4" s="1"/>
  <c r="D11" i="4"/>
  <c r="D23" i="4" s="1"/>
  <c r="D12" i="4"/>
  <c r="D14" i="4" s="1"/>
  <c r="D24" i="4"/>
  <c r="F25" i="4"/>
  <c r="G25" i="4"/>
  <c r="E7" i="4"/>
  <c r="E8" i="4"/>
  <c r="E9" i="4"/>
  <c r="E10" i="4"/>
  <c r="E22" i="4" s="1"/>
  <c r="E11" i="4"/>
  <c r="E23" i="4" s="1"/>
  <c r="E12" i="4"/>
  <c r="E14" i="4" s="1"/>
  <c r="E24" i="4"/>
  <c r="G7" i="4"/>
  <c r="G8" i="4"/>
  <c r="G9" i="4"/>
  <c r="G10" i="4"/>
  <c r="G22" i="4" s="1"/>
  <c r="G11" i="4"/>
  <c r="G23" i="4" s="1"/>
  <c r="G12" i="4"/>
  <c r="G14" i="4" s="1"/>
  <c r="G24" i="4"/>
  <c r="E25" i="4"/>
  <c r="D25" i="4"/>
  <c r="F7" i="4"/>
  <c r="F8" i="4"/>
  <c r="F9" i="4"/>
  <c r="F10" i="4"/>
  <c r="F22" i="4" s="1"/>
  <c r="F11" i="4"/>
  <c r="F23" i="4" s="1"/>
  <c r="F12" i="4"/>
  <c r="F14" i="4" s="1"/>
  <c r="F24" i="4"/>
  <c r="D8" i="8"/>
  <c r="D9" i="8"/>
  <c r="D7" i="8"/>
  <c r="E9" i="8"/>
  <c r="E7" i="8"/>
  <c r="E8" i="8"/>
  <c r="G9" i="8"/>
  <c r="G8" i="8"/>
  <c r="G7" i="8"/>
  <c r="F9" i="8"/>
  <c r="F8" i="8"/>
  <c r="F7" i="8"/>
  <c r="E14" i="10"/>
  <c r="E35" i="10"/>
  <c r="E56" i="10"/>
  <c r="E34" i="10"/>
  <c r="E50" i="10"/>
  <c r="E15" i="10"/>
  <c r="E57" i="10"/>
  <c r="E13" i="10"/>
  <c r="E71" i="10"/>
  <c r="E36" i="10"/>
  <c r="E29" i="10"/>
  <c r="E55" i="10"/>
  <c r="E20" i="10"/>
  <c r="N41" i="10"/>
  <c r="N48" i="10"/>
  <c r="N69" i="10"/>
  <c r="E87" i="10"/>
  <c r="N49" i="10"/>
  <c r="E95" i="10"/>
  <c r="E59" i="10"/>
  <c r="E70" i="10" s="1"/>
  <c r="N70" i="10"/>
  <c r="E94" i="10"/>
  <c r="E27" i="10"/>
  <c r="N62" i="10"/>
  <c r="E58" i="10"/>
  <c r="E69" i="10" s="1"/>
  <c r="E28" i="10"/>
  <c r="E48" i="10"/>
  <c r="E49" i="10"/>
  <c r="E41" i="10"/>
  <c r="E60" i="10"/>
  <c r="E62" i="10" s="1"/>
</calcChain>
</file>

<file path=xl/sharedStrings.xml><?xml version="1.0" encoding="utf-8"?>
<sst xmlns="http://schemas.openxmlformats.org/spreadsheetml/2006/main" count="1237" uniqueCount="401">
  <si>
    <t>전3주가 기본이고 후3주는 전3주에서 트레이닝맥스를 올린 것만 제외하면 전3주와 같습니다.</t>
  </si>
  <si>
    <t>1. 기본적으로 전3주+후3주+디로딩 1주로 구성 되있습니다.  총 7주가 한사이클 입니다.</t>
  </si>
  <si>
    <r>
      <rPr>
        <b/>
        <sz val="11"/>
        <color rgb="FF000000"/>
        <rFont val="맑은 고딕"/>
        <family val="3"/>
        <charset val="129"/>
      </rPr>
      <t>1. 워밍업</t>
    </r>
    <r>
      <rPr>
        <sz val="11"/>
        <color rgb="FF000000"/>
        <rFont val="맑은 고딕"/>
        <family val="3"/>
        <charset val="129"/>
      </rPr>
      <t xml:space="preserve"> = 말그대로 워밍업입니다.</t>
    </r>
  </si>
  <si>
    <r>
      <rPr>
        <b/>
        <sz val="11"/>
        <color rgb="FF000000"/>
        <rFont val="맑은 고딕"/>
        <family val="3"/>
        <charset val="129"/>
      </rPr>
      <t>4. 조커세트</t>
    </r>
    <r>
      <rPr>
        <sz val="11"/>
        <color rgb="FF000000"/>
        <rFont val="맑은 고딕"/>
        <family val="3"/>
        <charset val="129"/>
      </rPr>
      <t xml:space="preserve"> = 스트렝스를 위한 고중량 저반복 세트입니다. 반드시 해야할 필요는 없으며 세트를 진행하다가도 너무 힘들면 그만둬도 됩니다.</t>
    </r>
  </si>
  <si>
    <t>4. 웬들러 7주는 프로그램이 아니라 템플릿에 가깝습니다. 그래서 파워빌딩을 노리는 분들 (근비대 + 스트렝스)에게 적합하게 작성해봤습니다.</t>
  </si>
  <si>
    <t>https://www.youtube.com/c/%EC%95%BC%EC%B6%94HUB</t>
  </si>
  <si>
    <t>여기까지가 한사이클인데 다음주에는 벤치, 프레스 2.5Kg / 스쿼트, 데드 5Kg</t>
  </si>
  <si>
    <t>3. 주기화 이런거 귀찮아서 그냥 액셀에 숫자만 넣으면 알아서 다 해줬으면 하는 분</t>
  </si>
  <si>
    <r>
      <rPr>
        <b/>
        <sz val="11"/>
        <color rgb="FF000000"/>
        <rFont val="맑은 고딕"/>
        <family val="3"/>
        <charset val="129"/>
      </rPr>
      <t>3. PR세트</t>
    </r>
    <r>
      <rPr>
        <sz val="11"/>
        <color rgb="FF000000"/>
        <rFont val="맑은 고딕"/>
        <family val="3"/>
        <charset val="129"/>
      </rPr>
      <t xml:space="preserve"> = x+ 라고 써있습니다. X+의 의미는 최하 x개만큼은 하고 할수있는한 더 많이 하라는 의미입니다. 531에서 가장 중요합니다.</t>
    </r>
  </si>
  <si>
    <t>월</t>
  </si>
  <si>
    <t>전환</t>
  </si>
  <si>
    <t>3+</t>
  </si>
  <si>
    <t>4주차</t>
  </si>
  <si>
    <t>6주차</t>
  </si>
  <si>
    <t>금</t>
  </si>
  <si>
    <t>화</t>
  </si>
  <si>
    <t>스쿼트</t>
  </si>
  <si>
    <t>1주차</t>
  </si>
  <si>
    <t>7주차</t>
  </si>
  <si>
    <t>목</t>
  </si>
  <si>
    <t>1+</t>
  </si>
  <si>
    <t>5주차</t>
  </si>
  <si>
    <t>근비대</t>
  </si>
  <si>
    <t>휴식</t>
  </si>
  <si>
    <t>3주차</t>
  </si>
  <si>
    <t>횟수</t>
  </si>
  <si>
    <t>벤치</t>
  </si>
  <si>
    <t>2주차</t>
  </si>
  <si>
    <t>순서</t>
  </si>
  <si>
    <t>세트</t>
  </si>
  <si>
    <t>프레스</t>
  </si>
  <si>
    <t>5+</t>
  </si>
  <si>
    <t>허락없이 상업적 이용 불허합니다.</t>
  </si>
  <si>
    <t>다만 기본틀에 큰차이는 없습니다.</t>
  </si>
  <si>
    <t xml:space="preserve">7주차는 디로딩(휴식)주입니다. </t>
  </si>
  <si>
    <t>MMA,다이어트,파워리프팅,보디빌딩등 다양한 지식의 HUB</t>
  </si>
  <si>
    <t>2. 운동할시간이 없어서 운동을 최대한 적게 하고 싶은 분</t>
  </si>
  <si>
    <t>(단위 : Kg)</t>
  </si>
  <si>
    <t xml:space="preserve">수고하셨습니다 ^^ </t>
  </si>
  <si>
    <t xml:space="preserve">루틴 추천대상 </t>
  </si>
  <si>
    <t>2. 전3주 끝나고 후3주 들어가기전에 TM을 벤치, 프레스는 2.5kg / 데드, 스쿼트는 5kg 증량합니다.</t>
  </si>
  <si>
    <r>
      <rPr>
        <sz val="11"/>
        <color rgb="FF000000"/>
        <rFont val="맑은 고딕"/>
        <family val="3"/>
        <charset val="129"/>
      </rPr>
      <t>웬들러는 5% 또는 10%를 추천했는데 저는 편의상 5%로 액셀을 설정했습니다.</t>
    </r>
    <r>
      <rPr>
        <sz val="11"/>
        <color rgb="FFFF0000"/>
        <rFont val="맑은 고딕"/>
        <family val="3"/>
        <charset val="129"/>
      </rPr>
      <t xml:space="preserve"> </t>
    </r>
    <r>
      <rPr>
        <b/>
        <sz val="11"/>
        <color rgb="FFFF0000"/>
        <rFont val="맑은 고딕"/>
        <family val="3"/>
        <charset val="129"/>
      </rPr>
      <t xml:space="preserve">RPE9 까지만 합니다.  </t>
    </r>
  </si>
  <si>
    <t>※RPE9 = 한번정도는 더 들 수 있을 정도. Ex 5번 들 수 있는 무게로 4번 들었다면 그때가 RPE 9</t>
  </si>
  <si>
    <r>
      <rPr>
        <b/>
        <sz val="11"/>
        <color rgb="FF000000"/>
        <rFont val="맑은 고딕"/>
        <family val="3"/>
        <charset val="129"/>
      </rPr>
      <t>2. 본세트 1,2</t>
    </r>
    <r>
      <rPr>
        <sz val="11"/>
        <color rgb="FF000000"/>
        <rFont val="맑은 고딕"/>
        <family val="3"/>
        <charset val="129"/>
      </rPr>
      <t xml:space="preserve"> = 본세트 3(=pr세트) 직전 세트를 말합니다. '횟수'라고 적혀있는 만큼만 반복하면 됩니다.</t>
    </r>
  </si>
  <si>
    <t>1. 트레이닝맥스(TM) 구하는법 = 실제 1RM의 90% ex: 1RM이 100kg이면 TM은 90kg</t>
  </si>
  <si>
    <t>PR세트, 조커세트, F.S.L이 없습니다. 정해진 숫자만큼만 하시면 됩니다. 아주 가벼운 강도입니다.</t>
  </si>
  <si>
    <t>3. 디로딩 1주가 끝나고 나서도 TM을 벤치, 프레스 2.5kg / 데드, 스쿼트는 5kg 증량합니다.</t>
  </si>
  <si>
    <t>웬들러 프로그램은 변형이 다양하기에 편의를 위해서 조금 수정했습니다. 그래서 원본과 조금 다를수 있습니다.</t>
  </si>
  <si>
    <t>1. 일반인레벨에서 몸좋고 힘쎄고 오래가는 만능인간이 되고 싶은 분</t>
  </si>
  <si>
    <t>만든이 - 백창현 (야추)</t>
  </si>
  <si>
    <t>짐웬들러 7주 프로그램</t>
  </si>
  <si>
    <t>짐 웬들러 7주 프로그램</t>
  </si>
  <si>
    <t>다른 셀에 입력하시면 수식이 꼬일 수 있습니다.</t>
  </si>
  <si>
    <t>사이클 종료 -&gt; TM 올려서 다음사이클 진행</t>
  </si>
  <si>
    <t>용어설명</t>
  </si>
  <si>
    <t>본세트1</t>
  </si>
  <si>
    <t>PR세트</t>
  </si>
  <si>
    <t>야추 HUB</t>
  </si>
  <si>
    <t>Joker 2</t>
  </si>
  <si>
    <t>루틴 사용법</t>
  </si>
  <si>
    <t>워밍업2</t>
  </si>
  <si>
    <t>데드 TM</t>
  </si>
  <si>
    <t>본세트2</t>
  </si>
  <si>
    <t>데드리프트</t>
  </si>
  <si>
    <t>F.S.L</t>
  </si>
  <si>
    <t>Joker 3</t>
  </si>
  <si>
    <t>Joker 1</t>
  </si>
  <si>
    <t>워밍업1</t>
  </si>
  <si>
    <t>워밍업3</t>
  </si>
  <si>
    <t>프레스TM</t>
  </si>
  <si>
    <t>벤치 TM</t>
  </si>
  <si>
    <t>스트렝스</t>
  </si>
  <si>
    <t>추정1RM</t>
  </si>
  <si>
    <t>스쿼트TM</t>
  </si>
  <si>
    <t>OHP 1RM</t>
  </si>
  <si>
    <t>BP 1RM</t>
  </si>
  <si>
    <t>SQ 1RM</t>
  </si>
  <si>
    <t>DL 1RM</t>
  </si>
  <si>
    <t>추가한 트레이닝맥스 TM으로 다음 싸이클 1주차부터 하시면 됩니다</t>
  </si>
  <si>
    <t>←1RM 입력하세요.</t>
  </si>
  <si>
    <t>원본 531 7주와 조금 다를수 있습니다!</t>
    <phoneticPr fontId="14" type="noConversion"/>
  </si>
  <si>
    <t xml:space="preserve">훈련무게가 2.5 단위로 떨어지게 만들어놨습니다. </t>
    <phoneticPr fontId="14" type="noConversion"/>
  </si>
  <si>
    <t xml:space="preserve">훈련무게를 5단위로 떨어지게 만들수도 있습니다만 그러면  프레스할때 힘듭니다! </t>
    <phoneticPr fontId="14" type="noConversion"/>
  </si>
  <si>
    <t>되도록이면 2.5 단위정도로만 하세요.! 모래주머니 1.25 킬로 두개 사시면 됩니다! 지금 시세로 2만원정도입니다</t>
    <phoneticPr fontId="14" type="noConversion"/>
  </si>
  <si>
    <t>수정사항</t>
    <phoneticPr fontId="14" type="noConversion"/>
  </si>
  <si>
    <t>2018.08.29 1.1</t>
    <phoneticPr fontId="14" type="noConversion"/>
  </si>
  <si>
    <t>3. 기본적으로 2.5 단위로 떨어지게 설정. 5단위로 떨어지는 방법도 표기.</t>
    <phoneticPr fontId="14" type="noConversion"/>
  </si>
  <si>
    <t>디로딩</t>
    <phoneticPr fontId="14" type="noConversion"/>
  </si>
  <si>
    <t>횟수는 5회고정이긴한데 능동적 회복만 될정도라면 마음대로 하셔도 상관없습니다</t>
    <phoneticPr fontId="14" type="noConversion"/>
  </si>
  <si>
    <t>1. FSL 10회에서 8회로 변경. 세트수는 그대로. 휴식시간은 1분에서 1분~1분 30초로 변경.</t>
    <phoneticPr fontId="14" type="noConversion"/>
  </si>
  <si>
    <t>수정에 도움을 주신 정형종(hyeong89)님에게 감사의 말씀을 드립니다. 감사드립니다.</t>
    <phoneticPr fontId="14" type="noConversion"/>
  </si>
  <si>
    <r>
      <t>하단의 1RM(</t>
    </r>
    <r>
      <rPr>
        <b/>
        <sz val="11"/>
        <color rgb="FFFF0000"/>
        <rFont val="맑은 고딕"/>
        <family val="3"/>
        <charset val="129"/>
      </rPr>
      <t>한번 입력하면 7주동안 쓰실 수 있어요!</t>
    </r>
    <r>
      <rPr>
        <b/>
        <sz val="11"/>
        <color rgb="FF000000"/>
        <rFont val="맑은 고딕"/>
        <family val="3"/>
        <charset val="129"/>
      </rPr>
      <t>)과 표 중단의 PR세트 반복 횟수만 입력하시면 됩니다.</t>
    </r>
    <phoneticPr fontId="14" type="noConversion"/>
  </si>
  <si>
    <r>
      <t xml:space="preserve">(5단위로 떨어지게 하는법 = 컨트롤 F &gt;바꾸기 -&gt; 찾을 내용에 ,2.5  / 바꿀 내용에 ,5  입력 -&gt; 모두 바꾸기 하시면 5단위로 수정됩니다. </t>
    </r>
    <r>
      <rPr>
        <b/>
        <sz val="11"/>
        <color rgb="FFFF0000"/>
        <rFont val="맑은 고딕"/>
        <family val="3"/>
        <charset val="129"/>
      </rPr>
      <t>각 시트마다 적용</t>
    </r>
    <r>
      <rPr>
        <b/>
        <sz val="11"/>
        <color rgb="FF000000"/>
        <rFont val="맑은 고딕"/>
        <family val="3"/>
        <charset val="129"/>
      </rPr>
      <t>!)</t>
    </r>
    <phoneticPr fontId="14" type="noConversion"/>
  </si>
  <si>
    <t>2. 1주차에 1RM 넣으면 자동으로 7주차까지 TM 알아서 올라가도록 변경. 대신 싸이클 2 부터는 수동으로 다시 올려야함</t>
    <phoneticPr fontId="14" type="noConversion"/>
  </si>
  <si>
    <t>4. 워밍업3 횟수를 3으로 변경.</t>
    <phoneticPr fontId="14" type="noConversion"/>
  </si>
  <si>
    <t>PR세트 반복 몇번 성공?</t>
    <phoneticPr fontId="14" type="noConversion"/>
  </si>
  <si>
    <r>
      <rPr>
        <b/>
        <sz val="11"/>
        <color theme="1"/>
        <rFont val="맑은 고딕"/>
        <family val="3"/>
        <charset val="129"/>
      </rPr>
      <t>보조운동</t>
    </r>
    <r>
      <rPr>
        <sz val="11"/>
        <color theme="1"/>
        <rFont val="맑은 고딕"/>
        <family val="3"/>
        <charset val="129"/>
      </rPr>
      <t xml:space="preserve"> : 일반적으로 데드와 스쿼트를 하는날에는 </t>
    </r>
    <r>
      <rPr>
        <b/>
        <sz val="11"/>
        <color theme="1"/>
        <rFont val="맑은 고딕"/>
        <family val="3"/>
        <charset val="129"/>
      </rPr>
      <t>'복근'</t>
    </r>
    <r>
      <rPr>
        <sz val="11"/>
        <color theme="1"/>
        <rFont val="맑은 고딕"/>
        <family val="3"/>
        <charset val="129"/>
      </rPr>
      <t>과</t>
    </r>
    <r>
      <rPr>
        <b/>
        <sz val="11"/>
        <color theme="1"/>
        <rFont val="맑은 고딕"/>
        <family val="3"/>
        <charset val="129"/>
      </rPr>
      <t xml:space="preserve"> '악력'</t>
    </r>
    <r>
      <rPr>
        <sz val="11"/>
        <color theme="1"/>
        <rFont val="맑은 고딕"/>
        <family val="3"/>
        <charset val="129"/>
      </rPr>
      <t>을, 프레스와 벤치를 하는날에는</t>
    </r>
    <r>
      <rPr>
        <b/>
        <sz val="11"/>
        <color theme="1"/>
        <rFont val="맑은 고딕"/>
        <family val="3"/>
        <charset val="129"/>
      </rPr>
      <t xml:space="preserve"> 수직당기기(ex:턱걸이.랫풀)</t>
    </r>
    <r>
      <rPr>
        <sz val="11"/>
        <color theme="1"/>
        <rFont val="맑은 고딕"/>
        <family val="3"/>
        <charset val="129"/>
      </rPr>
      <t>와</t>
    </r>
    <phoneticPr fontId="14" type="noConversion"/>
  </si>
  <si>
    <t xml:space="preserve">보조운동은 7주차 디로딩때 3~5rm 반복수로 추정 1RM을 알아낸후 다시 적용하거나 본인의 몸에 맞춰서 적절히 올리면 됩니다. </t>
    <phoneticPr fontId="14" type="noConversion"/>
  </si>
  <si>
    <t>8*</t>
    <phoneticPr fontId="14" type="noConversion"/>
  </si>
  <si>
    <t>8*</t>
    <phoneticPr fontId="14" type="noConversion"/>
  </si>
  <si>
    <t>그렇다면 추정1RM은 몇kg?</t>
    <phoneticPr fontId="14" type="noConversion"/>
  </si>
  <si>
    <t>추정1RM 확인공식</t>
    <phoneticPr fontId="14" type="noConversion"/>
  </si>
  <si>
    <r>
      <rPr>
        <b/>
        <sz val="11"/>
        <color theme="1"/>
        <rFont val="맑은 고딕"/>
        <family val="3"/>
        <charset val="129"/>
      </rPr>
      <t>수평당기기(ex:로우)</t>
    </r>
    <r>
      <rPr>
        <sz val="11"/>
        <color theme="1"/>
        <rFont val="맑은 고딕"/>
        <family val="3"/>
        <charset val="129"/>
      </rPr>
      <t xml:space="preserve">와 </t>
    </r>
    <r>
      <rPr>
        <b/>
        <sz val="11"/>
        <color theme="1"/>
        <rFont val="맑은 고딕"/>
        <family val="3"/>
        <charset val="129"/>
      </rPr>
      <t>팔운동</t>
    </r>
    <r>
      <rPr>
        <sz val="11"/>
        <color theme="1"/>
        <rFont val="맑은 고딕"/>
        <family val="3"/>
        <charset val="129"/>
      </rPr>
      <t xml:space="preserve">을 추가합니다. </t>
    </r>
    <r>
      <rPr>
        <b/>
        <sz val="11"/>
        <color theme="1"/>
        <rFont val="맑은 고딕"/>
        <family val="3"/>
        <charset val="129"/>
      </rPr>
      <t>본인의 체력에 따라 마음대로 추가하거나 제거할수있습니다.</t>
    </r>
    <phoneticPr fontId="14" type="noConversion"/>
  </si>
  <si>
    <t>다만 몇몇분들의 경우 보조운동의 무게를 올리기가 쉽지 않으시면 올리지 않거나 오히려 내리셔도 상관은 없습니다.</t>
    <phoneticPr fontId="14" type="noConversion"/>
  </si>
  <si>
    <t>* 상당히 엄격한 추정1RM 공식을 가져왔습니다. 중량이 좀 낮게나와도 놀라지마세요.</t>
    <phoneticPr fontId="14" type="noConversion"/>
  </si>
  <si>
    <t>7주차에는 스쿼트.벤치.데드리프트.프레스를 제외하고 여태까지 진행해왔던 보조운동들의</t>
    <phoneticPr fontId="14" type="noConversion"/>
  </si>
  <si>
    <t>1rm을 다시 잰후 새로운무게로 다음주부터 다시 시작합니다. 다만 실제로 원알엠을 재보기보다는</t>
    <phoneticPr fontId="14" type="noConversion"/>
  </si>
  <si>
    <t xml:space="preserve"> 3~5rm정도의 무게로 추정 1RM을 재거나  자신에게 맞는 적당한 중량을  일괄적으로 올리면 됩니다. </t>
    <phoneticPr fontId="14" type="noConversion"/>
  </si>
  <si>
    <t xml:space="preserve">적당한 중량은 사람마다 다를수 있기에 구체적인 숫자는 쓰지 않겠습니다.  다만 일반적으로 </t>
    <phoneticPr fontId="14" type="noConversion"/>
  </si>
  <si>
    <t>7주에 한번씩. 하체는 5킬로. 상체는 2.5킬로 고립운동은 1킬로 정도가 적절합니다</t>
    <phoneticPr fontId="14" type="noConversion"/>
  </si>
  <si>
    <t>몇kg로?</t>
    <phoneticPr fontId="14" type="noConversion"/>
  </si>
  <si>
    <t>몇번성공?</t>
    <phoneticPr fontId="14" type="noConversion"/>
  </si>
  <si>
    <t>1RM</t>
    <phoneticPr fontId="14" type="noConversion"/>
  </si>
  <si>
    <t>1RM'80%</t>
    <phoneticPr fontId="14" type="noConversion"/>
  </si>
  <si>
    <r>
      <t>1주차에만 보조운동의 (이름과 1RM부분) 두가지'</t>
    </r>
    <r>
      <rPr>
        <b/>
        <sz val="11"/>
        <color rgb="FFFF0000"/>
        <rFont val="맑은 고딕"/>
        <family val="3"/>
        <charset val="129"/>
      </rPr>
      <t>만</t>
    </r>
    <r>
      <rPr>
        <b/>
        <sz val="11"/>
        <color rgb="FF000000"/>
        <rFont val="맑은 고딕"/>
        <family val="3"/>
        <charset val="129"/>
      </rPr>
      <t>'수정 하시면 7주차까지 알아서 자동으로 됩니다.</t>
    </r>
    <phoneticPr fontId="14" type="noConversion"/>
  </si>
  <si>
    <t>1.Taxing 문제로 스쿼트와 데드리프트의 FSL을 5셋 4회로 변경. 벤치와 프레스의 FSL은 그대로 5셋 8회</t>
    <phoneticPr fontId="14" type="noConversion"/>
  </si>
  <si>
    <r>
      <t>8. 트레이닝 맥스(TM)</t>
    </r>
    <r>
      <rPr>
        <sz val="11"/>
        <color rgb="FF000000"/>
        <rFont val="맑은 고딕"/>
        <family val="3"/>
        <charset val="129"/>
      </rPr>
      <t xml:space="preserve"> = 실제 1RM의 90%를 말합니다.</t>
    </r>
    <phoneticPr fontId="14" type="noConversion"/>
  </si>
  <si>
    <r>
      <t>9. 디로딩</t>
    </r>
    <r>
      <rPr>
        <sz val="11"/>
        <color rgb="FF000000"/>
        <rFont val="맑은 고딕"/>
        <family val="3"/>
        <charset val="129"/>
      </rPr>
      <t xml:space="preserve"> = 인간의 신체는 끝없이 강해질수 없기에 중간중간 휴식이 필요합니다. (주기화) 이때 휴식을 '디로딩'이라고 합니다.</t>
    </r>
    <phoneticPr fontId="14" type="noConversion"/>
  </si>
  <si>
    <r>
      <t>10. AMRAP</t>
    </r>
    <r>
      <rPr>
        <sz val="11"/>
        <color rgb="FF000000"/>
        <rFont val="맑은 고딕"/>
        <family val="3"/>
        <charset val="129"/>
      </rPr>
      <t xml:space="preserve"> = As many rep as possible 최대한 많은 횟수 반복.</t>
    </r>
    <phoneticPr fontId="14" type="noConversion"/>
  </si>
  <si>
    <r>
      <t xml:space="preserve">5. F.S.L </t>
    </r>
    <r>
      <rPr>
        <sz val="11"/>
        <color rgb="FF000000"/>
        <rFont val="맑은 고딕"/>
        <family val="3"/>
        <charset val="129"/>
      </rPr>
      <t>= First set last의 약자입니다다. 본세트1의 강도로 8회 5세트를 합니다. (데드리프트와 스쿼트는 4회 5세트)</t>
    </r>
    <phoneticPr fontId="14" type="noConversion"/>
  </si>
  <si>
    <t>중~고강도+고반복+고볼륨으로 근비대를 노립니다. 못하면 어쩔수 없지만 되도록 완수하도록 노력합니다.</t>
    <phoneticPr fontId="14" type="noConversion"/>
  </si>
  <si>
    <t>중강도+고반복+고볼륨으로 근비대를 노립니다. 못하면 어쩔수없지만 되도록 완수하도록 노력합니다.</t>
    <phoneticPr fontId="14" type="noConversion"/>
  </si>
  <si>
    <t>1. 1주차 하단의 1RM을 입력하세요.</t>
    <phoneticPr fontId="14" type="noConversion"/>
  </si>
  <si>
    <r>
      <t>6. S.S.L =</t>
    </r>
    <r>
      <rPr>
        <sz val="11"/>
        <color rgb="FF000000"/>
        <rFont val="맑은 고딕"/>
        <family val="3"/>
        <charset val="129"/>
      </rPr>
      <t xml:space="preserve"> Second set last의 약자입니다. 본세트 2의 강도로 8회 5세트를 합니다. (데드리프트와 스쿼트는 4회 5세트)</t>
    </r>
    <phoneticPr fontId="14" type="noConversion"/>
  </si>
  <si>
    <t>5.S.S.L 추가</t>
    <phoneticPr fontId="14" type="noConversion"/>
  </si>
  <si>
    <t xml:space="preserve">4.B.B.B 추가 </t>
    <phoneticPr fontId="14" type="noConversion"/>
  </si>
  <si>
    <t>3.보조운동에 대하여 간단한 템플릿 설정</t>
    <phoneticPr fontId="14" type="noConversion"/>
  </si>
  <si>
    <r>
      <t>*</t>
    </r>
    <r>
      <rPr>
        <sz val="11"/>
        <color rgb="FF000000"/>
        <rFont val="맑은 고딕"/>
        <family val="3"/>
        <charset val="129"/>
      </rPr>
      <t xml:space="preserve"> 본인이 하고싶으면 F.S.L. S.S.L B.B.B 이 세가지중에서 두가지를 선택하거나 세가지 전부다(!) 할수있습니다. </t>
    </r>
    <phoneticPr fontId="14" type="noConversion"/>
  </si>
  <si>
    <t>3. 2번이 끝나고 뭔가 또 하고싶으면 보조운동과 유산소를 추가로 더하고 하고싶지 않으면 샤워하고 집으로</t>
    <phoneticPr fontId="14" type="noConversion"/>
  </si>
  <si>
    <r>
      <t xml:space="preserve">F.S.L보다 10% 더 어렵게 설정되있습니다. FSL이 시시하다고 느껴지는 </t>
    </r>
    <r>
      <rPr>
        <b/>
        <sz val="11"/>
        <color rgb="FF000000"/>
        <rFont val="맑은 고딕"/>
        <family val="3"/>
        <charset val="129"/>
      </rPr>
      <t>고급자분들에게 추천합니다.</t>
    </r>
    <phoneticPr fontId="14" type="noConversion"/>
  </si>
  <si>
    <t>S.S.L</t>
    <phoneticPr fontId="14" type="noConversion"/>
  </si>
  <si>
    <t>8*</t>
    <phoneticPr fontId="14" type="noConversion"/>
  </si>
  <si>
    <t>8*</t>
    <phoneticPr fontId="14" type="noConversion"/>
  </si>
  <si>
    <r>
      <t xml:space="preserve">Ex: 그날 메인운동이 벤치면 BBB는 벤치로 TM의 50%로 10회 5세트 </t>
    </r>
    <r>
      <rPr>
        <b/>
        <sz val="11"/>
        <color rgb="FFFF0000"/>
        <rFont val="맑은 고딕"/>
        <family val="3"/>
        <charset val="129"/>
      </rPr>
      <t>대신 데드리프트와 스쿼트는 5회 5세트.</t>
    </r>
    <phoneticPr fontId="14" type="noConversion"/>
  </si>
  <si>
    <t>10*</t>
    <phoneticPr fontId="14" type="noConversion"/>
  </si>
  <si>
    <t>B.B.B</t>
    <phoneticPr fontId="14" type="noConversion"/>
  </si>
  <si>
    <t>스쿼트와 데드리프트의 경우는 BBB가 5회 5셋입니다. 다만 프레스와 벤치는 그대로 10회 5셋입니다.</t>
  </si>
  <si>
    <r>
      <t xml:space="preserve">일반적으로 가장 </t>
    </r>
    <r>
      <rPr>
        <b/>
        <sz val="11"/>
        <color rgb="FF000000"/>
        <rFont val="맑은 고딕"/>
        <family val="3"/>
        <charset val="129"/>
      </rPr>
      <t>기본</t>
    </r>
    <r>
      <rPr>
        <sz val="11"/>
        <color rgb="FF000000"/>
        <rFont val="맑은 고딕"/>
        <family val="3"/>
        <charset val="129"/>
      </rPr>
      <t>이 되는 설정입니다</t>
    </r>
    <phoneticPr fontId="14" type="noConversion"/>
  </si>
  <si>
    <t>스쿼트와 데드리프트의 경우는 FSL과 SSL이 4회 5셋 입니다. 다만 프레스와 벤치는 그대로 8회 5셋 입니다.</t>
    <phoneticPr fontId="14" type="noConversion"/>
  </si>
  <si>
    <r>
      <rPr>
        <b/>
        <sz val="11"/>
        <rFont val="맑은 고딕"/>
        <family val="3"/>
        <charset val="129"/>
      </rPr>
      <t>스쿼트와 데드리프트</t>
    </r>
    <r>
      <rPr>
        <sz val="11"/>
        <rFont val="맑은 고딕"/>
        <family val="3"/>
        <charset val="129"/>
      </rPr>
      <t>의 경우는 FSL과 SSL이</t>
    </r>
    <r>
      <rPr>
        <b/>
        <sz val="11"/>
        <color rgb="FFFF0000"/>
        <rFont val="맑은 고딕"/>
        <family val="3"/>
        <charset val="129"/>
      </rPr>
      <t xml:space="preserve"> 4회 5셋</t>
    </r>
    <r>
      <rPr>
        <sz val="11"/>
        <rFont val="맑은 고딕"/>
        <family val="3"/>
        <charset val="129"/>
      </rPr>
      <t xml:space="preserve"> 입니다. 다만 </t>
    </r>
    <r>
      <rPr>
        <b/>
        <sz val="11"/>
        <rFont val="맑은 고딕"/>
        <family val="3"/>
        <charset val="129"/>
      </rPr>
      <t>프레스와 벤치</t>
    </r>
    <r>
      <rPr>
        <sz val="11"/>
        <rFont val="맑은 고딕"/>
        <family val="3"/>
        <charset val="129"/>
      </rPr>
      <t xml:space="preserve">는 그대로 </t>
    </r>
    <r>
      <rPr>
        <b/>
        <sz val="11"/>
        <color rgb="FFFF0000"/>
        <rFont val="맑은 고딕"/>
        <family val="3"/>
        <charset val="129"/>
      </rPr>
      <t>8회 5셋</t>
    </r>
    <r>
      <rPr>
        <sz val="11"/>
        <rFont val="맑은 고딕"/>
        <family val="3"/>
        <charset val="129"/>
      </rPr>
      <t xml:space="preserve"> 입니다.</t>
    </r>
    <phoneticPr fontId="14" type="noConversion"/>
  </si>
  <si>
    <t>복근1</t>
    <phoneticPr fontId="14" type="noConversion"/>
  </si>
  <si>
    <t>복근2</t>
    <phoneticPr fontId="14" type="noConversion"/>
  </si>
  <si>
    <t>악력</t>
    <phoneticPr fontId="14" type="noConversion"/>
  </si>
  <si>
    <t>수직당기기</t>
    <phoneticPr fontId="14" type="noConversion"/>
  </si>
  <si>
    <t>수평당기기</t>
    <phoneticPr fontId="14" type="noConversion"/>
  </si>
  <si>
    <t>이두</t>
    <phoneticPr fontId="14" type="noConversion"/>
  </si>
  <si>
    <t>이두</t>
    <phoneticPr fontId="14" type="noConversion"/>
  </si>
  <si>
    <t>기타1</t>
    <phoneticPr fontId="14" type="noConversion"/>
  </si>
  <si>
    <t>기타2</t>
    <phoneticPr fontId="14" type="noConversion"/>
  </si>
  <si>
    <t>&lt;-자신의 1RM을 입력해주세요.</t>
    <phoneticPr fontId="14" type="noConversion"/>
  </si>
  <si>
    <t>보조운동 안하고싶으시면 안해도 됩니다. 위에 템플릿은 원하시는분들 용입니다! 안해도 상관없습니다!</t>
    <phoneticPr fontId="14" type="noConversion"/>
  </si>
  <si>
    <t>상</t>
    <phoneticPr fontId="14" type="noConversion"/>
  </si>
  <si>
    <t>하</t>
    <phoneticPr fontId="14" type="noConversion"/>
  </si>
  <si>
    <t>하나만</t>
    <phoneticPr fontId="14" type="noConversion"/>
  </si>
  <si>
    <t>난이도</t>
    <phoneticPr fontId="14" type="noConversion"/>
  </si>
  <si>
    <t>5.편의를 위해서 기본뼈대는 그대로 하되 일부분을 수정하였습니다. 디테일한 부분에서 원본과 조금 다를수 있습니다.</t>
    <phoneticPr fontId="14" type="noConversion"/>
  </si>
  <si>
    <t xml:space="preserve">F.SL과 S.S.L은 데드와 스쿼트의 경우 8회가 아닌 4회 5셋을 합니다. </t>
    <phoneticPr fontId="14" type="noConversion"/>
  </si>
  <si>
    <t>중(기본)</t>
    <phoneticPr fontId="14" type="noConversion"/>
  </si>
  <si>
    <t>2.FSL에 관하여 '못하면 어쩔수 없지만 가능한 많이할것'이라는 의미로 문구수정</t>
    <phoneticPr fontId="14" type="noConversion"/>
  </si>
  <si>
    <t xml:space="preserve">* 다만 그정도로 회복력이 되는 사람은 매우 드물기에 보통 셋중 하나만 골라서 합니다. </t>
    <phoneticPr fontId="14" type="noConversion"/>
  </si>
  <si>
    <t>두개이상 골랐다면 일반적으로 순서는 S.S.L-&gt;F.S.L-&gt;B.B.B순으로 갑니다</t>
    <phoneticPr fontId="14" type="noConversion"/>
  </si>
  <si>
    <t xml:space="preserve"> </t>
    <phoneticPr fontId="14" type="noConversion"/>
  </si>
  <si>
    <r>
      <t>2</t>
    </r>
    <r>
      <rPr>
        <sz val="11"/>
        <color rgb="FF000000"/>
        <rFont val="맑은 고딕"/>
        <family val="3"/>
        <charset val="129"/>
      </rPr>
      <t>.스쿼트와 데드리프트를 하는날 강한 인터벌을 하면 되고 프레스와 벤치를 하는날 가벼운 유산소를 하면됩니다</t>
    </r>
    <phoneticPr fontId="14" type="noConversion"/>
  </si>
  <si>
    <t>1. 일반적으로 주2회의 강한 인터벌과 주3회의 가벼운 유산소를 권장합니다</t>
    <phoneticPr fontId="14" type="noConversion"/>
  </si>
  <si>
    <t>1.인터벌은 다양한 방법이 있습니다만 ,편의상 가장 무난한 '고정자전거를 이용한 기발라 인터벌'로 설명하겠습니다.</t>
    <phoneticPr fontId="14" type="noConversion"/>
  </si>
  <si>
    <t>고정자전거가 아니라 다른방식으로 운동하셔도 상관없습니다. 이건 단지 편의성을 위한 한예시 입니다.</t>
    <phoneticPr fontId="14" type="noConversion"/>
  </si>
  <si>
    <t>2.고정자전거의 중간정도 강도로 5분정도 가볍게 워밍업을 해줍니다.</t>
    <phoneticPr fontId="14" type="noConversion"/>
  </si>
  <si>
    <t>3. 워밍업후 같은 강도로 (60초의 전력질주 + 75초의 휴식)을 한세트로 하여 8~12세트를 해줍니다.</t>
    <phoneticPr fontId="14" type="noConversion"/>
  </si>
  <si>
    <t>4.인터벌이 끝난후 약 5분간 가볍게 쿨다운을 해준후 종료합니다</t>
    <phoneticPr fontId="14" type="noConversion"/>
  </si>
  <si>
    <t>1.약 20~30분정도 자신의 최대심박수의 70%~80%구간으로 하시면됩니다</t>
    <phoneticPr fontId="14" type="noConversion"/>
  </si>
  <si>
    <t>심박계가 없으시다면 유산소가 끝나고 난후에 몸이 땀에 살짝 젖어있을정도로 하시면 됩니다. (개인차 있음)</t>
    <phoneticPr fontId="14" type="noConversion"/>
  </si>
  <si>
    <t>3.이렇게 되면 월화목금 주4일을 유산소를 하는건데, 자신의 체력맞춰서 수요일이나 토요일날 가벼운 유산소를 추가하시면 됩니다 (안해도 상관은 없습니다)</t>
    <phoneticPr fontId="14" type="noConversion"/>
  </si>
  <si>
    <t>Ex: 월:스쿼트 화:프레스 목:데드 금:벤치 라면</t>
    <phoneticPr fontId="14" type="noConversion"/>
  </si>
  <si>
    <t>유산소운동은 어떻게 해야하는가</t>
    <phoneticPr fontId="14" type="noConversion"/>
  </si>
  <si>
    <t>인터벌 하는법</t>
    <phoneticPr fontId="14" type="noConversion"/>
  </si>
  <si>
    <t>가벼운 유산소를 하는법</t>
    <phoneticPr fontId="14" type="noConversion"/>
  </si>
  <si>
    <t>1.짐웬들러는 운동전 동적스트레칭으로 De franco의 Agile 8을 추천합니다. 다만 저는 agile 8에 상체 스트레칭을 조금 추가할것을 권장합니다</t>
    <phoneticPr fontId="14" type="noConversion"/>
  </si>
  <si>
    <t>30초씩 2세트만 해주셔도 리프팅에 필요하면 가동성과 유연성은 전부다 얻을수있습니다.</t>
    <phoneticPr fontId="14" type="noConversion"/>
  </si>
  <si>
    <t>다양한 방법이 있겠지만 개인적으로 생각하기에 가장 일반적이며 효과가 좋은건 두꺼운바라고 생각합니다</t>
    <phoneticPr fontId="14" type="noConversion"/>
  </si>
  <si>
    <t>국내에서는 마누스그립이 유명한데 마누스그립을 끼고 당기는 운동 아무거나 마음대로 하시면 됩니다</t>
    <phoneticPr fontId="14" type="noConversion"/>
  </si>
  <si>
    <t>스트레칭은 어떻게 해야하는가.</t>
    <phoneticPr fontId="14" type="noConversion"/>
  </si>
  <si>
    <t>6.그외 잡다한팁 추가</t>
    <phoneticPr fontId="14" type="noConversion"/>
  </si>
  <si>
    <t>악력훈련에 대한 조언</t>
    <phoneticPr fontId="14" type="noConversion"/>
  </si>
  <si>
    <t>월,목에 강한 인터벌/ 화.금.또 또는 수.금.토에 가벼운 유산소</t>
    <phoneticPr fontId="14" type="noConversion"/>
  </si>
  <si>
    <t>출처 : Stretching for functional flexibility / Phil Armiger, Michael A. Martyn</t>
    <phoneticPr fontId="14" type="noConversion"/>
  </si>
  <si>
    <t>2. 운동이 끝나고나서는 신체 부위별로 정적스트레칭을 하면됩니다. Contortion을 하지 않는 이상, 주5회 부위당 30초씩 2세트를 해주시면 됩니다</t>
    <phoneticPr fontId="14" type="noConversion"/>
  </si>
  <si>
    <t>agile8</t>
    <phoneticPr fontId="14" type="noConversion"/>
  </si>
  <si>
    <t>https://www.youtube.com/watch?time_continue=240&amp;v=3B-3Khbht5s</t>
    <phoneticPr fontId="14" type="noConversion"/>
  </si>
  <si>
    <t>BBB/FSL/SSL 넘어가는법</t>
    <phoneticPr fontId="14" type="noConversion"/>
  </si>
  <si>
    <t>1. BBB보다는 FSL이, FSL보다는 SSL이, 토탈 Training load가 높습니다.</t>
    <phoneticPr fontId="14" type="noConversion"/>
  </si>
  <si>
    <r>
      <t>TM을 100이라 가정했을시 BBB=10*5*50=</t>
    </r>
    <r>
      <rPr>
        <b/>
        <sz val="11"/>
        <color rgb="FF000000"/>
        <rFont val="맑은 고딕"/>
        <family val="3"/>
        <charset val="129"/>
      </rPr>
      <t>2500</t>
    </r>
    <r>
      <rPr>
        <sz val="11"/>
        <color rgb="FF000000"/>
        <rFont val="맑은 고딕"/>
        <family val="3"/>
        <charset val="129"/>
      </rPr>
      <t xml:space="preserve"> FSL = 70*8*5=</t>
    </r>
    <r>
      <rPr>
        <b/>
        <sz val="11"/>
        <color rgb="FF000000"/>
        <rFont val="맑은 고딕"/>
        <family val="3"/>
        <charset val="129"/>
      </rPr>
      <t>2800</t>
    </r>
    <r>
      <rPr>
        <sz val="11"/>
        <color rgb="FF000000"/>
        <rFont val="맑은 고딕"/>
        <family val="3"/>
        <charset val="129"/>
      </rPr>
      <t xml:space="preserve"> SSL=80*8*5=</t>
    </r>
    <r>
      <rPr>
        <b/>
        <sz val="11"/>
        <color rgb="FF000000"/>
        <rFont val="맑은 고딕"/>
        <family val="3"/>
        <charset val="129"/>
      </rPr>
      <t>3200</t>
    </r>
    <phoneticPr fontId="14" type="noConversion"/>
  </si>
  <si>
    <t>3.다만 곧바로 다음단계로 넘어가기에는 힘이 드니 약한단계와 강한 단계를 섞어서 가길 추천합니다</t>
    <phoneticPr fontId="14" type="noConversion"/>
  </si>
  <si>
    <t>EX: BBB 5셋 완수가능한다면 곧바로 FSL 5셋으로 넘어가지 말고</t>
    <phoneticPr fontId="14" type="noConversion"/>
  </si>
  <si>
    <t>BBB 4셋 + FSL 1셋 /BBB 3셋 + FSL 2셋/BBB 2셋 + FSL 3셋/BBB 1셋 + FSL 4셋………….</t>
    <phoneticPr fontId="14" type="noConversion"/>
  </si>
  <si>
    <t>3.일반적으로 스쿼트와 데드리프트 후 요추부위에 과도한 부담이 가있는 상태이므로 당일 스트레칭시 전굴동작은 주의하며 합니다</t>
    <phoneticPr fontId="14" type="noConversion"/>
  </si>
  <si>
    <t>굳이 하고싶으시다면 스쿼트와 데드리프트가 끝나고 최하 15분이 지난후 하시길 권장합니다</t>
    <phoneticPr fontId="14" type="noConversion"/>
  </si>
  <si>
    <t xml:space="preserve">그리고 맥켄지신전운동(최하단부 사진첨부)과  힘을 쭉 빼고 와이드그립으로 철봉에 매달려있는걸(최하단 사진첨부) 권유합니다. </t>
    <phoneticPr fontId="14" type="noConversion"/>
  </si>
  <si>
    <t>2018.09.19 1.2</t>
    <phoneticPr fontId="14" type="noConversion"/>
  </si>
  <si>
    <r>
      <rPr>
        <b/>
        <sz val="11"/>
        <color rgb="FF000000"/>
        <rFont val="맑은 고딕"/>
        <family val="3"/>
        <charset val="129"/>
      </rPr>
      <t>7. BBB(Boring but big)</t>
    </r>
    <r>
      <rPr>
        <sz val="11"/>
        <color rgb="FF000000"/>
        <rFont val="맑은 고딕"/>
        <family val="3"/>
        <charset val="129"/>
      </rPr>
      <t xml:space="preserve"> = 그날 메인운동을 tm의 50% 강도로 10회 5셋을 합니다. 운동을 갓 시작한 </t>
    </r>
    <r>
      <rPr>
        <b/>
        <sz val="11"/>
        <color rgb="FF000000"/>
        <rFont val="맑은 고딕"/>
        <family val="3"/>
        <charset val="129"/>
      </rPr>
      <t>초보자</t>
    </r>
    <r>
      <rPr>
        <sz val="11"/>
        <color rgb="FF000000"/>
        <rFont val="맑은 고딕"/>
        <family val="3"/>
        <charset val="129"/>
      </rPr>
      <t xml:space="preserve">여서 FSL을 할 체력이 </t>
    </r>
    <phoneticPr fontId="14" type="noConversion"/>
  </si>
  <si>
    <t>나오지 않는다면 BBB를 먼저합니다.</t>
    <phoneticPr fontId="14" type="noConversion"/>
  </si>
  <si>
    <t>*편의상 간략히 설명했기에 조금 정확도가 떨어질수 있습니다. 정확한 결과를 원하신다면 심박계착용을 권장합니다.</t>
    <phoneticPr fontId="14" type="noConversion"/>
  </si>
  <si>
    <r>
      <t>2. PR세트는 '숫자+'로 되있는데 적어도 숫자만큼은 하되 부상입지</t>
    </r>
    <r>
      <rPr>
        <sz val="11"/>
        <color rgb="FF000000"/>
        <rFont val="맑은 고딕"/>
        <family val="3"/>
        <charset val="129"/>
      </rPr>
      <t xml:space="preserve"> 않는 한도내에서 </t>
    </r>
    <r>
      <rPr>
        <sz val="11"/>
        <color rgb="FF000000"/>
        <rFont val="맑은 고딕"/>
        <family val="3"/>
        <charset val="129"/>
      </rPr>
      <t>최대한 많이 하라는 의미입니다.</t>
    </r>
    <phoneticPr fontId="14" type="noConversion"/>
  </si>
  <si>
    <r>
      <t xml:space="preserve">5. 조커세트는 </t>
    </r>
    <r>
      <rPr>
        <sz val="11"/>
        <color rgb="FF000000"/>
        <rFont val="맑은 고딕"/>
        <family val="3"/>
        <charset val="129"/>
      </rPr>
      <t xml:space="preserve">1회1셋으로 수행합니다. 최대 3셋까지하며 </t>
    </r>
    <r>
      <rPr>
        <sz val="11"/>
        <color rgb="FF000000"/>
        <rFont val="맑은 고딕"/>
        <family val="3"/>
        <charset val="129"/>
      </rPr>
      <t>실패지점을 피해야합니다. 다음에</t>
    </r>
    <r>
      <rPr>
        <sz val="11"/>
        <color rgb="FF000000"/>
        <rFont val="맑은 고딕"/>
        <family val="3"/>
        <charset val="129"/>
      </rPr>
      <t xml:space="preserve"> 성공할 자신이 없으면 시도하지 않습니다.</t>
    </r>
    <phoneticPr fontId="14" type="noConversion"/>
  </si>
  <si>
    <t>7. 추정 1RM은 반복수가 많아 정확도가 떨어질 수 있습니다.</t>
    <phoneticPr fontId="14" type="noConversion"/>
  </si>
  <si>
    <t>8. 하루에 필수운동은 딱 한종목입니다. 그러나 필수운동 이후 보조운동을 선택적으로 할 수 있습니다.</t>
    <phoneticPr fontId="14" type="noConversion"/>
  </si>
  <si>
    <t>9.F.S.L과 S.S.L , B.B.B는 기본적으로 8회 5셋/ 10회 5셋입니다만 스쿼트와 데드리프트는 Taxing때문에 횟수를 반으로 줄입니다.</t>
    <phoneticPr fontId="14" type="noConversion"/>
  </si>
  <si>
    <t>워밍업+본셋+PR세트까지는 반드시 해야합니다. 그러나 조커셋은 반드시</t>
    <phoneticPr fontId="14" type="noConversion"/>
  </si>
  <si>
    <t>해야할 필요가 없으며. PR세트가 끝나고 나서도 몸상태가 좋을때만 들어</t>
    <phoneticPr fontId="14" type="noConversion"/>
  </si>
  <si>
    <r>
      <t>가면 됩니다.(</t>
    </r>
    <r>
      <rPr>
        <b/>
        <sz val="11"/>
        <color rgb="FFFF0000"/>
        <rFont val="맑은 고딕"/>
        <family val="3"/>
        <charset val="129"/>
      </rPr>
      <t>오버트레이닝</t>
    </r>
    <r>
      <rPr>
        <b/>
        <sz val="11"/>
        <color theme="1"/>
        <rFont val="맑은 고딕"/>
        <family val="3"/>
        <charset val="129"/>
      </rPr>
      <t xml:space="preserve"> 주의) 반드시 RPE9레벨에서 멈춥니다.</t>
    </r>
    <phoneticPr fontId="14" type="noConversion"/>
  </si>
  <si>
    <r>
      <t xml:space="preserve">자세가 </t>
    </r>
    <r>
      <rPr>
        <sz val="11"/>
        <color rgb="FF000000"/>
        <rFont val="맑은 고딕"/>
        <family val="3"/>
        <charset val="129"/>
      </rPr>
      <t>무너지지 않을한도에서 최대한 많이 합니다.</t>
    </r>
    <phoneticPr fontId="14" type="noConversion"/>
  </si>
  <si>
    <t>그렇지 않으면 오버트레이닝으로 오히려 역효과가 날수 있습니다!</t>
    <phoneticPr fontId="14" type="noConversion"/>
  </si>
  <si>
    <t>중요</t>
    <phoneticPr fontId="14" type="noConversion"/>
  </si>
  <si>
    <t>PR세트가 끝나고 몸상태가 나쁘지 않을떄에만 조커세트를 진행합니다. 지첬다면 하지 않습니다.</t>
    <phoneticPr fontId="14" type="noConversion"/>
  </si>
  <si>
    <r>
      <t>10. FSl/SSL/BBB를 완수하지 못해도 괜찮습니다. 본인의 능력의 한도</t>
    </r>
    <r>
      <rPr>
        <b/>
        <sz val="11"/>
        <color rgb="FF000000"/>
        <rFont val="맑은 고딕"/>
        <family val="3"/>
        <charset val="129"/>
      </rPr>
      <t>내</t>
    </r>
    <r>
      <rPr>
        <sz val="11"/>
        <color rgb="FF000000"/>
        <rFont val="맑은 고딕"/>
        <family val="3"/>
        <charset val="129"/>
      </rPr>
      <t>에서 최대한 많이하면 됩니다.</t>
    </r>
    <phoneticPr fontId="14" type="noConversion"/>
  </si>
  <si>
    <t>7.조커셋 1회1세트로 여러 번 하는 형식으로 변경.</t>
    <phoneticPr fontId="14" type="noConversion"/>
  </si>
  <si>
    <t>루틴을 시작하기전에 반드시 개요를 읽어봅니다.</t>
    <phoneticPr fontId="14" type="noConversion"/>
  </si>
  <si>
    <t>2.Training load 뿐만 아니라 퍼센테이지 구간으로 봐도 BBB-&gt;FSL-&gt; SSL이 더 높습니다.</t>
    <phoneticPr fontId="14" type="noConversion"/>
  </si>
  <si>
    <t>심박계를 사용한다면 전력질주구간에서는 자신의 최대심박수의 85%이상, 휴식구간에서는 65% 이상을 목표로합니다</t>
    <phoneticPr fontId="14" type="noConversion"/>
  </si>
  <si>
    <t>SQ1RM</t>
    <phoneticPr fontId="14" type="noConversion"/>
  </si>
  <si>
    <r>
      <t>D</t>
    </r>
    <r>
      <rPr>
        <sz val="11"/>
        <color rgb="FF000000"/>
        <rFont val="맑은 고딕"/>
        <family val="3"/>
        <charset val="129"/>
      </rPr>
      <t>L1RM</t>
    </r>
    <phoneticPr fontId="14" type="noConversion"/>
  </si>
  <si>
    <r>
      <t>B</t>
    </r>
    <r>
      <rPr>
        <sz val="11"/>
        <color rgb="FF000000"/>
        <rFont val="맑은 고딕"/>
        <family val="3"/>
        <charset val="129"/>
      </rPr>
      <t>P1RM</t>
    </r>
    <phoneticPr fontId="14" type="noConversion"/>
  </si>
  <si>
    <r>
      <t>M</t>
    </r>
    <r>
      <rPr>
        <sz val="11"/>
        <color rgb="FF000000"/>
        <rFont val="맑은 고딕"/>
        <family val="3"/>
        <charset val="129"/>
      </rPr>
      <t>P1RM</t>
    </r>
    <phoneticPr fontId="14" type="noConversion"/>
  </si>
  <si>
    <r>
      <t>S</t>
    </r>
    <r>
      <rPr>
        <sz val="11"/>
        <color rgb="FF000000"/>
        <rFont val="맑은 고딕"/>
        <family val="3"/>
        <charset val="129"/>
      </rPr>
      <t>QTM</t>
    </r>
    <phoneticPr fontId="14" type="noConversion"/>
  </si>
  <si>
    <r>
      <t>S</t>
    </r>
    <r>
      <rPr>
        <sz val="11"/>
        <color rgb="FF000000"/>
        <rFont val="맑은 고딕"/>
        <family val="3"/>
        <charset val="129"/>
      </rPr>
      <t>Q=스쿼트 DL=데드리프트 BP = 벤치프레스 MP = 밀리터리프레스</t>
    </r>
    <phoneticPr fontId="14" type="noConversion"/>
  </si>
  <si>
    <t>DLTM</t>
    <phoneticPr fontId="14" type="noConversion"/>
  </si>
  <si>
    <r>
      <t>B</t>
    </r>
    <r>
      <rPr>
        <sz val="11"/>
        <color rgb="FF000000"/>
        <rFont val="맑은 고딕"/>
        <family val="3"/>
        <charset val="129"/>
      </rPr>
      <t>PTM</t>
    </r>
    <phoneticPr fontId="14" type="noConversion"/>
  </si>
  <si>
    <t>MPTM</t>
    <phoneticPr fontId="14" type="noConversion"/>
  </si>
  <si>
    <t>3.기존 531 7주 프로그램은 7주 내내 실패지점을 겪어야 했지만, 351은 2,5차에 실패지점을 겪지 않기에 피로 관리에 좋습니다.</t>
    <phoneticPr fontId="14" type="noConversion"/>
  </si>
  <si>
    <t xml:space="preserve">3 .2/5주는 PR 세트 반복수가5+가 아니라 5 입니다. </t>
    <phoneticPr fontId="14" type="noConversion"/>
  </si>
  <si>
    <t>설명</t>
    <phoneticPr fontId="14" type="noConversion"/>
  </si>
  <si>
    <t xml:space="preserve">5.2주와 5주차는 FSL/SSL/BBB를 해도 되고 안해도 됩니다. 개인의 체력에 맞춰서 하면 됩니다. </t>
    <phoneticPr fontId="14" type="noConversion"/>
  </si>
  <si>
    <t>351 프로그램은 주단위 파동형 프로그램이라고 보시면 됩니다. 피로 회복을 위해 중간에(2주,5주)를 강도 '약'으로 갑니다.</t>
    <phoneticPr fontId="14" type="noConversion"/>
  </si>
  <si>
    <r>
      <t xml:space="preserve">4 2,5주는 PR세트도 써져있는 반복횟수만큼'만'(=5회'만)하고, </t>
    </r>
    <r>
      <rPr>
        <b/>
        <sz val="11"/>
        <color rgb="FFFF0000"/>
        <rFont val="맑은 고딕"/>
        <family val="3"/>
        <charset val="129"/>
      </rPr>
      <t xml:space="preserve">조커셋은 하지 않습니다. </t>
    </r>
    <r>
      <rPr>
        <sz val="11"/>
        <color rgb="FF000000"/>
        <rFont val="맑은 고딕"/>
        <family val="3"/>
        <charset val="129"/>
      </rPr>
      <t>그리고 FSL/SSL/BBB중 하나만 선택하여 수행합니다.</t>
    </r>
    <phoneticPr fontId="14" type="noConversion"/>
  </si>
  <si>
    <t>실패지점</t>
    <phoneticPr fontId="14" type="noConversion"/>
  </si>
  <si>
    <t>1주</t>
    <phoneticPr fontId="14" type="noConversion"/>
  </si>
  <si>
    <t>2주</t>
    <phoneticPr fontId="14" type="noConversion"/>
  </si>
  <si>
    <t>3주</t>
    <phoneticPr fontId="14" type="noConversion"/>
  </si>
  <si>
    <t>4주</t>
    <phoneticPr fontId="14" type="noConversion"/>
  </si>
  <si>
    <t>5주</t>
    <phoneticPr fontId="14" type="noConversion"/>
  </si>
  <si>
    <t>6주</t>
    <phoneticPr fontId="14" type="noConversion"/>
  </si>
  <si>
    <t>7주</t>
    <phoneticPr fontId="14" type="noConversion"/>
  </si>
  <si>
    <t>531 7주</t>
    <phoneticPr fontId="14" type="noConversion"/>
  </si>
  <si>
    <t>x</t>
    <phoneticPr fontId="14" type="noConversion"/>
  </si>
  <si>
    <t>기본 531 7주 프로그램은 연속으로 실패지점을 계속 겪어야 했기에</t>
    <phoneticPr fontId="14" type="noConversion"/>
  </si>
  <si>
    <r>
      <t>많은 분들이</t>
    </r>
    <r>
      <rPr>
        <sz val="11"/>
        <color rgb="FF000000"/>
        <rFont val="맑은 고딕"/>
        <family val="3"/>
        <charset val="129"/>
      </rPr>
      <t xml:space="preserve"> 피로감을 느끼셨습니다. 그렇기에 351은 2주 5주마다 실패지점을 겪지 않게 하여</t>
    </r>
    <phoneticPr fontId="14" type="noConversion"/>
  </si>
  <si>
    <t xml:space="preserve">피로도 관리를 용이하게 하였습니다. 기존 531 7주로 피로감을 많이 느끼신분들은 </t>
    <phoneticPr fontId="14" type="noConversion"/>
  </si>
  <si>
    <t>351로 넘어가는걸 추천합니다. (기존 531로 문제가 없었다면 상관없습니다.)</t>
    <phoneticPr fontId="14" type="noConversion"/>
  </si>
  <si>
    <t>351 7주</t>
    <phoneticPr fontId="14" type="noConversion"/>
  </si>
  <si>
    <t>3+</t>
    <phoneticPr fontId="14" type="noConversion"/>
  </si>
  <si>
    <t>2주차와 5주차에는 PR세트를 AMRAP이 아니라 딱 5회만 합니다. 처음에</t>
    <phoneticPr fontId="14" type="noConversion"/>
  </si>
  <si>
    <t xml:space="preserve">줄인것입니다. </t>
    <phoneticPr fontId="14" type="noConversion"/>
  </si>
  <si>
    <t>2주와 5주는 조커셋을 수행하지 않습니다. 또한 체력이 된다면 FSL/SSL/</t>
    <phoneticPr fontId="14" type="noConversion"/>
  </si>
  <si>
    <t>BBB를 하셔도 되지만 체력이 되지 않는다면 안하셔도 됩니다</t>
    <phoneticPr fontId="14" type="noConversion"/>
  </si>
  <si>
    <t>(오버트레이닝을 막기 위한 능동적 휴식개념)</t>
    <phoneticPr fontId="14" type="noConversion"/>
  </si>
  <si>
    <t>1. 기본적으로 앞에 531 7주와 같습니다</t>
    <phoneticPr fontId="14" type="noConversion"/>
  </si>
  <si>
    <t>짐 웬들러 351 7주 프로그램</t>
    <phoneticPr fontId="14" type="noConversion"/>
  </si>
  <si>
    <t>3회반복</t>
  </si>
  <si>
    <t>3회반복</t>
    <phoneticPr fontId="14" type="noConversion"/>
  </si>
  <si>
    <t>5회반복</t>
    <phoneticPr fontId="14" type="noConversion"/>
  </si>
  <si>
    <t>1회반복</t>
    <phoneticPr fontId="14" type="noConversion"/>
  </si>
  <si>
    <t>5회반복</t>
    <phoneticPr fontId="14" type="noConversion"/>
  </si>
  <si>
    <t>한줄요약 531 7주를 조금 더 쉽게 만든게 351임</t>
    <phoneticPr fontId="14" type="noConversion"/>
  </si>
  <si>
    <t>6.2주와 5주는 보조운동은 하시고 싶으시면 하셔도 됩니다. 다만 오버트레이닝의 기미가 보인다면 하지 않습니다.</t>
    <phoneticPr fontId="14" type="noConversion"/>
  </si>
  <si>
    <r>
      <t>2. 다만 PR반복수가 1,4주/5+ 2,5주/3+ 3,6주/1= 에서  1.4주/3+ 2,5주/ 5  3,6주/1+로 바뀌었습니다</t>
    </r>
    <r>
      <rPr>
        <b/>
        <sz val="11"/>
        <color rgb="FFFF0000"/>
        <rFont val="맑은 고딕"/>
        <family val="3"/>
        <charset val="129"/>
      </rPr>
      <t xml:space="preserve"> (531-&gt;351)</t>
    </r>
    <phoneticPr fontId="14" type="noConversion"/>
  </si>
  <si>
    <r>
      <t>7.</t>
    </r>
    <r>
      <rPr>
        <b/>
        <sz val="11"/>
        <color rgb="FF000000"/>
        <rFont val="맑은 고딕"/>
        <family val="3"/>
        <charset val="129"/>
      </rPr>
      <t>운동순서</t>
    </r>
    <r>
      <rPr>
        <sz val="11"/>
        <color rgb="FF000000"/>
        <rFont val="맑은 고딕"/>
        <family val="3"/>
        <charset val="129"/>
      </rPr>
      <t xml:space="preserve"> 워밍업-&gt;본세트12-&gt;PR세트(AMRAP)-&gt;조커(선택)-&gt;FSL/SSL/BBB(선택)-&gt;보조운동(선택)-&gt;유산소(선택)-&gt;집으로</t>
    </r>
    <phoneticPr fontId="14" type="noConversion"/>
  </si>
  <si>
    <r>
      <t xml:space="preserve">7. </t>
    </r>
    <r>
      <rPr>
        <sz val="11"/>
        <color rgb="FFFF0000"/>
        <rFont val="맑은 고딕"/>
        <family val="3"/>
        <charset val="129"/>
      </rPr>
      <t>2주5주의 경우: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운동순서</t>
    </r>
    <r>
      <rPr>
        <sz val="11"/>
        <color rgb="FF000000"/>
        <rFont val="맑은 고딕"/>
        <family val="3"/>
        <charset val="129"/>
      </rPr>
      <t xml:space="preserve"> 워밍업-&gt;본세트12-&gt;PR세트(</t>
    </r>
    <r>
      <rPr>
        <sz val="11"/>
        <color rgb="FF000000"/>
        <rFont val="맑은 고딕"/>
        <family val="3"/>
        <charset val="129"/>
      </rPr>
      <t>5회만 반복</t>
    </r>
    <r>
      <rPr>
        <sz val="11"/>
        <color rgb="FF000000"/>
        <rFont val="맑은 고딕"/>
        <family val="3"/>
        <charset val="129"/>
      </rPr>
      <t>)-&gt;FSL/SSL/BBB(선택)-&gt;보조운동(선택</t>
    </r>
    <r>
      <rPr>
        <sz val="11"/>
        <color rgb="FF000000"/>
        <rFont val="맑은 고딕"/>
        <family val="3"/>
        <charset val="129"/>
      </rPr>
      <t>)-&gt;유산소(선택)집으로</t>
    </r>
    <phoneticPr fontId="14" type="noConversion"/>
  </si>
  <si>
    <t>1 사이클 끝.</t>
    <phoneticPr fontId="14" type="noConversion"/>
  </si>
  <si>
    <t>1RM에 BP와 MP는 2.5kg DL과 SQ는 5kg 넣어서 다시 1주차부터 반복</t>
    <phoneticPr fontId="14" type="noConversion"/>
  </si>
  <si>
    <t>2.그외 자잘한 오타수정</t>
    <phoneticPr fontId="14" type="noConversion"/>
  </si>
  <si>
    <t>1. 351버전 추가</t>
    <phoneticPr fontId="14" type="noConversion"/>
  </si>
  <si>
    <t>2018.09.24.1.3</t>
    <phoneticPr fontId="14" type="noConversion"/>
  </si>
  <si>
    <t>o(강)</t>
  </si>
  <si>
    <t>o(강)</t>
    <phoneticPr fontId="14" type="noConversion"/>
  </si>
  <si>
    <t>x(약)</t>
    <phoneticPr fontId="14" type="noConversion"/>
  </si>
  <si>
    <t>1RM을 입력해주세요.</t>
    <phoneticPr fontId="14" type="noConversion"/>
  </si>
  <si>
    <t>보조운동 1RM 계산표</t>
    <phoneticPr fontId="14" type="noConversion"/>
  </si>
  <si>
    <t>AMRAP = 최대한 많이.</t>
    <phoneticPr fontId="14" type="noConversion"/>
  </si>
  <si>
    <t xml:space="preserve">더 자세한 설명과 더많은 정보를 원하신다면 </t>
    <phoneticPr fontId="14" type="noConversion"/>
  </si>
  <si>
    <t xml:space="preserve">는 운동량이 적어보일지 몰라도 이는 피로 회복을 위해 일부러  운동량을 </t>
    <phoneticPr fontId="14" type="noConversion"/>
  </si>
  <si>
    <t>전3주 종료 -&gt; 후3주 돌입(TM 증가)</t>
    <phoneticPr fontId="14" type="noConversion"/>
  </si>
  <si>
    <t>SQTM</t>
    <phoneticPr fontId="14" type="noConversion"/>
  </si>
  <si>
    <t>DLTM</t>
    <phoneticPr fontId="14" type="noConversion"/>
  </si>
  <si>
    <t>BPTM</t>
    <phoneticPr fontId="14" type="noConversion"/>
  </si>
  <si>
    <t>MPTM</t>
    <phoneticPr fontId="14" type="noConversion"/>
  </si>
  <si>
    <r>
      <t>T</t>
    </r>
    <r>
      <rPr>
        <sz val="11"/>
        <color rgb="FF000000"/>
        <rFont val="맑은 고딕"/>
        <family val="3"/>
        <charset val="129"/>
      </rPr>
      <t>M이 소수점으로 나와도</t>
    </r>
    <phoneticPr fontId="14" type="noConversion"/>
  </si>
  <si>
    <r>
      <t xml:space="preserve">루틴은 </t>
    </r>
    <r>
      <rPr>
        <sz val="11"/>
        <color rgb="FF000000"/>
        <rFont val="맑은 고딕"/>
        <family val="3"/>
        <charset val="129"/>
      </rPr>
      <t>2.5단위로 떨어집니다.</t>
    </r>
    <phoneticPr fontId="14" type="noConversion"/>
  </si>
  <si>
    <t>빈도UP</t>
    <phoneticPr fontId="14" type="noConversion"/>
  </si>
  <si>
    <r>
      <rPr>
        <b/>
        <sz val="11"/>
        <color rgb="FF000000"/>
        <rFont val="맑은 고딕"/>
        <family val="3"/>
        <charset val="129"/>
      </rPr>
      <t>스쿼트와 데드리프트</t>
    </r>
    <r>
      <rPr>
        <sz val="11"/>
        <color rgb="FF000000"/>
        <rFont val="맑은 고딕"/>
        <family val="3"/>
        <charset val="129"/>
      </rPr>
      <t>의 경우는 BBB가</t>
    </r>
    <r>
      <rPr>
        <sz val="11"/>
        <color rgb="FFFF0000"/>
        <rFont val="맑은 고딕"/>
        <family val="3"/>
        <charset val="129"/>
      </rPr>
      <t xml:space="preserve"> 5회 5셋</t>
    </r>
    <r>
      <rPr>
        <sz val="11"/>
        <color rgb="FF000000"/>
        <rFont val="맑은 고딕"/>
        <family val="3"/>
        <charset val="129"/>
      </rPr>
      <t xml:space="preserve">입니다. 다만 프레스와 벤치는 그대로 </t>
    </r>
    <r>
      <rPr>
        <b/>
        <sz val="11"/>
        <color rgb="FFFF0000"/>
        <rFont val="맑은 고딕"/>
        <family val="3"/>
        <charset val="129"/>
      </rPr>
      <t>10회 5셋</t>
    </r>
    <r>
      <rPr>
        <sz val="11"/>
        <color rgb="FF000000"/>
        <rFont val="맑은 고딕"/>
        <family val="3"/>
        <charset val="129"/>
      </rPr>
      <t>입니다.</t>
    </r>
    <phoneticPr fontId="14" type="noConversion"/>
  </si>
  <si>
    <r>
      <rPr>
        <b/>
        <sz val="11"/>
        <color rgb="FF000000"/>
        <rFont val="맑은 고딕"/>
        <family val="3"/>
        <charset val="129"/>
      </rPr>
      <t>빈도UP</t>
    </r>
    <r>
      <rPr>
        <sz val="11"/>
        <color rgb="FF000000"/>
        <rFont val="맑은 고딕"/>
        <family val="3"/>
        <charset val="129"/>
      </rPr>
      <t>은 PR세트 기준으로 스쿼트/데드하는날에 데드/스쿼트를, 프레스/벤치 하는날 벤치/프레스 순으로</t>
    </r>
    <r>
      <rPr>
        <b/>
        <sz val="11"/>
        <color rgb="FF000000"/>
        <rFont val="맑은 고딕"/>
        <family val="3"/>
        <charset val="129"/>
      </rPr>
      <t xml:space="preserve"> 교차</t>
    </r>
    <r>
      <rPr>
        <sz val="11"/>
        <color rgb="FF000000"/>
        <rFont val="맑은 고딕"/>
        <family val="3"/>
        <charset val="129"/>
      </rPr>
      <t>해서 하면 됩니다.</t>
    </r>
    <phoneticPr fontId="14" type="noConversion"/>
  </si>
  <si>
    <r>
      <t>3. 운동 순서는 워밍업 -&gt; 본세트 1.2 -&gt; PR세트 -&gt; 조커세트(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 -&gt; F.S.L 또는 S.S.L 또는 B.B.B 또는 빈도UP(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</t>
    </r>
    <phoneticPr fontId="14" type="noConversion"/>
  </si>
  <si>
    <r>
      <t xml:space="preserve">2. </t>
    </r>
    <r>
      <rPr>
        <b/>
        <sz val="11"/>
        <color rgb="FF000000"/>
        <rFont val="맑은 고딕"/>
        <family val="3"/>
        <charset val="129"/>
      </rPr>
      <t>순서</t>
    </r>
    <r>
      <rPr>
        <sz val="11"/>
        <color rgb="FF000000"/>
        <rFont val="맑은 고딕"/>
        <family val="3"/>
        <charset val="129"/>
      </rPr>
      <t xml:space="preserve"> :워밍업-&gt;본세트1,2-&gt;PR세트 -&gt;조커세트(선택)-&gt;F.S.L(중) 또는 S.S.L(강) 또는 B.B.B(약) , 빈도UP </t>
    </r>
    <r>
      <rPr>
        <b/>
        <sz val="11"/>
        <color rgb="FFFF0000"/>
        <rFont val="맑은 고딕"/>
        <family val="3"/>
        <charset val="129"/>
      </rPr>
      <t>네가지중 하나만 선택</t>
    </r>
    <phoneticPr fontId="14" type="noConversion"/>
  </si>
  <si>
    <r>
      <rPr>
        <b/>
        <sz val="11"/>
        <color rgb="FF000000"/>
        <rFont val="맑은 고딕"/>
        <family val="3"/>
        <charset val="129"/>
      </rPr>
      <t>11.빈도UP</t>
    </r>
    <r>
      <rPr>
        <sz val="11"/>
        <color rgb="FF000000"/>
        <rFont val="맑은 고딕"/>
        <family val="3"/>
        <charset val="129"/>
      </rPr>
      <t xml:space="preserve"> = 빈도수가 부족하다는분을 위해 준비했습니다. PR세트기준으로 스쿼트/데드 하는날 마지막세트로 데드/스쿼트를 하고,</t>
    </r>
    <phoneticPr fontId="14" type="noConversion"/>
  </si>
  <si>
    <t>2018.11.29. 1.5</t>
    <phoneticPr fontId="14" type="noConversion"/>
  </si>
  <si>
    <r>
      <t>1</t>
    </r>
    <r>
      <rPr>
        <sz val="11"/>
        <color rgb="FF000000"/>
        <rFont val="맑은 고딕"/>
        <family val="3"/>
        <charset val="129"/>
      </rPr>
      <t>. 빈도UP 추가</t>
    </r>
    <phoneticPr fontId="14" type="noConversion"/>
  </si>
  <si>
    <t>2. 조커세트 한 개 더 추가.</t>
    <phoneticPr fontId="14" type="noConversion"/>
  </si>
  <si>
    <t>4. 조커세트는 반드시 할 필요는 없습니다. 힘들면 안해도 됩니다. 하지만 후반 고볼륨 세트들(FSL/SSL/BBB/빈도UP)은 못하면 어쩔수없지만 되도록 많이 하는게 좋습니다.</t>
    <phoneticPr fontId="14" type="noConversion"/>
  </si>
  <si>
    <t>7. 추정 1RM은 반복수가 많아 정확도가 떨어질 수 있습니다.</t>
    <phoneticPr fontId="14" type="noConversion"/>
  </si>
  <si>
    <t>11. 빈도UP은 5x5입니다. 휴식시간은 3분정도 잡으시면 됩니다.</t>
    <phoneticPr fontId="14" type="noConversion"/>
  </si>
  <si>
    <r>
      <t>M</t>
    </r>
    <r>
      <rPr>
        <sz val="11"/>
        <color rgb="FF000000"/>
        <rFont val="맑은 고딕"/>
        <family val="3"/>
        <charset val="129"/>
      </rPr>
      <t>P의 경우는 매번 2.5씩 올리기 어려울수 있으므로, 추정1RM이 2.5kg 이상 올라갔을때만 2.5kg를 추가하도록 합니다.</t>
    </r>
    <phoneticPr fontId="14" type="noConversion"/>
  </si>
  <si>
    <t>4. 빈도UP과 F.S.B를 같이 하실분은없다고 생각하지만..혹여 같이하고싶으시면 빈도UP부터 먼저하시면 됩니다.</t>
    <phoneticPr fontId="14" type="noConversion"/>
  </si>
  <si>
    <r>
      <t>6. 워밍업과 F.S.L,S.S.L,BBB의 세트간 쉬는시간은 1분~1분30초 그 외에 다른 세트들(본세트,PR세트,조커세트</t>
    </r>
    <r>
      <rPr>
        <sz val="11"/>
        <color rgb="FF000000"/>
        <rFont val="맑은 고딕"/>
        <family val="3"/>
        <charset val="129"/>
      </rPr>
      <t>)은 쉬는시간 최하 3분입니다.</t>
    </r>
    <phoneticPr fontId="14" type="noConversion"/>
  </si>
  <si>
    <t>Joker 3</t>
    <phoneticPr fontId="14" type="noConversion"/>
  </si>
  <si>
    <t>4개중</t>
    <phoneticPr fontId="14" type="noConversion"/>
  </si>
  <si>
    <t>택1하여</t>
    <phoneticPr fontId="14" type="noConversion"/>
  </si>
  <si>
    <t>수행할것</t>
    <phoneticPr fontId="14" type="noConversion"/>
  </si>
  <si>
    <r>
      <rPr>
        <b/>
        <sz val="11"/>
        <color rgb="FFFF0000"/>
        <rFont val="맑은 고딕"/>
        <family val="3"/>
        <charset val="129"/>
      </rPr>
      <t>※</t>
    </r>
    <r>
      <rPr>
        <b/>
        <sz val="11"/>
        <color rgb="FF000000"/>
        <rFont val="맑은 고딕"/>
        <family val="3"/>
        <charset val="129"/>
      </rPr>
      <t>프레스의 경우는 3주마다 2.5kg를 올리기 힘들수 있습니다. 그러므로 추정1RM이 2.5kg 이상 오른경우에만 후3주가 끝나고 2.5kg를 올립니다.</t>
    </r>
    <phoneticPr fontId="14" type="noConversion"/>
  </si>
  <si>
    <t>중</t>
    <phoneticPr fontId="14" type="noConversion"/>
  </si>
  <si>
    <t>4주차</t>
    <phoneticPr fontId="14" type="noConversion"/>
  </si>
  <si>
    <t>5주차</t>
    <phoneticPr fontId="14" type="noConversion"/>
  </si>
  <si>
    <t>6주차</t>
    <phoneticPr fontId="14" type="noConversion"/>
  </si>
  <si>
    <t>스쿼트와 데드리프트는 3주당 5kg씩, 벤치프레스는 3주당 2.5kg씩 올리는게 어렵지 않습니다.</t>
    <phoneticPr fontId="14" type="noConversion"/>
  </si>
  <si>
    <t>일반적으로 프레스는 자기 체중 1배 만큼하면 '엘리트'급으로 간주되기에</t>
    <phoneticPr fontId="14" type="noConversion"/>
  </si>
  <si>
    <t xml:space="preserve">그러나, 프레스를 3주당 2.5kg씩 올리는건 힘들수 있습니다. 그러므로, 자신의 추정 1rm이 2.5kg 이상 증가하지 않았다면 </t>
    <phoneticPr fontId="14" type="noConversion"/>
  </si>
  <si>
    <t>다음 싸이클 1주차에서는 tm을 2.5kg 올리지 않고 가시면 됩니다. 즉, 7주마다 2.5kg씩 만 올리셔도 됩니다.</t>
    <phoneticPr fontId="14" type="noConversion"/>
  </si>
  <si>
    <t xml:space="preserve">7주마다 2.5kg씩 1년에 15kg씩 올려도 굉장히 빠른속도의 증량입니다. </t>
    <phoneticPr fontId="14" type="noConversion"/>
  </si>
  <si>
    <t>산술적으로'만'생각하면 1년에 15kg씩 증가할시 3년이면 올림픽 선수급 증량에 도달합니다.</t>
    <phoneticPr fontId="14" type="noConversion"/>
  </si>
  <si>
    <t>수행할것</t>
  </si>
  <si>
    <t xml:space="preserve">TIP: 531이나 351을 쭈욱 하셔도 되고, 역으로 531(3주)351(3주) 이런식으로 섞어서 가셔도 됩니다. </t>
    <phoneticPr fontId="14" type="noConversion"/>
  </si>
  <si>
    <t>오버트레이닝이 안되는 한도내에서 최대한 강하게 하시면 됩니다.</t>
    <phoneticPr fontId="14" type="noConversion"/>
  </si>
  <si>
    <t>3. 351 1주차와 4주차 수식오류 수정</t>
    <phoneticPr fontId="14" type="noConversion"/>
  </si>
  <si>
    <t>D.A.D</t>
    <phoneticPr fontId="14" type="noConversion"/>
  </si>
  <si>
    <t>5개중</t>
    <phoneticPr fontId="14" type="noConversion"/>
  </si>
  <si>
    <t>최상</t>
    <phoneticPr fontId="14" type="noConversion"/>
  </si>
  <si>
    <t>자신을 극한까지 몰고가고 싶으신분에게 추천합니다. 반대로 자신을 극한까지 몰고가길 원치 않는분들은 안하셔도 됩니다.</t>
    <phoneticPr fontId="14" type="noConversion"/>
  </si>
  <si>
    <t>4주차가 시작되었습니다. TM을 벤치와 프레스에는 2.5kg 스쿼트와 데드리프트에는 5kg를 추가합니다.</t>
    <phoneticPr fontId="14" type="noConversion"/>
  </si>
  <si>
    <t>* 지금 보고계신 액셀에서는 자동으로 2.5kg 5kg가 올라가셨으니 따로 수정하지 않으셔도 됩니다.</t>
    <phoneticPr fontId="14" type="noConversion"/>
  </si>
  <si>
    <t>강도가 더 높다고 더 좋은게 아닙니다. 스테로이드 사용. 또는 유전적으로 뛰어난분이 아니라면 역효과로 퇴보할수 있습니다.</t>
    <phoneticPr fontId="14" type="noConversion"/>
  </si>
  <si>
    <r>
      <t xml:space="preserve">D.A.D(Do And Die </t>
    </r>
    <r>
      <rPr>
        <b/>
        <sz val="11"/>
        <color rgb="FFFF0000"/>
        <rFont val="맑은 고딕"/>
        <family val="3"/>
        <charset val="129"/>
      </rPr>
      <t>하고뒤져라</t>
    </r>
    <r>
      <rPr>
        <b/>
        <sz val="11"/>
        <color rgb="FF000000"/>
        <rFont val="맑은 고딕"/>
        <family val="3"/>
        <charset val="129"/>
      </rPr>
      <t>)는 실제 1rm의 81%로 5x5 를 하는 루틴입니다. 빈도UP과 같은데 세트수가 2개 더많다고 보시면 됩니다.</t>
    </r>
    <phoneticPr fontId="14" type="noConversion"/>
  </si>
  <si>
    <r>
      <t xml:space="preserve">일반적인 사람들은 </t>
    </r>
    <r>
      <rPr>
        <b/>
        <sz val="11"/>
        <color rgb="FFFF0000"/>
        <rFont val="맑은 고딕"/>
        <family val="3"/>
        <charset val="129"/>
      </rPr>
      <t>대부분 실패</t>
    </r>
    <r>
      <rPr>
        <b/>
        <sz val="11"/>
        <color rgb="FF000000"/>
        <rFont val="맑은 고딕"/>
        <family val="3"/>
        <charset val="129"/>
      </rPr>
      <t>하며. 유전적으로 아주 뛰어나거나 스테로이드를 사용하신분에게 적합합니다.</t>
    </r>
    <phoneticPr fontId="14" type="noConversion"/>
  </si>
  <si>
    <t>필독</t>
    <phoneticPr fontId="14" type="noConversion"/>
  </si>
  <si>
    <t>2018.12.06. 1.6</t>
    <phoneticPr fontId="14" type="noConversion"/>
  </si>
  <si>
    <t>1.DAD (하고 뒤져라) 루틴 추가.</t>
    <phoneticPr fontId="14" type="noConversion"/>
  </si>
  <si>
    <t xml:space="preserve">다만, F/S/B/빈도UP 보다 더 좋다는 의미는 아닙니다.  </t>
    <phoneticPr fontId="14" type="noConversion"/>
  </si>
  <si>
    <r>
      <rPr>
        <b/>
        <sz val="11"/>
        <color rgb="FF000000"/>
        <rFont val="맑은 고딕"/>
        <family val="3"/>
        <charset val="129"/>
      </rPr>
      <t>12.DAD(Do And Die 하고 뒤져라)</t>
    </r>
    <r>
      <rPr>
        <sz val="11"/>
        <color rgb="FF000000"/>
        <rFont val="맑은 고딕"/>
        <family val="3"/>
        <charset val="129"/>
      </rPr>
      <t xml:space="preserve"> = 1rm 의 81%로 5x5를 하는 방식입니다. 자신의 한계를 시도해보고 싶은 분들에게 추천합니다.</t>
    </r>
    <phoneticPr fontId="14" type="noConversion"/>
  </si>
  <si>
    <t>2.빈도UP의 세트수를 5-&gt;3으로 변경 (tm의 90%로 5회 3세트)</t>
    <phoneticPr fontId="14" type="noConversion"/>
  </si>
  <si>
    <t>짐 웬들러가 추천하는 보조운동 하는법 S.S.T (Simplest Strength Template)</t>
    <phoneticPr fontId="14" type="noConversion"/>
  </si>
  <si>
    <t>1,4주차는 각 보조운동들의 50%로 10회, 60%로 10회, 70%로 10회</t>
    <phoneticPr fontId="14" type="noConversion"/>
  </si>
  <si>
    <t>2,5주차는 각 보조운동들의 60%로 8회, 70%로 8회, 80%로 8회</t>
    <phoneticPr fontId="14" type="noConversion"/>
  </si>
  <si>
    <t>3,6주차는 각 보조운동들의 65%로 5회, 75%로 5회, 85%로 5회</t>
    <phoneticPr fontId="14" type="noConversion"/>
  </si>
  <si>
    <t xml:space="preserve">모든 퍼센트는 TM기준입니다. </t>
    <phoneticPr fontId="14" type="noConversion"/>
  </si>
  <si>
    <t>Ex) 100kg가 1RM이고 TM이 90kg인데, 루틴에서 아무말도 없이 50%라고 했다? -&gt; TM x 50% = 45kg.</t>
    <phoneticPr fontId="14" type="noConversion"/>
  </si>
  <si>
    <t>보조운동 어떻게할지 고민되시는분들은</t>
    <phoneticPr fontId="14" type="noConversion"/>
  </si>
  <si>
    <t>아래에 나온 방식대로 하시면 됩니다.</t>
    <phoneticPr fontId="14" type="noConversion"/>
  </si>
  <si>
    <t>TM</t>
    <phoneticPr fontId="14" type="noConversion"/>
  </si>
  <si>
    <r>
      <t>무게는 7주가 끝날때까지 변경하지 않습니다. 또한 세트와 반복수는</t>
    </r>
    <r>
      <rPr>
        <sz val="11"/>
        <color rgb="FFFF0000"/>
        <rFont val="맑은 고딕"/>
        <family val="3"/>
        <charset val="129"/>
      </rPr>
      <t xml:space="preserve"> 마음대로</t>
    </r>
    <r>
      <rPr>
        <sz val="11"/>
        <color theme="1"/>
        <rFont val="맑은 고딕"/>
        <family val="3"/>
        <charset val="129"/>
      </rPr>
      <t xml:space="preserve"> 하시면됩니다. </t>
    </r>
    <r>
      <rPr>
        <b/>
        <sz val="11"/>
        <color theme="1"/>
        <rFont val="맑은 고딕"/>
        <family val="3"/>
        <charset val="129"/>
      </rPr>
      <t xml:space="preserve">개인적으로는 각각 운동의 TM의 80%로 6회 3세트를 권장합니다. </t>
    </r>
    <phoneticPr fontId="14" type="noConversion"/>
  </si>
  <si>
    <t>TM85%</t>
    <phoneticPr fontId="14" type="noConversion"/>
  </si>
  <si>
    <t>TM80%</t>
    <phoneticPr fontId="14" type="noConversion"/>
  </si>
  <si>
    <t>TM75%</t>
    <phoneticPr fontId="14" type="noConversion"/>
  </si>
  <si>
    <t>TM70%</t>
    <phoneticPr fontId="14" type="noConversion"/>
  </si>
  <si>
    <t>TM65%</t>
    <phoneticPr fontId="14" type="noConversion"/>
  </si>
  <si>
    <t>TM60%</t>
    <phoneticPr fontId="14" type="noConversion"/>
  </si>
  <si>
    <t>TM50%</t>
    <phoneticPr fontId="14" type="noConversion"/>
  </si>
  <si>
    <t>RPE 표입니다.</t>
    <phoneticPr fontId="14" type="noConversion"/>
  </si>
  <si>
    <r>
      <rPr>
        <b/>
        <sz val="11"/>
        <color rgb="FF000000"/>
        <rFont val="맑은 고딕"/>
        <family val="3"/>
        <charset val="129"/>
      </rPr>
      <t xml:space="preserve">13.피라미드 방식 설명추가 </t>
    </r>
    <r>
      <rPr>
        <sz val="11"/>
        <color rgb="FF000000"/>
        <rFont val="맑은 고딕"/>
        <family val="3"/>
        <charset val="129"/>
      </rPr>
      <t>= 본세트1-&gt;본세트2-&gt;</t>
    </r>
    <r>
      <rPr>
        <sz val="11"/>
        <color rgb="FFFF0000"/>
        <rFont val="맑은 고딕"/>
        <family val="3"/>
        <charset val="129"/>
      </rPr>
      <t>PR세트</t>
    </r>
    <r>
      <rPr>
        <sz val="11"/>
        <color rgb="FF000000"/>
        <rFont val="맑은 고딕"/>
        <family val="3"/>
        <charset val="129"/>
      </rPr>
      <t>-&gt;본세트2-&gt;</t>
    </r>
    <r>
      <rPr>
        <sz val="11"/>
        <color rgb="FFFF0000"/>
        <rFont val="맑은 고딕"/>
        <family val="3"/>
        <charset val="129"/>
      </rPr>
      <t>본세트1</t>
    </r>
    <r>
      <rPr>
        <sz val="11"/>
        <color rgb="FF000000"/>
        <rFont val="맑은 고딕"/>
        <family val="3"/>
        <charset val="129"/>
      </rPr>
      <t xml:space="preserve"> 방식으로 하시면 됩니다.</t>
    </r>
    <phoneticPr fontId="14" type="noConversion"/>
  </si>
  <si>
    <t>2019.1.1 2.0</t>
    <phoneticPr fontId="14" type="noConversion"/>
  </si>
  <si>
    <t>1.피라미드셋 추가.</t>
    <phoneticPr fontId="14" type="noConversion"/>
  </si>
  <si>
    <t>2.S.S.S (Simplest Strength template) 추가.</t>
    <phoneticPr fontId="14" type="noConversion"/>
  </si>
  <si>
    <t>3.RPE표 추가.</t>
    <phoneticPr fontId="14" type="noConversion"/>
  </si>
  <si>
    <r>
      <t>3. 운동 순서는 워밍업 -&gt; 본세트 1.2 -&gt; PR세트 -&gt; 조커세트(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 -&gt; F.S.L 또는 S.S.L 또는 B.B.B 또는 빈도UP(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)-&gt;보조운동(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</t>
    </r>
    <phoneticPr fontId="14" type="noConversion"/>
  </si>
  <si>
    <r>
      <t>12. 피라미드를 원하신다면, 본세트1.본세트2.PR세트.본세트2</t>
    </r>
    <r>
      <rPr>
        <sz val="11"/>
        <color rgb="FF0070C0"/>
        <rFont val="맑은 고딕"/>
        <family val="3"/>
        <charset val="129"/>
      </rPr>
      <t>.본세트1</t>
    </r>
    <r>
      <rPr>
        <sz val="11"/>
        <color rgb="FF000000"/>
        <rFont val="맑은 고딕"/>
        <family val="3"/>
        <charset val="129"/>
      </rPr>
      <t xml:space="preserve"> 순서로 하시면 됩니다. 다만, 여기서 PR세트와 뒤에 나오는 </t>
    </r>
    <r>
      <rPr>
        <sz val="11"/>
        <color rgb="FF0070C0"/>
        <rFont val="맑은 고딕"/>
        <family val="3"/>
        <charset val="129"/>
      </rPr>
      <t>본세트 1</t>
    </r>
    <r>
      <rPr>
        <sz val="11"/>
        <color rgb="FF000000"/>
        <rFont val="맑은 고딕"/>
        <family val="3"/>
        <charset val="129"/>
      </rPr>
      <t>은 AMRAP입니다.</t>
    </r>
    <phoneticPr fontId="14" type="noConversion"/>
  </si>
  <si>
    <t>12. 피라미드를 원하신다면, 본세트1.본세트2.PR세트.본세트2.본세트1 순서로 하시면 됩니다. 다만, 여기서 PR세트와 뒤에 나오는 본세트 1은 AMRAP입니다.</t>
    <phoneticPr fontId="14" type="noConversion"/>
  </si>
  <si>
    <r>
      <t>12. 피라미드를 원하신다면, 본세트1.본세트2.PR세트.본세트2.본세트1 순서로 하시면 됩니다. 다만, 여기서 PR세트와 뒤에 나오는 본세트 1은 AMR</t>
    </r>
    <r>
      <rPr>
        <sz val="11"/>
        <color rgb="FF000000"/>
        <rFont val="맑은 고딕"/>
        <family val="3"/>
        <charset val="129"/>
      </rPr>
      <t>A</t>
    </r>
    <r>
      <rPr>
        <sz val="11"/>
        <color rgb="FF000000"/>
        <rFont val="맑은 고딕"/>
        <family val="3"/>
        <charset val="129"/>
      </rPr>
      <t>P입니다.</t>
    </r>
    <phoneticPr fontId="14" type="noConversion"/>
  </si>
  <si>
    <r>
      <t xml:space="preserve">6. 프레스를 7주당 2.5씩만 올리시기를 원하신다면, 4주차에 </t>
    </r>
    <r>
      <rPr>
        <sz val="11"/>
        <color rgb="FFFF0000"/>
        <rFont val="맑은 고딕"/>
        <family val="3"/>
        <charset val="129"/>
      </rPr>
      <t>수동</t>
    </r>
    <r>
      <rPr>
        <sz val="11"/>
        <color rgb="FF000000"/>
        <rFont val="맑은 고딕"/>
        <family val="3"/>
        <charset val="129"/>
      </rPr>
      <t>으로 프레스만 2.5 추가해주시면 됩니다.</t>
    </r>
    <phoneticPr fontId="14" type="noConversion"/>
  </si>
  <si>
    <r>
      <t>5.  1 싸이클이 끝나면 다시 1주차로 돌아와 TM부분에 숫자를 '</t>
    </r>
    <r>
      <rPr>
        <sz val="11"/>
        <color rgb="FFFF0000"/>
        <rFont val="맑은 고딕"/>
        <family val="3"/>
        <charset val="129"/>
      </rPr>
      <t>수동</t>
    </r>
    <r>
      <rPr>
        <sz val="11"/>
        <color rgb="FF000000"/>
        <rFont val="맑은 고딕"/>
        <family val="3"/>
        <charset val="129"/>
      </rPr>
      <t>'으로 증가시키면 됩니다.</t>
    </r>
    <phoneticPr fontId="14" type="noConversion"/>
  </si>
  <si>
    <t xml:space="preserve">프레스/벤치를 하는날 벤치/프레스를 각각 교차해서 합니다. </t>
    <phoneticPr fontId="14" type="noConversion"/>
  </si>
  <si>
    <t>(=약 RPE9에서 끊기.)</t>
    <phoneticPr fontId="14" type="noConversion"/>
  </si>
  <si>
    <t>다만, 빨간색으로 칠해진 부분은 무조건 AMRAP 입니다. 물론 RPE 9 까지입니다.</t>
    <phoneticPr fontId="14" type="noConversion"/>
  </si>
  <si>
    <t xml:space="preserve">편의를 위해 가장 보편적인 TM의 90%로 5x3을 넣었습니다만, 마음대로 변경하셔도 됩니다. </t>
    <phoneticPr fontId="14" type="noConversion"/>
  </si>
  <si>
    <t>조커를 1셋도 못해도 본전이고, 보통 많아야 2셋까지 갑니다.</t>
  </si>
  <si>
    <t>조커를 1셋도 못해도 본전이고, 보통 많아야 2셋까지 갑니다.</t>
    <phoneticPr fontId="14" type="noConversion"/>
  </si>
  <si>
    <t>4. 조커4 삭제. 조커셋 강도증가 5%에서 7.5%로 증가</t>
    <phoneticPr fontId="14" type="noConversion"/>
  </si>
  <si>
    <t>5. 351 수식오류 정정</t>
    <phoneticPr fontId="14" type="noConversion"/>
  </si>
  <si>
    <t>프레스 후에는 클로즈그립벤치, 벤치프레스 후에는 인클라인 벤치 이런식으로 다음과 같이 하시면 됩니다.</t>
    <phoneticPr fontId="14" type="noConversion"/>
  </si>
  <si>
    <t>한 사이클이 끝나면 하체는 5kg, 상체는 2.5kg씩 보조운동에 올리시면 됩니다.</t>
    <phoneticPr fontId="14" type="noConversion"/>
  </si>
  <si>
    <t>데드리프트 후에는 프론트스쿼트, 스쿼트후에는 스티프데드(or굿모닝)</t>
    <phoneticPr fontId="14" type="noConversion"/>
  </si>
  <si>
    <t>TM의 몇퍼센트가 실제 중량인지는 옆에 차트보고 참조하시면 됩니다.</t>
    <phoneticPr fontId="14" type="noConversion"/>
  </si>
  <si>
    <t>짐 웬들러 본인은 SST라고 하여 간단한 4가지 보조운동 템플릿을 만들었습니다.</t>
    <phoneticPr fontId="14" type="noConversion"/>
  </si>
  <si>
    <r>
      <t>일반적으로 정체기는</t>
    </r>
    <r>
      <rPr>
        <sz val="11"/>
        <color rgb="FF000000"/>
        <rFont val="맑은 고딕"/>
        <family val="3"/>
        <charset val="129"/>
      </rPr>
      <t xml:space="preserve"> 최하 반년동안 오지 않겠지만, 만약 정체기가 온다면 방법은 크게 두가지가 있습니다.</t>
    </r>
    <phoneticPr fontId="14" type="noConversion"/>
  </si>
  <si>
    <t>기타3</t>
    <phoneticPr fontId="14" type="noConversion"/>
  </si>
  <si>
    <t>기타3</t>
    <phoneticPr fontId="14" type="noConversion"/>
  </si>
  <si>
    <t>기타4</t>
    <phoneticPr fontId="14" type="noConversion"/>
  </si>
  <si>
    <t>기타4</t>
    <phoneticPr fontId="14" type="noConversion"/>
  </si>
  <si>
    <t>첫번째로, TM의 90%를 다시 TM으로 설정하여 TM칸에 적으셔서 다시 수행하는 방법이 있습니다.</t>
    <phoneticPr fontId="14" type="noConversion"/>
  </si>
  <si>
    <t>두번째로 TM증가분을 스쿼트.데드리프트 2.5kg 상승. 벤치와 프레스 1.25씩 바꾸는법이 있습니다.</t>
    <phoneticPr fontId="14" type="noConversion"/>
  </si>
  <si>
    <r>
      <t>이렇게 바꾸시면</t>
    </r>
    <r>
      <rPr>
        <sz val="11"/>
        <color rgb="FF000000"/>
        <rFont val="맑은 고딕"/>
        <family val="3"/>
        <charset val="129"/>
      </rPr>
      <t xml:space="preserve"> 됩니다. </t>
    </r>
    <phoneticPr fontId="14" type="noConversion"/>
  </si>
  <si>
    <t>정체기 타파법</t>
    <phoneticPr fontId="14" type="noConversion"/>
  </si>
  <si>
    <r>
      <t>대부분의 경우는</t>
    </r>
    <r>
      <rPr>
        <sz val="11"/>
        <color rgb="FF000000"/>
        <rFont val="맑은 고딕"/>
        <family val="3"/>
        <charset val="129"/>
      </rPr>
      <t xml:space="preserve"> 그냥 버티시면 됩니다. AMRAP 세트라 무조건숫자를 맞출필요가 없으며.</t>
    </r>
    <phoneticPr fontId="14" type="noConversion"/>
  </si>
  <si>
    <t xml:space="preserve">혹여 너무 많이 올랐다해도 조커세트로 충분히 운동됩니다. </t>
    <phoneticPr fontId="14" type="noConversion"/>
  </si>
  <si>
    <t>그러나, 1RM이 20%이상 증가했다면, 자신의 원알엠의 1.1을 곱하여 다시 넣는걸 추천드립니다.</t>
    <phoneticPr fontId="14" type="noConversion"/>
  </si>
  <si>
    <t>1RM이 너무 많이 올랐습니다. 1RM 재설정해서 다시 갈까요?</t>
    <phoneticPr fontId="14" type="noConversion"/>
  </si>
  <si>
    <t>피라미드 세트를 하는법</t>
    <phoneticPr fontId="14" type="noConversion"/>
  </si>
  <si>
    <t>다만, 여기서 빨간색으로 칠해진 부분은 AMRAP 셋입니다.</t>
    <phoneticPr fontId="14" type="noConversion"/>
  </si>
  <si>
    <r>
      <t xml:space="preserve">본세트 1-&gt; 본세트2 -&gt; </t>
    </r>
    <r>
      <rPr>
        <b/>
        <sz val="11"/>
        <color rgb="FFFF0000"/>
        <rFont val="맑은 고딕"/>
        <family val="3"/>
        <charset val="129"/>
      </rPr>
      <t>PR 세트</t>
    </r>
    <r>
      <rPr>
        <sz val="11"/>
        <color rgb="FF000000"/>
        <rFont val="맑은 고딕"/>
        <family val="3"/>
        <charset val="129"/>
      </rPr>
      <t xml:space="preserve"> -&gt;본세트 2 -&gt; </t>
    </r>
    <r>
      <rPr>
        <b/>
        <sz val="11"/>
        <color rgb="FFFF0000"/>
        <rFont val="맑은 고딕"/>
        <family val="3"/>
        <charset val="129"/>
      </rPr>
      <t>본세트1</t>
    </r>
    <r>
      <rPr>
        <sz val="11"/>
        <color rgb="FF000000"/>
        <rFont val="맑은 고딕"/>
        <family val="3"/>
        <charset val="129"/>
      </rPr>
      <t xml:space="preserve"> 을 하시면 됩니다. </t>
    </r>
    <phoneticPr fontId="14" type="noConversion"/>
  </si>
  <si>
    <t xml:space="preserve">조금 더 자세한 설명을 원하시면 </t>
    <phoneticPr fontId="14" type="noConversion"/>
  </si>
  <si>
    <t>여기를 클릭.</t>
  </si>
  <si>
    <t>1.보조운동 수식오류 정정</t>
    <phoneticPr fontId="14" type="noConversion"/>
  </si>
  <si>
    <t>2019.1.14. 2.1</t>
    <phoneticPr fontId="14" type="noConversion"/>
  </si>
  <si>
    <t>2'.스트렝스'만'을 위해선 PR세트는 최소반복수만 채우고 조커세트에 집중할것' 이란 문구 추가</t>
    <phoneticPr fontId="14" type="noConversion"/>
  </si>
  <si>
    <t>스트렝스강조</t>
    <phoneticPr fontId="14" type="noConversion"/>
  </si>
  <si>
    <t>원하면 PR세트는 최소</t>
    <phoneticPr fontId="14" type="noConversion"/>
  </si>
  <si>
    <t>조커세트에 집중할것.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</si>
</sst>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B05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17"/>
      <color rgb="FF000000"/>
      <name val="맑은 고딕"/>
      <family val="3"/>
      <charset val="129"/>
    </font>
    <font>
      <b/>
      <sz val="11"/>
      <color rgb="FFCA56A7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rgb="FF00B050"/>
      <name val="맑은 고딕"/>
      <family val="3"/>
      <charset val="129"/>
    </font>
    <font>
      <b/>
      <sz val="11"/>
      <color theme="9" tint="-0.249977111117893"/>
      <name val="맑은 고딕"/>
      <family val="3"/>
      <charset val="129"/>
    </font>
    <font>
      <sz val="28"/>
      <color rgb="FFFF0000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4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28"/>
      <color rgb="FFFF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name val="HY견고딕"/>
      <family val="1"/>
      <charset val="129"/>
    </font>
    <font>
      <sz val="14"/>
      <name val="HY견고딕"/>
      <family val="1"/>
      <charset val="129"/>
    </font>
    <font>
      <b/>
      <sz val="11"/>
      <color rgb="FF0070C0"/>
      <name val="맑은 고딕"/>
      <family val="3"/>
      <charset val="129"/>
    </font>
    <font>
      <sz val="14"/>
      <color rgb="FF0070C0"/>
      <name val="맑은 고딕"/>
      <family val="3"/>
      <charset val="129"/>
    </font>
    <font>
      <sz val="28"/>
      <color rgb="FF0070C0"/>
      <name val="맑은 고딕"/>
      <family val="3"/>
      <charset val="129"/>
    </font>
    <font>
      <sz val="24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u/>
      <sz val="20"/>
      <color rgb="FF0000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DD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0" fontId="2" fillId="0" borderId="0"/>
  </cellStyleXfs>
  <cellXfs count="1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9" xfId="0" applyFont="1" applyBorder="1"/>
    <xf numFmtId="0" fontId="7" fillId="0" borderId="0" xfId="0" applyFont="1"/>
    <xf numFmtId="0" fontId="2" fillId="0" borderId="0" xfId="1"/>
    <xf numFmtId="0" fontId="3" fillId="0" borderId="13" xfId="0" applyFont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 applyAlignment="1">
      <alignment horizontal="right"/>
    </xf>
    <xf numFmtId="0" fontId="3" fillId="0" borderId="14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11" xfId="0" applyFont="1" applyBorder="1"/>
    <xf numFmtId="0" fontId="8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0" fontId="9" fillId="0" borderId="0" xfId="0" applyFont="1" applyBorder="1"/>
    <xf numFmtId="0" fontId="0" fillId="0" borderId="0" xfId="0" applyFont="1" applyBorder="1"/>
    <xf numFmtId="0" fontId="6" fillId="0" borderId="0" xfId="0" applyFont="1"/>
    <xf numFmtId="0" fontId="0" fillId="2" borderId="0" xfId="0" applyFill="1"/>
    <xf numFmtId="0" fontId="5" fillId="2" borderId="0" xfId="0" applyFont="1" applyFill="1"/>
    <xf numFmtId="0" fontId="0" fillId="0" borderId="0" xfId="0" applyFont="1"/>
    <xf numFmtId="0" fontId="3" fillId="0" borderId="0" xfId="0" applyFont="1"/>
    <xf numFmtId="0" fontId="11" fillId="2" borderId="0" xfId="0" applyFont="1" applyFill="1"/>
    <xf numFmtId="0" fontId="0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/>
    <xf numFmtId="0" fontId="4" fillId="0" borderId="11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3" borderId="10" xfId="0" applyFill="1" applyBorder="1"/>
    <xf numFmtId="0" fontId="0" fillId="3" borderId="11" xfId="0" applyFill="1" applyBorder="1"/>
    <xf numFmtId="0" fontId="13" fillId="0" borderId="6" xfId="0" applyFont="1" applyBorder="1"/>
    <xf numFmtId="0" fontId="3" fillId="2" borderId="0" xfId="0" applyFont="1" applyFill="1"/>
    <xf numFmtId="0" fontId="1" fillId="0" borderId="0" xfId="0" applyFont="1"/>
    <xf numFmtId="0" fontId="1" fillId="0" borderId="13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6" fillId="0" borderId="0" xfId="0" applyFont="1"/>
    <xf numFmtId="0" fontId="18" fillId="0" borderId="0" xfId="0" applyFont="1"/>
    <xf numFmtId="0" fontId="18" fillId="0" borderId="0" xfId="0" applyNumberFormat="1" applyFont="1" applyFill="1" applyBorder="1" applyAlignment="1" applyProtection="1"/>
    <xf numFmtId="0" fontId="16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9" fillId="0" borderId="0" xfId="0" applyFont="1"/>
    <xf numFmtId="0" fontId="20" fillId="0" borderId="0" xfId="0" applyFont="1" applyBorder="1"/>
    <xf numFmtId="0" fontId="21" fillId="0" borderId="0" xfId="0" applyFont="1" applyFill="1" applyBorder="1"/>
    <xf numFmtId="0" fontId="3" fillId="0" borderId="15" xfId="0" applyFont="1" applyBorder="1"/>
    <xf numFmtId="0" fontId="3" fillId="0" borderId="9" xfId="0" applyFont="1" applyBorder="1"/>
    <xf numFmtId="0" fontId="0" fillId="0" borderId="16" xfId="0" applyBorder="1"/>
    <xf numFmtId="0" fontId="3" fillId="0" borderId="9" xfId="0" applyFont="1" applyFill="1" applyBorder="1" applyAlignment="1">
      <alignment horizontal="right"/>
    </xf>
    <xf numFmtId="0" fontId="3" fillId="0" borderId="9" xfId="0" applyFont="1" applyFill="1" applyBorder="1"/>
    <xf numFmtId="0" fontId="22" fillId="0" borderId="12" xfId="0" applyNumberFormat="1" applyFont="1" applyFill="1" applyBorder="1" applyAlignment="1" applyProtection="1"/>
    <xf numFmtId="0" fontId="17" fillId="0" borderId="12" xfId="0" applyNumberFormat="1" applyFont="1" applyFill="1" applyBorder="1" applyAlignment="1" applyProtection="1"/>
    <xf numFmtId="0" fontId="17" fillId="0" borderId="10" xfId="0" applyFont="1" applyBorder="1" applyAlignment="1">
      <alignment horizontal="right"/>
    </xf>
    <xf numFmtId="0" fontId="17" fillId="0" borderId="9" xfId="0" applyFont="1" applyFill="1" applyBorder="1"/>
    <xf numFmtId="0" fontId="17" fillId="0" borderId="10" xfId="0" applyFont="1" applyBorder="1"/>
    <xf numFmtId="0" fontId="17" fillId="0" borderId="11" xfId="0" applyFont="1" applyBorder="1"/>
    <xf numFmtId="0" fontId="10" fillId="0" borderId="8" xfId="0" applyNumberFormat="1" applyFont="1" applyFill="1" applyBorder="1" applyAlignment="1" applyProtection="1"/>
    <xf numFmtId="0" fontId="18" fillId="0" borderId="1" xfId="0" applyFont="1" applyBorder="1"/>
    <xf numFmtId="0" fontId="18" fillId="0" borderId="2" xfId="0" applyFont="1" applyBorder="1" applyAlignment="1">
      <alignment horizontal="right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NumberFormat="1" applyFont="1" applyFill="1" applyBorder="1" applyAlignment="1" applyProtection="1"/>
    <xf numFmtId="0" fontId="18" fillId="0" borderId="7" xfId="0" applyNumberFormat="1" applyFont="1" applyFill="1" applyBorder="1" applyAlignment="1" applyProtection="1">
      <alignment horizontal="right"/>
    </xf>
    <xf numFmtId="0" fontId="18" fillId="0" borderId="7" xfId="0" applyNumberFormat="1" applyFont="1" applyFill="1" applyBorder="1" applyAlignment="1" applyProtection="1"/>
    <xf numFmtId="0" fontId="18" fillId="0" borderId="7" xfId="0" applyFont="1" applyBorder="1"/>
    <xf numFmtId="0" fontId="18" fillId="0" borderId="8" xfId="0" applyFont="1" applyBorder="1"/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/>
    <xf numFmtId="0" fontId="3" fillId="0" borderId="15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6" fillId="0" borderId="5" xfId="0" applyFont="1" applyFill="1" applyBorder="1"/>
    <xf numFmtId="0" fontId="3" fillId="0" borderId="5" xfId="0" applyFont="1" applyFill="1" applyBorder="1"/>
    <xf numFmtId="0" fontId="3" fillId="0" borderId="4" xfId="0" applyFont="1" applyBorder="1"/>
    <xf numFmtId="0" fontId="6" fillId="0" borderId="6" xfId="0" applyFont="1" applyBorder="1"/>
    <xf numFmtId="0" fontId="6" fillId="0" borderId="8" xfId="0" applyFont="1" applyFill="1" applyBorder="1"/>
    <xf numFmtId="0" fontId="4" fillId="0" borderId="15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16" fillId="0" borderId="3" xfId="0" applyFont="1" applyBorder="1"/>
    <xf numFmtId="0" fontId="16" fillId="0" borderId="5" xfId="0" applyFont="1" applyBorder="1"/>
    <xf numFmtId="0" fontId="0" fillId="0" borderId="0" xfId="0" applyFill="1"/>
    <xf numFmtId="0" fontId="3" fillId="0" borderId="0" xfId="0" applyFont="1" applyFill="1"/>
    <xf numFmtId="0" fontId="0" fillId="0" borderId="6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/>
    <xf numFmtId="0" fontId="5" fillId="0" borderId="4" xfId="0" applyFont="1" applyBorder="1"/>
    <xf numFmtId="0" fontId="10" fillId="0" borderId="14" xfId="0" applyNumberFormat="1" applyFont="1" applyFill="1" applyBorder="1" applyAlignment="1" applyProtection="1"/>
    <xf numFmtId="0" fontId="1" fillId="0" borderId="0" xfId="0" applyFont="1" applyFill="1"/>
    <xf numFmtId="0" fontId="3" fillId="4" borderId="0" xfId="0" applyFont="1" applyFill="1"/>
    <xf numFmtId="0" fontId="3" fillId="4" borderId="0" xfId="0" applyFont="1" applyFill="1" applyBorder="1"/>
    <xf numFmtId="0" fontId="3" fillId="0" borderId="13" xfId="0" applyFont="1" applyFill="1" applyBorder="1" applyAlignment="1">
      <alignment horizontal="right"/>
    </xf>
    <xf numFmtId="0" fontId="3" fillId="0" borderId="13" xfId="0" applyFont="1" applyFill="1" applyBorder="1"/>
    <xf numFmtId="0" fontId="17" fillId="0" borderId="9" xfId="0" applyFont="1" applyBorder="1" applyAlignment="1">
      <alignment horizontal="right"/>
    </xf>
    <xf numFmtId="0" fontId="15" fillId="0" borderId="10" xfId="0" applyFont="1" applyBorder="1"/>
    <xf numFmtId="0" fontId="15" fillId="0" borderId="1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7" fillId="0" borderId="12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0" fillId="0" borderId="9" xfId="0" applyNumberFormat="1" applyFont="1" applyFill="1" applyBorder="1" applyAlignment="1" applyProtection="1"/>
    <xf numFmtId="0" fontId="3" fillId="0" borderId="9" xfId="0" applyFont="1" applyBorder="1" applyAlignment="1">
      <alignment horizontal="right"/>
    </xf>
    <xf numFmtId="0" fontId="3" fillId="0" borderId="6" xfId="0" applyFont="1" applyBorder="1"/>
    <xf numFmtId="0" fontId="4" fillId="0" borderId="0" xfId="0" applyFont="1" applyFill="1" applyBorder="1"/>
    <xf numFmtId="0" fontId="3" fillId="5" borderId="0" xfId="0" applyFont="1" applyFill="1"/>
    <xf numFmtId="0" fontId="12" fillId="5" borderId="0" xfId="0" applyFont="1" applyFill="1"/>
    <xf numFmtId="0" fontId="28" fillId="0" borderId="0" xfId="0" applyFont="1"/>
    <xf numFmtId="0" fontId="6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27" fillId="6" borderId="0" xfId="0" applyFont="1" applyFill="1" applyBorder="1"/>
    <xf numFmtId="0" fontId="28" fillId="6" borderId="0" xfId="0" applyFont="1" applyFill="1" applyBorder="1"/>
    <xf numFmtId="0" fontId="28" fillId="6" borderId="5" xfId="0" applyFont="1" applyFill="1" applyBorder="1"/>
    <xf numFmtId="0" fontId="3" fillId="6" borderId="6" xfId="0" applyFont="1" applyFill="1" applyBorder="1"/>
    <xf numFmtId="0" fontId="24" fillId="6" borderId="7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9" fillId="0" borderId="0" xfId="0" applyFont="1"/>
    <xf numFmtId="0" fontId="30" fillId="0" borderId="0" xfId="0" applyFont="1"/>
    <xf numFmtId="0" fontId="31" fillId="0" borderId="1" xfId="0" applyFont="1" applyFill="1" applyBorder="1"/>
    <xf numFmtId="0" fontId="32" fillId="0" borderId="2" xfId="0" applyFont="1" applyBorder="1"/>
    <xf numFmtId="0" fontId="32" fillId="0" borderId="3" xfId="0" applyFont="1" applyBorder="1"/>
    <xf numFmtId="0" fontId="31" fillId="0" borderId="4" xfId="0" applyFont="1" applyFill="1" applyBorder="1"/>
    <xf numFmtId="0" fontId="33" fillId="0" borderId="0" xfId="0" applyFont="1" applyBorder="1"/>
    <xf numFmtId="0" fontId="33" fillId="0" borderId="5" xfId="0" applyFont="1" applyBorder="1"/>
    <xf numFmtId="0" fontId="31" fillId="0" borderId="6" xfId="0" applyFont="1" applyFill="1" applyBorder="1"/>
    <xf numFmtId="0" fontId="10" fillId="0" borderId="7" xfId="0" applyFont="1" applyBorder="1"/>
    <xf numFmtId="0" fontId="10" fillId="0" borderId="8" xfId="0" applyFont="1" applyBorder="1"/>
    <xf numFmtId="0" fontId="34" fillId="0" borderId="0" xfId="0" applyFont="1"/>
    <xf numFmtId="0" fontId="35" fillId="0" borderId="0" xfId="0" applyFont="1" applyFill="1" applyBorder="1"/>
    <xf numFmtId="0" fontId="34" fillId="0" borderId="0" xfId="0" applyFont="1" applyFill="1"/>
    <xf numFmtId="0" fontId="35" fillId="0" borderId="0" xfId="0" applyFont="1"/>
    <xf numFmtId="0" fontId="1" fillId="0" borderId="0" xfId="0" applyFont="1" applyBorder="1"/>
    <xf numFmtId="0" fontId="36" fillId="0" borderId="0" xfId="0" applyFont="1"/>
    <xf numFmtId="0" fontId="31" fillId="0" borderId="0" xfId="0" applyFont="1" applyFill="1" applyBorder="1"/>
    <xf numFmtId="0" fontId="31" fillId="0" borderId="13" xfId="0" applyFont="1" applyFill="1" applyBorder="1" applyAlignment="1">
      <alignment horizontal="right"/>
    </xf>
    <xf numFmtId="0" fontId="31" fillId="0" borderId="13" xfId="0" applyFont="1" applyFill="1" applyBorder="1"/>
    <xf numFmtId="0" fontId="31" fillId="0" borderId="0" xfId="0" applyFont="1"/>
    <xf numFmtId="0" fontId="5" fillId="0" borderId="1" xfId="0" applyFont="1" applyBorder="1"/>
    <xf numFmtId="0" fontId="3" fillId="0" borderId="15" xfId="0" applyFont="1" applyBorder="1" applyAlignment="1">
      <alignment horizontal="right"/>
    </xf>
    <xf numFmtId="0" fontId="5" fillId="0" borderId="6" xfId="0" applyFont="1" applyBorder="1"/>
    <xf numFmtId="0" fontId="0" fillId="0" borderId="3" xfId="0" applyFill="1" applyBorder="1"/>
    <xf numFmtId="0" fontId="0" fillId="0" borderId="2" xfId="0" applyFill="1" applyBorder="1"/>
    <xf numFmtId="0" fontId="37" fillId="0" borderId="0" xfId="1" applyFont="1"/>
  </cellXfs>
  <cellStyles count="2">
    <cellStyle name="표준" xfId="0" builtinId="0"/>
    <cellStyle name="하이퍼링크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youtube.com/watch?v=Yel_iy5_5Gg" TargetMode="Externa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259080</xdr:colOff>
      <xdr:row>26</xdr:row>
      <xdr:rowOff>144780</xdr:rowOff>
    </xdr:from>
    <xdr:to>
      <xdr:col>24</xdr:col>
      <xdr:colOff>434339</xdr:colOff>
      <xdr:row>46</xdr:row>
      <xdr:rowOff>60960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tretch>
          <a:fillRect/>
        </a:stretch>
      </xdr:blipFill>
      <xdr:spPr>
        <a:xfrm>
          <a:off x="12058651" y="6867525"/>
          <a:ext cx="8601075" cy="5038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556260</xdr:colOff>
      <xdr:row>3</xdr:row>
      <xdr:rowOff>68580</xdr:rowOff>
    </xdr:from>
    <xdr:to>
      <xdr:col>22</xdr:col>
      <xdr:colOff>411480</xdr:colOff>
      <xdr:row>26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430125" y="857250"/>
          <a:ext cx="6524625" cy="5943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13</xdr:col>
      <xdr:colOff>590550</xdr:colOff>
      <xdr:row>50</xdr:row>
      <xdr:rowOff>161925</xdr:rowOff>
    </xdr:from>
    <xdr:to>
      <xdr:col>25</xdr:col>
      <xdr:colOff>209550</xdr:colOff>
      <xdr:row>78</xdr:row>
      <xdr:rowOff>9525</xdr:rowOff>
    </xdr:to>
    <xdr:pic>
      <xdr:nvPicPr>
        <xdr:cNvPr id="5" name="그림 4" descr="RPE ì´ë ë²ì­ì ëí ì´ë¯¸ì§ ê²ìê²°ê³¼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29925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60</xdr:row>
      <xdr:rowOff>57150</xdr:rowOff>
    </xdr:from>
    <xdr:to>
      <xdr:col>8</xdr:col>
      <xdr:colOff>284851</xdr:colOff>
      <xdr:row>69</xdr:row>
      <xdr:rowOff>114057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9140190"/>
          <a:ext cx="4988568" cy="2045727"/>
        </a:xfrm>
        <a:prstGeom prst="rect">
          <a:avLst/>
        </a:prstGeom>
      </xdr:spPr>
    </xdr:pic>
    <xdr:clientData/>
  </xdr:twoCellAnchor>
  <xdr:twoCellAnchor editAs="oneCell">
    <xdr:from>
      <xdr:col>9</xdr:col>
      <xdr:colOff>470131</xdr:colOff>
      <xdr:row>5</xdr:row>
      <xdr:rowOff>152400</xdr:rowOff>
    </xdr:from>
    <xdr:to>
      <xdr:col>15</xdr:col>
      <xdr:colOff>369793</xdr:colOff>
      <xdr:row>20</xdr:row>
      <xdr:rowOff>70036</xdr:rowOff>
    </xdr:to>
    <xdr:pic>
      <xdr:nvPicPr>
        <xdr:cNvPr id="3" name="그림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484" y="1183341"/>
          <a:ext cx="3879991" cy="3010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449580</xdr:colOff>
      <xdr:row>47</xdr:row>
      <xdr:rowOff>205740</xdr:rowOff>
    </xdr:from>
    <xdr:to>
      <xdr:col>10</xdr:col>
      <xdr:colOff>472440</xdr:colOff>
      <xdr:row>68</xdr:row>
      <xdr:rowOff>62502</xdr:rowOff>
    </xdr:to>
    <xdr:pic>
      <xdr:nvPicPr>
        <xdr:cNvPr id="3073" name="Picture 1" descr="mckenzie exerciseì ëí ì´ë¯¸ì§ ê²ìê²°ê³¼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31820" y="10370820"/>
          <a:ext cx="4046220" cy="449734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601980</xdr:colOff>
      <xdr:row>48</xdr:row>
      <xdr:rowOff>22860</xdr:rowOff>
    </xdr:from>
    <xdr:to>
      <xdr:col>3</xdr:col>
      <xdr:colOff>556260</xdr:colOff>
      <xdr:row>60</xdr:row>
      <xdr:rowOff>160020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8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" y="10408920"/>
          <a:ext cx="1965960" cy="2788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6</xdr:col>
      <xdr:colOff>618619</xdr:colOff>
      <xdr:row>87</xdr:row>
      <xdr:rowOff>104631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7183100"/>
          <a:ext cx="4047619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c/%EC%95%BC%EC%B6%94HUB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youtube.com/c/%EC%95%BC%EC%B6%94H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Yel_iy5_5Gg" TargetMode="External"/><Relationship Id="rId1" Type="http://schemas.openxmlformats.org/officeDocument/2006/relationships/hyperlink" Target="https://www.youtube.com/c/%EC%95%BC%EC%B6%94HUB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c/%EC%95%BC%EC%B6%94HU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c/%EC%95%BC%EC%B6%94HU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time_continue=240&amp;v=3B-3Khbht5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ET1048575"/>
  <sheetViews>
    <sheetView topLeftCell="A88" zoomScaleNormal="100" workbookViewId="0">
      <selection activeCell="B117" sqref="B117"/>
    </sheetView>
  </sheetViews>
  <sheetFormatPr defaultColWidth="8.75" defaultRowHeight="16.5"/>
  <sheetData>
    <row r="2" spans="1:16">
      <c r="B2" s="16" t="s">
        <v>50</v>
      </c>
      <c r="C2" s="16"/>
      <c r="D2" s="16"/>
      <c r="L2" s="15" t="s">
        <v>35</v>
      </c>
    </row>
    <row r="3" spans="1:16">
      <c r="A3" s="36"/>
      <c r="B3" s="37"/>
      <c r="C3" s="37"/>
      <c r="D3" s="37"/>
      <c r="E3" s="36"/>
      <c r="F3" s="36"/>
      <c r="G3" s="36"/>
      <c r="H3" s="36"/>
      <c r="I3" s="36"/>
      <c r="J3" s="36"/>
      <c r="L3" s="15" t="s">
        <v>57</v>
      </c>
      <c r="M3" s="19" t="s">
        <v>5</v>
      </c>
    </row>
    <row r="4" spans="1:16">
      <c r="A4" s="36"/>
      <c r="B4" s="36"/>
      <c r="C4" s="36"/>
      <c r="D4" s="36"/>
      <c r="E4" s="36"/>
      <c r="F4" s="36"/>
      <c r="G4" s="36"/>
      <c r="H4" s="36"/>
      <c r="I4" s="36"/>
      <c r="J4" s="36"/>
      <c r="L4" t="s">
        <v>49</v>
      </c>
    </row>
    <row r="5" spans="1:16">
      <c r="A5" s="36"/>
      <c r="B5" s="37" t="s">
        <v>1</v>
      </c>
      <c r="C5" s="37"/>
      <c r="D5" s="37"/>
      <c r="E5" s="37"/>
      <c r="F5" s="37"/>
      <c r="G5" s="37"/>
      <c r="H5" s="37"/>
      <c r="I5" s="37"/>
      <c r="J5" s="37"/>
      <c r="L5" t="s">
        <v>32</v>
      </c>
    </row>
    <row r="6" spans="1:16">
      <c r="A6" s="36"/>
      <c r="B6" s="15" t="s">
        <v>0</v>
      </c>
      <c r="C6" s="15"/>
      <c r="D6" s="15"/>
      <c r="E6" s="15"/>
      <c r="F6" s="15"/>
      <c r="G6" s="15"/>
      <c r="H6" s="15"/>
      <c r="I6" s="15"/>
      <c r="J6" s="15"/>
      <c r="K6" s="14"/>
      <c r="L6" s="14"/>
      <c r="M6" s="14"/>
      <c r="N6" s="14"/>
      <c r="O6" s="14"/>
    </row>
    <row r="7" spans="1:16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6">
      <c r="B8" s="15" t="s">
        <v>40</v>
      </c>
      <c r="C8" s="15"/>
      <c r="D8" s="15"/>
      <c r="E8" s="15"/>
      <c r="F8" s="15"/>
      <c r="G8" s="15"/>
      <c r="H8" s="15"/>
      <c r="I8" s="15"/>
      <c r="J8" s="15"/>
      <c r="K8" s="15"/>
      <c r="L8" s="14"/>
      <c r="M8" s="14"/>
      <c r="N8" s="14"/>
      <c r="O8" s="14"/>
    </row>
    <row r="9" spans="1:16">
      <c r="B9" s="15" t="s">
        <v>305</v>
      </c>
      <c r="C9" s="15"/>
      <c r="D9" s="15"/>
      <c r="E9" s="15"/>
      <c r="F9" s="15"/>
      <c r="G9" s="15"/>
      <c r="H9" s="15"/>
      <c r="I9" s="15"/>
      <c r="J9" s="15"/>
      <c r="K9" s="15"/>
      <c r="L9" s="14"/>
      <c r="M9" s="14"/>
      <c r="N9" s="14"/>
      <c r="O9" s="14"/>
    </row>
    <row r="10" spans="1:16"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4"/>
    </row>
    <row r="11" spans="1:16">
      <c r="A11" s="3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33"/>
    </row>
    <row r="12" spans="1:16">
      <c r="A12" s="33"/>
      <c r="B12" s="15" t="s">
        <v>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33"/>
    </row>
    <row r="13" spans="1:16">
      <c r="A13" s="3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33"/>
    </row>
    <row r="14" spans="1:16">
      <c r="A14" s="33"/>
      <c r="B14" s="37" t="s">
        <v>155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3"/>
    </row>
    <row r="16" spans="1:16">
      <c r="B16" s="16" t="s">
        <v>39</v>
      </c>
      <c r="C16" s="15"/>
      <c r="D16" s="15"/>
    </row>
    <row r="17" spans="2:3">
      <c r="B17" t="s">
        <v>48</v>
      </c>
    </row>
    <row r="18" spans="2:3">
      <c r="B18" t="s">
        <v>36</v>
      </c>
    </row>
    <row r="19" spans="2:3">
      <c r="B19" t="s">
        <v>7</v>
      </c>
    </row>
    <row r="20" spans="2:3">
      <c r="B20" s="72" t="s">
        <v>358</v>
      </c>
    </row>
    <row r="22" spans="2:3">
      <c r="B22" s="16" t="s">
        <v>59</v>
      </c>
      <c r="C22" s="16"/>
    </row>
    <row r="23" spans="2:3">
      <c r="B23" s="72" t="s">
        <v>122</v>
      </c>
    </row>
    <row r="24" spans="2:3">
      <c r="B24" s="72" t="s">
        <v>290</v>
      </c>
    </row>
    <row r="25" spans="2:3">
      <c r="B25" s="72" t="s">
        <v>128</v>
      </c>
    </row>
    <row r="26" spans="2:3">
      <c r="B26" s="72" t="s">
        <v>127</v>
      </c>
    </row>
    <row r="27" spans="2:3">
      <c r="B27" s="72" t="s">
        <v>159</v>
      </c>
    </row>
    <row r="28" spans="2:3">
      <c r="B28" s="72" t="s">
        <v>160</v>
      </c>
    </row>
    <row r="29" spans="2:3">
      <c r="B29" s="72" t="s">
        <v>299</v>
      </c>
    </row>
    <row r="30" spans="2:3">
      <c r="B30" s="72" t="s">
        <v>363</v>
      </c>
    </row>
    <row r="31" spans="2:3">
      <c r="B31" s="72" t="s">
        <v>362</v>
      </c>
    </row>
    <row r="32" spans="2:3">
      <c r="B32" s="16" t="s">
        <v>54</v>
      </c>
      <c r="C32" s="16"/>
    </row>
    <row r="33" spans="2:8">
      <c r="B33" s="16"/>
      <c r="C33" s="16"/>
    </row>
    <row r="34" spans="2:8">
      <c r="B34" s="15" t="s">
        <v>2</v>
      </c>
    </row>
    <row r="36" spans="2:8">
      <c r="B36" s="15" t="s">
        <v>43</v>
      </c>
    </row>
    <row r="38" spans="2:8">
      <c r="B38" s="15" t="s">
        <v>8</v>
      </c>
    </row>
    <row r="40" spans="2:8">
      <c r="C40" s="72" t="s">
        <v>209</v>
      </c>
      <c r="H40" s="72" t="s">
        <v>365</v>
      </c>
    </row>
    <row r="41" spans="2:8">
      <c r="B41" s="15" t="s">
        <v>3</v>
      </c>
    </row>
    <row r="42" spans="2:8">
      <c r="C42" t="s">
        <v>41</v>
      </c>
    </row>
    <row r="43" spans="2:8">
      <c r="C43" s="15" t="s">
        <v>42</v>
      </c>
    </row>
    <row r="44" spans="2:8">
      <c r="B44" s="33" t="s">
        <v>211</v>
      </c>
      <c r="C44" s="72" t="s">
        <v>212</v>
      </c>
    </row>
    <row r="45" spans="2:8">
      <c r="C45" s="72" t="s">
        <v>210</v>
      </c>
    </row>
    <row r="47" spans="2:8">
      <c r="B47" s="37" t="s">
        <v>119</v>
      </c>
    </row>
    <row r="48" spans="2:8">
      <c r="C48" s="72" t="s">
        <v>121</v>
      </c>
    </row>
    <row r="49" spans="1:18">
      <c r="A49" s="37"/>
      <c r="B49" s="37"/>
      <c r="C49" s="72" t="s">
        <v>137</v>
      </c>
    </row>
    <row r="50" spans="1:18" ht="31.5">
      <c r="A50" s="37"/>
      <c r="B50" s="37" t="s">
        <v>123</v>
      </c>
      <c r="R50" s="188" t="s">
        <v>352</v>
      </c>
    </row>
    <row r="51" spans="1:18">
      <c r="C51" s="72" t="s">
        <v>120</v>
      </c>
    </row>
    <row r="52" spans="1:18">
      <c r="C52" s="72" t="s">
        <v>129</v>
      </c>
    </row>
    <row r="53" spans="1:18">
      <c r="C53" s="72" t="s">
        <v>156</v>
      </c>
    </row>
    <row r="54" spans="1:18">
      <c r="B54" s="72" t="s">
        <v>198</v>
      </c>
    </row>
    <row r="55" spans="1:18">
      <c r="B55" s="72" t="s">
        <v>199</v>
      </c>
    </row>
    <row r="56" spans="1:18">
      <c r="C56" s="72" t="s">
        <v>133</v>
      </c>
    </row>
    <row r="58" spans="1:18">
      <c r="B58" s="37" t="s">
        <v>116</v>
      </c>
    </row>
    <row r="60" spans="1:18">
      <c r="B60" s="37" t="s">
        <v>117</v>
      </c>
    </row>
    <row r="62" spans="1:18">
      <c r="B62" s="37" t="s">
        <v>118</v>
      </c>
    </row>
    <row r="64" spans="1:18">
      <c r="B64" s="72" t="s">
        <v>291</v>
      </c>
    </row>
    <row r="65" spans="2:2">
      <c r="B65" s="72" t="s">
        <v>364</v>
      </c>
    </row>
    <row r="66" spans="2:2">
      <c r="B66" s="72" t="s">
        <v>367</v>
      </c>
    </row>
    <row r="67" spans="2:2">
      <c r="B67" s="72" t="s">
        <v>333</v>
      </c>
    </row>
    <row r="68" spans="2:2">
      <c r="B68" s="72" t="s">
        <v>332</v>
      </c>
    </row>
    <row r="70" spans="2:2">
      <c r="B70" s="72" t="s">
        <v>353</v>
      </c>
    </row>
    <row r="71" spans="2:2">
      <c r="B71" s="72" t="s">
        <v>366</v>
      </c>
    </row>
    <row r="73" spans="2:2">
      <c r="B73" s="33" t="s">
        <v>84</v>
      </c>
    </row>
    <row r="75" spans="2:2">
      <c r="B75" s="37" t="s">
        <v>85</v>
      </c>
    </row>
    <row r="76" spans="2:2">
      <c r="B76" s="72" t="s">
        <v>89</v>
      </c>
    </row>
    <row r="77" spans="2:2">
      <c r="B77" s="72" t="s">
        <v>93</v>
      </c>
    </row>
    <row r="78" spans="2:2">
      <c r="B78" s="72" t="s">
        <v>86</v>
      </c>
    </row>
    <row r="79" spans="2:2">
      <c r="B79" s="72" t="s">
        <v>94</v>
      </c>
    </row>
    <row r="81" spans="2:2">
      <c r="B81" s="72" t="s">
        <v>90</v>
      </c>
    </row>
    <row r="83" spans="2:2">
      <c r="B83" s="37" t="s">
        <v>197</v>
      </c>
    </row>
    <row r="84" spans="2:2">
      <c r="B84" s="72" t="s">
        <v>115</v>
      </c>
    </row>
    <row r="85" spans="2:2">
      <c r="B85" s="72" t="s">
        <v>158</v>
      </c>
    </row>
    <row r="86" spans="2:2">
      <c r="B86" s="72" t="s">
        <v>126</v>
      </c>
    </row>
    <row r="87" spans="2:2">
      <c r="B87" s="72" t="s">
        <v>125</v>
      </c>
    </row>
    <row r="88" spans="2:2">
      <c r="B88" s="72" t="s">
        <v>124</v>
      </c>
    </row>
    <row r="89" spans="2:2">
      <c r="B89" s="72" t="s">
        <v>181</v>
      </c>
    </row>
    <row r="90" spans="2:2">
      <c r="B90" s="72" t="s">
        <v>214</v>
      </c>
    </row>
    <row r="93" spans="2:2">
      <c r="B93" s="37" t="s">
        <v>270</v>
      </c>
    </row>
    <row r="94" spans="2:2">
      <c r="B94" s="72" t="s">
        <v>269</v>
      </c>
    </row>
    <row r="95" spans="2:2">
      <c r="B95" s="72" t="s">
        <v>268</v>
      </c>
    </row>
    <row r="97" spans="2:16">
      <c r="B97" s="37" t="s">
        <v>292</v>
      </c>
    </row>
    <row r="98" spans="2:16">
      <c r="B98" s="72" t="s">
        <v>293</v>
      </c>
      <c r="F98" s="72"/>
    </row>
    <row r="99" spans="2:16">
      <c r="B99" s="72" t="s">
        <v>294</v>
      </c>
    </row>
    <row r="100" spans="2:16">
      <c r="B100" s="72" t="s">
        <v>319</v>
      </c>
      <c r="P100" s="72"/>
    </row>
    <row r="102" spans="2:16">
      <c r="B102" s="37" t="s">
        <v>330</v>
      </c>
    </row>
    <row r="103" spans="2:16">
      <c r="B103" s="72" t="s">
        <v>331</v>
      </c>
    </row>
    <row r="104" spans="2:16">
      <c r="B104" s="72" t="s">
        <v>334</v>
      </c>
    </row>
    <row r="107" spans="2:16">
      <c r="B107" s="37" t="s">
        <v>354</v>
      </c>
    </row>
    <row r="108" spans="2:16">
      <c r="B108" s="72" t="s">
        <v>355</v>
      </c>
    </row>
    <row r="109" spans="2:16">
      <c r="B109" s="72" t="s">
        <v>356</v>
      </c>
    </row>
    <row r="110" spans="2:16">
      <c r="B110" s="72" t="s">
        <v>357</v>
      </c>
    </row>
    <row r="111" spans="2:16">
      <c r="B111" s="72" t="s">
        <v>370</v>
      </c>
    </row>
    <row r="112" spans="2:16">
      <c r="B112" s="72" t="s">
        <v>371</v>
      </c>
    </row>
    <row r="114" spans="1:3">
      <c r="B114" s="72"/>
    </row>
    <row r="115" spans="1:3">
      <c r="A115" s="37"/>
      <c r="B115" s="37" t="s">
        <v>396</v>
      </c>
      <c r="C115" s="37"/>
    </row>
    <row r="116" spans="1:3">
      <c r="B116" s="72" t="s">
        <v>395</v>
      </c>
    </row>
    <row r="117" spans="1:3">
      <c r="B117" s="72" t="s">
        <v>397</v>
      </c>
    </row>
    <row r="1048550" spans="16371:16374">
      <c r="XEQ1048550" s="72"/>
    </row>
    <row r="1048551" spans="16371:16374">
      <c r="XEQ1048551" s="72"/>
    </row>
    <row r="1048552" spans="16371:16374">
      <c r="XEQ1048552" s="72"/>
    </row>
    <row r="1048553" spans="16371:16374">
      <c r="XEQ1048553" s="72"/>
    </row>
    <row r="1048554" spans="16371:16374">
      <c r="XEQ1048554" s="72"/>
    </row>
    <row r="1048556" spans="16371:16374">
      <c r="XEQ1048556" s="72"/>
    </row>
    <row r="1048558" spans="16371:16374">
      <c r="XEQ1048558" s="37"/>
      <c r="XER1048558" s="37"/>
      <c r="XES1048558" s="37"/>
      <c r="XET1048558" s="37"/>
    </row>
    <row r="1048559" spans="16371:16374">
      <c r="XEQ1048559" s="37"/>
      <c r="XER1048559" s="37"/>
      <c r="XES1048559" s="37"/>
      <c r="XET1048559" s="37"/>
    </row>
    <row r="1048567" spans="16371:16371">
      <c r="XEQ1048567" s="72"/>
    </row>
    <row r="1048568" spans="16371:16371">
      <c r="XEQ1048568" s="72"/>
    </row>
    <row r="1048569" spans="16371:16371">
      <c r="XEQ1048569" s="72"/>
    </row>
    <row r="1048570" spans="16371:16371">
      <c r="XEQ1048570" s="72"/>
    </row>
    <row r="1048572" spans="16371:16371">
      <c r="XEQ1048572" s="72"/>
    </row>
    <row r="1048573" spans="16371:16371">
      <c r="XEQ1048573" s="72"/>
    </row>
    <row r="1048574" spans="16371:16371">
      <c r="XEQ1048574" s="72"/>
    </row>
    <row r="1048575" spans="16371:16371">
      <c r="XEQ1048575" s="37"/>
    </row>
  </sheetData>
  <phoneticPr fontId="14" type="noConversion"/>
  <hyperlinks>
    <hyperlink ref="M3" r:id="rId1" xr:uid="{00000000-0004-0000-0000-000000000000}"/>
  </hyperlinks>
  <pageMargins left="0.69972223043441772" right="0.69972223043441772" top="0.75" bottom="0.75" header="0.30000001192092896" footer="0.30000001192092896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97"/>
  <sheetViews>
    <sheetView workbookViewId="0">
      <selection activeCell="E5" sqref="E5"/>
    </sheetView>
  </sheetViews>
  <sheetFormatPr defaultRowHeight="16.5"/>
  <sheetData>
    <row r="1" spans="2:22">
      <c r="B1" s="78" t="s">
        <v>255</v>
      </c>
      <c r="J1" s="72" t="s">
        <v>229</v>
      </c>
    </row>
    <row r="2" spans="2:22">
      <c r="B2" s="72" t="s">
        <v>223</v>
      </c>
      <c r="J2" s="78" t="s">
        <v>254</v>
      </c>
    </row>
    <row r="3" spans="2:22">
      <c r="B3" s="109" t="s">
        <v>218</v>
      </c>
      <c r="C3" s="110">
        <v>100</v>
      </c>
      <c r="D3" s="109" t="s">
        <v>220</v>
      </c>
      <c r="E3" s="110">
        <v>100</v>
      </c>
      <c r="F3" s="130" t="s">
        <v>274</v>
      </c>
      <c r="G3" s="129"/>
      <c r="J3" s="72" t="s">
        <v>263</v>
      </c>
    </row>
    <row r="4" spans="2:22">
      <c r="B4" s="109" t="s">
        <v>219</v>
      </c>
      <c r="C4" s="110">
        <v>100</v>
      </c>
      <c r="D4" s="109" t="s">
        <v>221</v>
      </c>
      <c r="E4" s="110">
        <v>100</v>
      </c>
      <c r="F4" s="129"/>
      <c r="G4" s="129"/>
      <c r="J4" s="72" t="s">
        <v>228</v>
      </c>
    </row>
    <row r="5" spans="2:22">
      <c r="F5" s="129"/>
      <c r="G5" s="129"/>
      <c r="J5" s="72" t="s">
        <v>227</v>
      </c>
    </row>
    <row r="6" spans="2:22">
      <c r="B6" s="109" t="s">
        <v>222</v>
      </c>
      <c r="C6" s="110">
        <f>0.9*C3</f>
        <v>90</v>
      </c>
      <c r="D6" s="109" t="s">
        <v>225</v>
      </c>
      <c r="E6" s="110">
        <f>0.9*E3</f>
        <v>90</v>
      </c>
      <c r="F6" s="135" t="s">
        <v>284</v>
      </c>
      <c r="G6" s="129"/>
      <c r="J6" s="72" t="s">
        <v>231</v>
      </c>
    </row>
    <row r="7" spans="2:22">
      <c r="B7" s="109" t="s">
        <v>224</v>
      </c>
      <c r="C7" s="110">
        <f>0.9*C4</f>
        <v>90</v>
      </c>
      <c r="D7" s="109" t="s">
        <v>226</v>
      </c>
      <c r="E7" s="110">
        <f>0.9*E4</f>
        <v>90</v>
      </c>
      <c r="F7" s="135" t="s">
        <v>285</v>
      </c>
      <c r="G7" s="129"/>
      <c r="J7" s="72" t="s">
        <v>232</v>
      </c>
    </row>
    <row r="8" spans="2:22">
      <c r="B8" s="135" t="s">
        <v>277</v>
      </c>
      <c r="J8" s="72" t="s">
        <v>230</v>
      </c>
    </row>
    <row r="9" spans="2:22">
      <c r="B9" s="37" t="s">
        <v>57</v>
      </c>
      <c r="C9" s="19" t="s">
        <v>5</v>
      </c>
      <c r="J9" s="72" t="s">
        <v>262</v>
      </c>
    </row>
    <row r="10" spans="2:22" ht="17.25" thickBot="1">
      <c r="J10" s="72" t="s">
        <v>264</v>
      </c>
    </row>
    <row r="11" spans="2:22" ht="17.25" thickBot="1">
      <c r="B11" s="55" t="s">
        <v>257</v>
      </c>
      <c r="C11" s="17" t="s">
        <v>17</v>
      </c>
      <c r="D11" s="67"/>
      <c r="E11" s="13" t="s">
        <v>9</v>
      </c>
      <c r="F11" s="11" t="s">
        <v>15</v>
      </c>
      <c r="G11" s="11" t="s">
        <v>19</v>
      </c>
      <c r="H11" s="12" t="s">
        <v>14</v>
      </c>
      <c r="J11" s="72" t="s">
        <v>265</v>
      </c>
    </row>
    <row r="12" spans="2:22" ht="17.25" thickBot="1">
      <c r="B12" s="55" t="s">
        <v>28</v>
      </c>
      <c r="C12" s="48" t="s">
        <v>25</v>
      </c>
      <c r="D12" s="10" t="s">
        <v>29</v>
      </c>
      <c r="E12" s="25" t="s">
        <v>16</v>
      </c>
      <c r="F12" s="25" t="s">
        <v>30</v>
      </c>
      <c r="G12" s="25" t="s">
        <v>63</v>
      </c>
      <c r="H12" s="26" t="s">
        <v>26</v>
      </c>
      <c r="J12" s="37"/>
      <c r="K12" s="113" t="s">
        <v>241</v>
      </c>
      <c r="L12" s="114" t="s">
        <v>247</v>
      </c>
      <c r="N12" s="72" t="s">
        <v>243</v>
      </c>
    </row>
    <row r="13" spans="2:22" ht="17.25" thickBot="1">
      <c r="B13" s="4" t="s">
        <v>67</v>
      </c>
      <c r="C13" s="20">
        <v>5</v>
      </c>
      <c r="D13" s="21">
        <v>1</v>
      </c>
      <c r="E13" s="63">
        <f>MROUND((0.4*C6),2.5)</f>
        <v>35</v>
      </c>
      <c r="F13" s="65">
        <f>MROUND((0.4*E7),2.5)</f>
        <v>35</v>
      </c>
      <c r="G13" s="65">
        <f>MROUND((0.4*C7),2.5)</f>
        <v>35</v>
      </c>
      <c r="H13" s="66">
        <f>MROUND((0.4*E6),2.5)</f>
        <v>35</v>
      </c>
      <c r="J13" s="37"/>
      <c r="K13" s="115" t="s">
        <v>233</v>
      </c>
      <c r="L13" s="116" t="s">
        <v>233</v>
      </c>
      <c r="N13" s="72" t="s">
        <v>244</v>
      </c>
    </row>
    <row r="14" spans="2:22">
      <c r="B14" s="4" t="s">
        <v>60</v>
      </c>
      <c r="C14" s="20">
        <v>5</v>
      </c>
      <c r="D14" s="21">
        <v>1</v>
      </c>
      <c r="E14" s="4">
        <f>MROUND(0.5*C6,2.5)</f>
        <v>45</v>
      </c>
      <c r="F14" s="5">
        <f>MROUND(0.5*E7,2.5)</f>
        <v>45</v>
      </c>
      <c r="G14" s="5">
        <f>MROUND(0.5*C7,2.5)</f>
        <v>45</v>
      </c>
      <c r="H14" s="6">
        <f>MROUND(0.5*E6,2.5)</f>
        <v>45</v>
      </c>
      <c r="J14" s="112" t="s">
        <v>234</v>
      </c>
      <c r="K14" s="117" t="s">
        <v>272</v>
      </c>
      <c r="L14" s="118" t="s">
        <v>272</v>
      </c>
      <c r="N14" s="111" t="s">
        <v>245</v>
      </c>
      <c r="O14" s="37"/>
      <c r="P14" s="37"/>
      <c r="Q14" s="37"/>
      <c r="R14" s="37"/>
      <c r="S14" s="37"/>
      <c r="T14" s="37"/>
      <c r="U14" s="37"/>
      <c r="V14" s="37"/>
    </row>
    <row r="15" spans="2:22" ht="17.25" thickBot="1">
      <c r="B15" s="131" t="s">
        <v>68</v>
      </c>
      <c r="C15" s="61">
        <v>3</v>
      </c>
      <c r="D15" s="62">
        <v>1</v>
      </c>
      <c r="E15" s="7">
        <f>MROUND(0.6*C6,2.5)</f>
        <v>55</v>
      </c>
      <c r="F15" s="8">
        <f>MROUND(0.6*E7,2.5)</f>
        <v>55</v>
      </c>
      <c r="G15" s="8">
        <f>MROUND(0.6*C7,2.5)</f>
        <v>55</v>
      </c>
      <c r="H15" s="9">
        <f>MROUND(0.6*E6,2.5)</f>
        <v>55</v>
      </c>
      <c r="J15" s="21" t="s">
        <v>235</v>
      </c>
      <c r="K15" s="119" t="s">
        <v>271</v>
      </c>
      <c r="L15" s="120" t="s">
        <v>273</v>
      </c>
      <c r="N15" s="37" t="s">
        <v>246</v>
      </c>
      <c r="O15" s="37"/>
      <c r="P15" s="37"/>
      <c r="Q15" s="37"/>
      <c r="R15" s="37"/>
      <c r="S15" s="37"/>
      <c r="T15" s="37"/>
      <c r="U15" s="37"/>
      <c r="V15" s="37"/>
    </row>
    <row r="16" spans="2:22">
      <c r="B16" s="122" t="s">
        <v>55</v>
      </c>
      <c r="C16" s="20">
        <v>3</v>
      </c>
      <c r="D16" s="21">
        <v>1</v>
      </c>
      <c r="E16" s="4">
        <f>MROUND(0.7*C6,2.5)</f>
        <v>62.5</v>
      </c>
      <c r="F16" s="5">
        <f>MROUND(0.7*E7,2.5)</f>
        <v>62.5</v>
      </c>
      <c r="G16" s="5">
        <f>MROUND(0.7*C7,2.5)</f>
        <v>62.5</v>
      </c>
      <c r="H16" s="6">
        <f>MROUND(0.7*E6,2.5)</f>
        <v>62.5</v>
      </c>
      <c r="J16" s="21" t="s">
        <v>236</v>
      </c>
      <c r="K16" s="119" t="s">
        <v>272</v>
      </c>
      <c r="L16" s="121" t="s">
        <v>272</v>
      </c>
      <c r="N16" s="33" t="s">
        <v>261</v>
      </c>
    </row>
    <row r="17" spans="2:25" ht="17.25" thickBot="1">
      <c r="B17" s="132" t="s">
        <v>62</v>
      </c>
      <c r="C17" s="61">
        <v>3</v>
      </c>
      <c r="D17" s="62">
        <v>1</v>
      </c>
      <c r="E17" s="7">
        <f>MROUND(0.8*C6,2.5)</f>
        <v>72.5</v>
      </c>
      <c r="F17" s="8">
        <f>MROUND(0.8*E7,2.5)</f>
        <v>72.5</v>
      </c>
      <c r="G17" s="8">
        <f>MROUND(0.8*C7,2.5)</f>
        <v>72.5</v>
      </c>
      <c r="H17" s="9">
        <f>MROUND(0.8*E6,2.5)</f>
        <v>72.5</v>
      </c>
      <c r="J17" s="21" t="s">
        <v>237</v>
      </c>
      <c r="K17" s="119" t="s">
        <v>272</v>
      </c>
      <c r="L17" s="121" t="s">
        <v>272</v>
      </c>
      <c r="N17" s="155" t="s">
        <v>317</v>
      </c>
      <c r="O17" s="16"/>
      <c r="P17" s="16"/>
      <c r="Q17" s="16"/>
      <c r="R17" s="16"/>
      <c r="S17" s="16"/>
      <c r="T17" s="16"/>
      <c r="U17" s="16"/>
      <c r="V17" s="16"/>
      <c r="W17" s="16"/>
    </row>
    <row r="18" spans="2:25" ht="17.25" thickBot="1">
      <c r="B18" s="67" t="s">
        <v>56</v>
      </c>
      <c r="C18" s="20" t="s">
        <v>248</v>
      </c>
      <c r="D18" s="21">
        <v>1</v>
      </c>
      <c r="E18" s="1">
        <f>MROUND(0.9*C6,2.5)</f>
        <v>80</v>
      </c>
      <c r="F18" s="2">
        <f>MROUND(0.9*E7,2.5)</f>
        <v>80</v>
      </c>
      <c r="G18" s="2">
        <f>MROUND(0.9*C7,2.5)</f>
        <v>80</v>
      </c>
      <c r="H18" s="3">
        <f>MROUND(0.9*E6,2.5)</f>
        <v>80</v>
      </c>
      <c r="J18" s="21" t="s">
        <v>238</v>
      </c>
      <c r="K18" s="119" t="s">
        <v>272</v>
      </c>
      <c r="L18" s="120" t="s">
        <v>273</v>
      </c>
      <c r="N18" s="16" t="s">
        <v>318</v>
      </c>
      <c r="O18" s="16"/>
      <c r="P18" s="16"/>
      <c r="Q18" s="16"/>
      <c r="R18" s="16"/>
      <c r="S18" s="16"/>
      <c r="T18" s="16"/>
      <c r="U18" s="16"/>
      <c r="V18" s="16"/>
      <c r="W18" s="16"/>
    </row>
    <row r="19" spans="2:25" ht="17.25" thickBot="1">
      <c r="B19" s="70" t="s">
        <v>95</v>
      </c>
      <c r="C19" s="24"/>
      <c r="D19" s="48"/>
      <c r="E19" s="68">
        <v>11</v>
      </c>
      <c r="F19" s="68">
        <v>10</v>
      </c>
      <c r="G19" s="68">
        <v>14</v>
      </c>
      <c r="H19" s="69">
        <v>14</v>
      </c>
      <c r="J19" s="21" t="s">
        <v>239</v>
      </c>
      <c r="K19" s="122" t="s">
        <v>272</v>
      </c>
      <c r="L19" s="121" t="s">
        <v>272</v>
      </c>
      <c r="N19" s="111" t="s">
        <v>275</v>
      </c>
    </row>
    <row r="20" spans="2:25" ht="17.25" thickBot="1">
      <c r="B20" s="67" t="s">
        <v>72</v>
      </c>
      <c r="C20" s="11"/>
      <c r="D20" s="48"/>
      <c r="E20" s="11">
        <f>MROUND((E18*0.025*E19)+E18,2.5)</f>
        <v>102.5</v>
      </c>
      <c r="F20" s="11">
        <f>MROUND((F18*0.025*F19)+F18,2.5)</f>
        <v>100</v>
      </c>
      <c r="G20" s="11">
        <f>MROUND((G18*0.025*G19)+G18,2.5)</f>
        <v>107.5</v>
      </c>
      <c r="H20" s="12">
        <f>MROUND((H18*0.025*H19)+H18,2.5)</f>
        <v>107.5</v>
      </c>
      <c r="J20" s="23" t="s">
        <v>240</v>
      </c>
      <c r="K20" s="123" t="s">
        <v>242</v>
      </c>
      <c r="L20" s="124" t="s">
        <v>242</v>
      </c>
      <c r="N20" s="88"/>
      <c r="O20" s="24" t="s">
        <v>140</v>
      </c>
      <c r="P20" s="25" t="s">
        <v>141</v>
      </c>
      <c r="Q20" s="25" t="s">
        <v>142</v>
      </c>
      <c r="R20" s="25" t="s">
        <v>143</v>
      </c>
      <c r="S20" s="25" t="s">
        <v>144</v>
      </c>
      <c r="T20" s="25" t="s">
        <v>146</v>
      </c>
      <c r="U20" s="25" t="s">
        <v>147</v>
      </c>
      <c r="V20" s="26" t="s">
        <v>148</v>
      </c>
      <c r="W20" s="37"/>
      <c r="X20" s="37"/>
      <c r="Y20" s="37"/>
    </row>
    <row r="21" spans="2:25" ht="17.25" thickBot="1">
      <c r="B21" s="133" t="s">
        <v>66</v>
      </c>
      <c r="C21" s="20">
        <v>1</v>
      </c>
      <c r="D21" s="21">
        <v>1</v>
      </c>
      <c r="E21" s="4">
        <f>MROUND(1.025*C6,2.5)</f>
        <v>92.5</v>
      </c>
      <c r="F21" s="5">
        <f>MROUND(1.025*E7,2.5)</f>
        <v>92.5</v>
      </c>
      <c r="G21" s="5">
        <f>MROUND(1.025*C7,2.5)</f>
        <v>92.5</v>
      </c>
      <c r="H21" s="6">
        <f>MROUND(1.025*E6,2.5)</f>
        <v>92.5</v>
      </c>
      <c r="J21" s="37"/>
      <c r="K21" s="37"/>
      <c r="L21" s="37"/>
      <c r="N21" s="86" t="s">
        <v>112</v>
      </c>
      <c r="O21" s="5">
        <v>100</v>
      </c>
      <c r="P21" s="5">
        <v>100</v>
      </c>
      <c r="Q21" s="5">
        <v>100</v>
      </c>
      <c r="R21" s="5">
        <v>100</v>
      </c>
      <c r="S21" s="5">
        <v>44</v>
      </c>
      <c r="T21" s="5">
        <v>100</v>
      </c>
      <c r="U21" s="5">
        <v>100</v>
      </c>
      <c r="V21" s="6">
        <v>100</v>
      </c>
      <c r="W21" s="37" t="s">
        <v>149</v>
      </c>
    </row>
    <row r="22" spans="2:25" ht="17.25" thickBot="1">
      <c r="B22" s="133" t="s">
        <v>58</v>
      </c>
      <c r="C22" s="20">
        <v>1</v>
      </c>
      <c r="D22" s="21">
        <v>1</v>
      </c>
      <c r="E22" s="4">
        <f>MROUND(1.1*C6,2.5)</f>
        <v>100</v>
      </c>
      <c r="F22" s="5">
        <f>MROUND(1.1*E7,2.5)</f>
        <v>100</v>
      </c>
      <c r="G22" s="5">
        <f>MROUND(1.1*C7,2.5)</f>
        <v>100</v>
      </c>
      <c r="H22" s="6">
        <f>MROUND(1.1*E6,2.5)</f>
        <v>100</v>
      </c>
      <c r="N22" s="87" t="s">
        <v>113</v>
      </c>
      <c r="O22" s="8">
        <f t="shared" ref="O22:V22" si="0">0.8*O21</f>
        <v>80</v>
      </c>
      <c r="P22" s="8">
        <f t="shared" si="0"/>
        <v>80</v>
      </c>
      <c r="Q22" s="8">
        <f t="shared" si="0"/>
        <v>80</v>
      </c>
      <c r="R22" s="8">
        <f t="shared" si="0"/>
        <v>80</v>
      </c>
      <c r="S22" s="8">
        <f t="shared" si="0"/>
        <v>35.200000000000003</v>
      </c>
      <c r="T22" s="8">
        <f t="shared" si="0"/>
        <v>80</v>
      </c>
      <c r="U22" s="8">
        <f t="shared" si="0"/>
        <v>80</v>
      </c>
      <c r="V22" s="9">
        <f t="shared" si="0"/>
        <v>80</v>
      </c>
    </row>
    <row r="23" spans="2:25" ht="17.25" thickBot="1">
      <c r="B23" s="133" t="s">
        <v>65</v>
      </c>
      <c r="C23" s="20">
        <v>1</v>
      </c>
      <c r="D23" s="21">
        <v>1</v>
      </c>
      <c r="E23" s="4">
        <f>MROUND(1.175*C6,2.5)</f>
        <v>105</v>
      </c>
      <c r="F23" s="5">
        <f>MROUND(1.175*E7,2.5)</f>
        <v>105</v>
      </c>
      <c r="G23" s="5">
        <f>MROUND(1.175*C7,2.5)</f>
        <v>105</v>
      </c>
      <c r="H23" s="6">
        <f>MROUND(1.175*E6,2.5)</f>
        <v>105</v>
      </c>
    </row>
    <row r="24" spans="2:25" ht="17.25">
      <c r="B24" s="98" t="s">
        <v>206</v>
      </c>
      <c r="C24" s="99"/>
      <c r="D24" s="100"/>
      <c r="E24" s="100"/>
      <c r="F24" s="100"/>
      <c r="G24" s="100"/>
      <c r="H24" s="101"/>
      <c r="J24" s="37" t="s">
        <v>276</v>
      </c>
      <c r="N24" s="84" t="s">
        <v>101</v>
      </c>
      <c r="O24" s="29"/>
      <c r="P24" s="28"/>
      <c r="Q24" s="5"/>
      <c r="R24" s="5"/>
      <c r="S24" s="5"/>
    </row>
    <row r="25" spans="2:25" ht="17.25">
      <c r="B25" s="102" t="s">
        <v>207</v>
      </c>
      <c r="C25" s="81"/>
      <c r="D25" s="82"/>
      <c r="E25" s="82"/>
      <c r="F25" s="82"/>
      <c r="G25" s="82"/>
      <c r="H25" s="103"/>
      <c r="N25" s="85" t="s">
        <v>110</v>
      </c>
      <c r="O25" s="28">
        <v>85</v>
      </c>
      <c r="P25" s="30" t="s">
        <v>111</v>
      </c>
      <c r="Q25" s="28">
        <v>5</v>
      </c>
      <c r="R25" s="5"/>
      <c r="S25" s="5"/>
    </row>
    <row r="26" spans="2:25" ht="17.25" thickBot="1">
      <c r="B26" s="104" t="s">
        <v>208</v>
      </c>
      <c r="C26" s="105"/>
      <c r="D26" s="106"/>
      <c r="E26" s="107"/>
      <c r="F26" s="107"/>
      <c r="G26" s="107"/>
      <c r="H26" s="108"/>
      <c r="J26" s="37" t="s">
        <v>154</v>
      </c>
      <c r="N26" s="30" t="s">
        <v>100</v>
      </c>
      <c r="O26" s="28"/>
      <c r="P26" s="5"/>
      <c r="Q26" s="28">
        <f>(O25*0.025*Q25)+O25</f>
        <v>95.625</v>
      </c>
      <c r="R26" s="5"/>
      <c r="S26" s="5"/>
    </row>
    <row r="27" spans="2:25" ht="17.25" thickBot="1">
      <c r="B27" s="134" t="s">
        <v>64</v>
      </c>
      <c r="C27" s="22" t="s">
        <v>98</v>
      </c>
      <c r="D27" s="23">
        <v>5</v>
      </c>
      <c r="E27" s="8">
        <f>MROUND(E16,2.5)</f>
        <v>62.5</v>
      </c>
      <c r="F27" s="8">
        <f>MROUND(F16,2.5)</f>
        <v>62.5</v>
      </c>
      <c r="G27" s="8">
        <f>MROUND(G16,2.5)</f>
        <v>62.5</v>
      </c>
      <c r="H27" s="9">
        <f>MROUND(H16,2.5)</f>
        <v>62.5</v>
      </c>
      <c r="I27" s="37" t="s">
        <v>302</v>
      </c>
      <c r="J27" s="72" t="s">
        <v>157</v>
      </c>
      <c r="N27" s="5"/>
      <c r="O27" s="5"/>
      <c r="P27" s="5"/>
      <c r="Q27" s="5"/>
      <c r="R27" s="5"/>
      <c r="S27" s="5"/>
    </row>
    <row r="28" spans="2:25" ht="17.25" thickBot="1">
      <c r="B28" s="91" t="s">
        <v>130</v>
      </c>
      <c r="C28" s="89" t="s">
        <v>132</v>
      </c>
      <c r="D28" s="90">
        <v>5</v>
      </c>
      <c r="E28" s="11">
        <f>E17</f>
        <v>72.5</v>
      </c>
      <c r="F28" s="11">
        <f>F17</f>
        <v>72.5</v>
      </c>
      <c r="G28" s="11">
        <f>G17</f>
        <v>72.5</v>
      </c>
      <c r="H28" s="12">
        <f>H17</f>
        <v>72.5</v>
      </c>
      <c r="I28" s="37" t="s">
        <v>153</v>
      </c>
      <c r="J28" s="72" t="s">
        <v>151</v>
      </c>
      <c r="N28" s="5"/>
      <c r="O28" s="32"/>
      <c r="P28" s="5"/>
      <c r="Q28" s="5"/>
      <c r="R28" s="5"/>
      <c r="S28" s="5"/>
    </row>
    <row r="29" spans="2:25" ht="17.25" thickBot="1">
      <c r="B29" s="92" t="s">
        <v>135</v>
      </c>
      <c r="C29" s="93" t="s">
        <v>134</v>
      </c>
      <c r="D29" s="94">
        <v>5</v>
      </c>
      <c r="E29" s="95">
        <f>MROUND(0.5*C6,2.5)</f>
        <v>45</v>
      </c>
      <c r="F29" s="95">
        <f>MROUND(0.5*E7,2.5)</f>
        <v>45</v>
      </c>
      <c r="G29" s="95">
        <f>MROUND(0.5*C7,2.5)</f>
        <v>45</v>
      </c>
      <c r="H29" s="96">
        <f>MROUND(0.5*E6,2.5)</f>
        <v>45</v>
      </c>
      <c r="I29" s="37" t="s">
        <v>303</v>
      </c>
      <c r="J29" s="72" t="s">
        <v>152</v>
      </c>
    </row>
    <row r="30" spans="2:25" ht="17.25" thickBot="1">
      <c r="B30" s="24" t="s">
        <v>286</v>
      </c>
      <c r="C30" s="87">
        <v>5</v>
      </c>
      <c r="D30" s="87">
        <v>3</v>
      </c>
      <c r="E30" s="11">
        <f>MROUND(C7*0.9,2.5)</f>
        <v>80</v>
      </c>
      <c r="F30" s="11">
        <f>MROUND(E6*0.9,2.5)</f>
        <v>80</v>
      </c>
      <c r="G30" s="11">
        <f>MROUND(C6*0.9,2.5)</f>
        <v>80</v>
      </c>
      <c r="H30" s="12">
        <f>MROUND(E7*0.9,2.5)</f>
        <v>80</v>
      </c>
      <c r="I30" s="37" t="s">
        <v>304</v>
      </c>
      <c r="J30" s="72" t="s">
        <v>306</v>
      </c>
    </row>
    <row r="31" spans="2:25" ht="17.25" thickBot="1"/>
    <row r="32" spans="2:25" ht="17.25" thickBot="1">
      <c r="B32" s="55" t="s">
        <v>260</v>
      </c>
      <c r="C32" s="17" t="s">
        <v>27</v>
      </c>
      <c r="D32" s="67"/>
      <c r="E32" s="13" t="s">
        <v>9</v>
      </c>
      <c r="F32" s="11" t="s">
        <v>15</v>
      </c>
      <c r="G32" s="11" t="s">
        <v>19</v>
      </c>
      <c r="H32" s="12" t="s">
        <v>14</v>
      </c>
      <c r="K32" s="55" t="s">
        <v>258</v>
      </c>
      <c r="L32" s="17" t="s">
        <v>21</v>
      </c>
      <c r="M32" s="67"/>
      <c r="N32" s="13" t="s">
        <v>9</v>
      </c>
      <c r="O32" s="11" t="s">
        <v>15</v>
      </c>
      <c r="P32" s="11" t="s">
        <v>19</v>
      </c>
      <c r="Q32" s="12" t="s">
        <v>14</v>
      </c>
    </row>
    <row r="33" spans="2:19" ht="17.25" thickBot="1">
      <c r="B33" s="62" t="s">
        <v>28</v>
      </c>
      <c r="C33" s="48" t="s">
        <v>25</v>
      </c>
      <c r="D33" s="10" t="s">
        <v>29</v>
      </c>
      <c r="E33" s="25" t="s">
        <v>16</v>
      </c>
      <c r="F33" s="25" t="s">
        <v>30</v>
      </c>
      <c r="G33" s="25" t="s">
        <v>63</v>
      </c>
      <c r="H33" s="26" t="s">
        <v>26</v>
      </c>
      <c r="K33" s="62" t="s">
        <v>28</v>
      </c>
      <c r="L33" s="48" t="s">
        <v>25</v>
      </c>
      <c r="M33" s="10" t="s">
        <v>29</v>
      </c>
      <c r="N33" s="25" t="s">
        <v>16</v>
      </c>
      <c r="O33" s="25" t="s">
        <v>30</v>
      </c>
      <c r="P33" s="25" t="s">
        <v>63</v>
      </c>
      <c r="Q33" s="26" t="s">
        <v>26</v>
      </c>
    </row>
    <row r="34" spans="2:19">
      <c r="B34" s="4" t="s">
        <v>67</v>
      </c>
      <c r="C34" s="20">
        <v>5</v>
      </c>
      <c r="D34" s="21">
        <v>1</v>
      </c>
      <c r="E34" s="63">
        <f>MROUND((0.4*C6),2.5)</f>
        <v>35</v>
      </c>
      <c r="F34" s="65">
        <f>MROUND((0.4*E7),2.5)</f>
        <v>35</v>
      </c>
      <c r="G34" s="65">
        <f>MROUND((0.4*C7),2.5)</f>
        <v>35</v>
      </c>
      <c r="H34" s="66">
        <f>MROUND((0.4*E6),2.5)</f>
        <v>35</v>
      </c>
      <c r="K34" s="4" t="s">
        <v>67</v>
      </c>
      <c r="L34" s="20">
        <v>5</v>
      </c>
      <c r="M34" s="21">
        <v>1</v>
      </c>
      <c r="N34" s="63">
        <f>MROUND((0.4*C74),2.5)</f>
        <v>37.5</v>
      </c>
      <c r="O34" s="65">
        <f>MROUND((0.4*E75),2.5)</f>
        <v>37.5</v>
      </c>
      <c r="P34" s="65">
        <f>MROUND((0.4*C75),2.5)</f>
        <v>37.5</v>
      </c>
      <c r="Q34" s="66">
        <f>MROUND((0.4*E74),2.5)</f>
        <v>37.5</v>
      </c>
    </row>
    <row r="35" spans="2:19">
      <c r="B35" s="4" t="s">
        <v>60</v>
      </c>
      <c r="C35" s="20">
        <v>5</v>
      </c>
      <c r="D35" s="21">
        <v>1</v>
      </c>
      <c r="E35" s="4">
        <f>MROUND(0.5*C6,2.5)</f>
        <v>45</v>
      </c>
      <c r="F35" s="5">
        <f>MROUND(0.5*E7,2.5)</f>
        <v>45</v>
      </c>
      <c r="G35" s="5">
        <f>MROUND(0.5*C7,2.5)</f>
        <v>45</v>
      </c>
      <c r="H35" s="6">
        <f>MROUND(0.5*E6,2.5)</f>
        <v>45</v>
      </c>
      <c r="K35" s="4" t="s">
        <v>60</v>
      </c>
      <c r="L35" s="20">
        <v>5</v>
      </c>
      <c r="M35" s="21">
        <v>1</v>
      </c>
      <c r="N35" s="4">
        <f>MROUND(0.5*C74,2.5)</f>
        <v>47.5</v>
      </c>
      <c r="O35" s="5">
        <f>MROUND(0.5*E75,2.5)</f>
        <v>47.5</v>
      </c>
      <c r="P35" s="5">
        <f>MROUND(0.5*C75,2.5)</f>
        <v>47.5</v>
      </c>
      <c r="Q35" s="6">
        <f>MROUND(0.5*E74,2.5)</f>
        <v>47.5</v>
      </c>
    </row>
    <row r="36" spans="2:19" ht="17.25" thickBot="1">
      <c r="B36" s="131" t="s">
        <v>68</v>
      </c>
      <c r="C36" s="61">
        <v>3</v>
      </c>
      <c r="D36" s="62">
        <v>1</v>
      </c>
      <c r="E36" s="7">
        <f>MROUND(0.6*C6,2.5)</f>
        <v>55</v>
      </c>
      <c r="F36" s="8">
        <f>MROUND(0.6*E7,2.5)</f>
        <v>55</v>
      </c>
      <c r="G36" s="8">
        <f>MROUND(0.6*C7,2.5)</f>
        <v>55</v>
      </c>
      <c r="H36" s="9">
        <f>MROUND(0.6*E6,2.5)</f>
        <v>55</v>
      </c>
      <c r="K36" s="131" t="s">
        <v>68</v>
      </c>
      <c r="L36" s="61">
        <v>3</v>
      </c>
      <c r="M36" s="62">
        <v>1</v>
      </c>
      <c r="N36" s="7">
        <f>MROUND(0.6*C74,2.5)</f>
        <v>57.5</v>
      </c>
      <c r="O36" s="8">
        <f>MROUND(0.6*E75,2.5)</f>
        <v>55</v>
      </c>
      <c r="P36" s="8">
        <f>MROUND(0.6*C75,2.5)</f>
        <v>57.5</v>
      </c>
      <c r="Q36" s="9">
        <f>MROUND(0.6*E74,2.5)</f>
        <v>55</v>
      </c>
    </row>
    <row r="37" spans="2:19">
      <c r="B37" s="122" t="s">
        <v>55</v>
      </c>
      <c r="C37" s="20">
        <v>5</v>
      </c>
      <c r="D37" s="21">
        <v>1</v>
      </c>
      <c r="E37" s="4">
        <f>MROUND(0.65*C6,2.5)</f>
        <v>57.5</v>
      </c>
      <c r="F37" s="5">
        <f>MROUND(0.65*E7,2.5)</f>
        <v>57.5</v>
      </c>
      <c r="G37" s="5">
        <f>MROUND(0.65*C7,2.5)</f>
        <v>57.5</v>
      </c>
      <c r="H37" s="6">
        <f>MROUND(0.65*E6,2.5)</f>
        <v>57.5</v>
      </c>
      <c r="K37" s="122" t="s">
        <v>55</v>
      </c>
      <c r="L37" s="20">
        <v>5</v>
      </c>
      <c r="M37" s="21">
        <v>1</v>
      </c>
      <c r="N37" s="4">
        <f>MROUND(0.65*C74,2.5)</f>
        <v>62.5</v>
      </c>
      <c r="O37" s="5">
        <f>MROUND(0.65*E75,2.5)</f>
        <v>60</v>
      </c>
      <c r="P37" s="5">
        <f>MROUND(0.65*C75,2.5)</f>
        <v>62.5</v>
      </c>
      <c r="Q37" s="6">
        <f>MROUND(0.65*E74,2.5)</f>
        <v>60</v>
      </c>
    </row>
    <row r="38" spans="2:19" ht="17.25" thickBot="1">
      <c r="B38" s="132" t="s">
        <v>62</v>
      </c>
      <c r="C38" s="61">
        <v>5</v>
      </c>
      <c r="D38" s="62">
        <v>1</v>
      </c>
      <c r="E38" s="7">
        <f>MROUND(0.75*C6,2.5)</f>
        <v>67.5</v>
      </c>
      <c r="F38" s="8">
        <f>MROUND(0.75*E7,2.5)</f>
        <v>67.5</v>
      </c>
      <c r="G38" s="8">
        <f>MROUND(0.75*C7,2.5)</f>
        <v>67.5</v>
      </c>
      <c r="H38" s="9">
        <f>MROUND(0.75*E6,2.5)</f>
        <v>67.5</v>
      </c>
      <c r="K38" s="132" t="s">
        <v>62</v>
      </c>
      <c r="L38" s="61">
        <v>5</v>
      </c>
      <c r="M38" s="62">
        <v>1</v>
      </c>
      <c r="N38" s="7">
        <f>MROUND(0.75*C74,2.5)</f>
        <v>72.5</v>
      </c>
      <c r="O38" s="8">
        <f>MROUND(0.75*E75,2.5)</f>
        <v>70</v>
      </c>
      <c r="P38" s="8">
        <f>MROUND(0.75*C75,2.5)</f>
        <v>72.5</v>
      </c>
      <c r="Q38" s="9">
        <f>MROUND(0.75*E74,2.5)</f>
        <v>70</v>
      </c>
    </row>
    <row r="39" spans="2:19" ht="17.25" thickBot="1">
      <c r="B39" s="67" t="s">
        <v>56</v>
      </c>
      <c r="C39" s="20">
        <v>5</v>
      </c>
      <c r="D39" s="21">
        <v>1</v>
      </c>
      <c r="E39" s="1">
        <f>MROUND(0.85*C6,2.5)</f>
        <v>77.5</v>
      </c>
      <c r="F39" s="2">
        <f>MROUND(0.85*E7,2.5)</f>
        <v>77.5</v>
      </c>
      <c r="G39" s="2">
        <f>MROUND(0.85*C7,2.5)</f>
        <v>77.5</v>
      </c>
      <c r="H39" s="3">
        <f>MROUND(0.85*E6,2.5)</f>
        <v>77.5</v>
      </c>
      <c r="K39" s="67" t="s">
        <v>56</v>
      </c>
      <c r="L39" s="20">
        <v>5</v>
      </c>
      <c r="M39" s="21">
        <v>1</v>
      </c>
      <c r="N39" s="1">
        <f>MROUND(0.85*C74,2.5)</f>
        <v>80</v>
      </c>
      <c r="O39" s="2">
        <f>MROUND(0.85*E75,2.5)</f>
        <v>77.5</v>
      </c>
      <c r="P39" s="2">
        <f>MROUND(0.85*C75,2.5)</f>
        <v>80</v>
      </c>
      <c r="Q39" s="3">
        <f>MROUND(0.85*E74,2.5)</f>
        <v>77.5</v>
      </c>
    </row>
    <row r="40" spans="2:19" ht="17.25" thickBot="1">
      <c r="B40" s="70" t="s">
        <v>95</v>
      </c>
      <c r="C40" s="24"/>
      <c r="D40" s="48"/>
      <c r="E40" s="68">
        <v>10</v>
      </c>
      <c r="F40" s="68">
        <v>10</v>
      </c>
      <c r="G40" s="68">
        <v>10</v>
      </c>
      <c r="H40" s="69">
        <v>10</v>
      </c>
      <c r="K40" s="70" t="s">
        <v>95</v>
      </c>
      <c r="L40" s="24"/>
      <c r="M40" s="48"/>
      <c r="N40" s="68">
        <v>10</v>
      </c>
      <c r="O40" s="68">
        <v>10</v>
      </c>
      <c r="P40" s="68">
        <v>10</v>
      </c>
      <c r="Q40" s="69">
        <v>10</v>
      </c>
    </row>
    <row r="41" spans="2:19" ht="17.25" thickBot="1">
      <c r="B41" s="125" t="s">
        <v>72</v>
      </c>
      <c r="C41" s="2"/>
      <c r="D41" s="126"/>
      <c r="E41" s="2">
        <f>MROUND((E39*0.025*E40)+E39,2.5)</f>
        <v>97.5</v>
      </c>
      <c r="F41" s="2">
        <f>MROUND((F39*0.025*F40)+F39,2.5)</f>
        <v>97.5</v>
      </c>
      <c r="G41" s="2">
        <f>MROUND((G39*0.025*G40)+G39,2.5)</f>
        <v>97.5</v>
      </c>
      <c r="H41" s="3">
        <f>MROUND((H39*0.025*H40)+H39,2.5)</f>
        <v>97.5</v>
      </c>
      <c r="K41" s="125" t="s">
        <v>72</v>
      </c>
      <c r="L41" s="2"/>
      <c r="M41" s="126"/>
      <c r="N41" s="2">
        <f>MROUND((N39*0.025*N40)+N39,2.5)</f>
        <v>100</v>
      </c>
      <c r="O41" s="2">
        <f>MROUND((O39*0.025*O40)+O39,2.5)</f>
        <v>97.5</v>
      </c>
      <c r="P41" s="2">
        <f>MROUND((P39*0.025*P40)+P39,2.5)</f>
        <v>100</v>
      </c>
      <c r="Q41" s="3">
        <f>MROUND((Q39*0.025*Q40)+Q39,2.5)</f>
        <v>97.5</v>
      </c>
    </row>
    <row r="42" spans="2:19">
      <c r="B42" s="98" t="s">
        <v>249</v>
      </c>
      <c r="C42" s="99"/>
      <c r="D42" s="100"/>
      <c r="E42" s="100"/>
      <c r="F42" s="100"/>
      <c r="G42" s="100"/>
      <c r="H42" s="101"/>
      <c r="K42" s="98" t="s">
        <v>249</v>
      </c>
      <c r="L42" s="99"/>
      <c r="M42" s="100"/>
      <c r="N42" s="100"/>
      <c r="O42" s="100"/>
      <c r="P42" s="100"/>
      <c r="Q42" s="127"/>
    </row>
    <row r="43" spans="2:19">
      <c r="B43" s="102" t="s">
        <v>278</v>
      </c>
      <c r="C43" s="81"/>
      <c r="D43" s="82"/>
      <c r="E43" s="82"/>
      <c r="F43" s="82"/>
      <c r="G43" s="82"/>
      <c r="H43" s="103"/>
      <c r="K43" s="102" t="s">
        <v>278</v>
      </c>
      <c r="L43" s="81"/>
      <c r="M43" s="82"/>
      <c r="N43" s="82"/>
      <c r="O43" s="82"/>
      <c r="P43" s="82"/>
      <c r="Q43" s="128"/>
    </row>
    <row r="44" spans="2:19">
      <c r="B44" s="102" t="s">
        <v>250</v>
      </c>
      <c r="C44" s="81"/>
      <c r="D44" s="82"/>
      <c r="E44" s="82"/>
      <c r="F44" s="82"/>
      <c r="G44" s="82"/>
      <c r="H44" s="103"/>
      <c r="K44" s="102" t="s">
        <v>250</v>
      </c>
      <c r="L44" s="81"/>
      <c r="M44" s="82"/>
      <c r="N44" s="82"/>
      <c r="O44" s="82"/>
      <c r="P44" s="82"/>
      <c r="Q44" s="128"/>
    </row>
    <row r="45" spans="2:19">
      <c r="B45" s="102" t="s">
        <v>251</v>
      </c>
      <c r="C45" s="81"/>
      <c r="D45" s="82"/>
      <c r="E45" s="82"/>
      <c r="F45" s="82"/>
      <c r="G45" s="82"/>
      <c r="H45" s="103"/>
      <c r="K45" s="102" t="s">
        <v>251</v>
      </c>
      <c r="L45" s="81"/>
      <c r="M45" s="82"/>
      <c r="N45" s="82"/>
      <c r="O45" s="82"/>
      <c r="P45" s="82"/>
      <c r="Q45" s="103"/>
    </row>
    <row r="46" spans="2:19">
      <c r="B46" s="102" t="s">
        <v>252</v>
      </c>
      <c r="C46" s="81"/>
      <c r="D46" s="82"/>
      <c r="E46" s="82"/>
      <c r="F46" s="82"/>
      <c r="G46" s="82"/>
      <c r="H46" s="103"/>
      <c r="K46" s="102" t="s">
        <v>252</v>
      </c>
      <c r="L46" s="81"/>
      <c r="M46" s="82"/>
      <c r="N46" s="82"/>
      <c r="O46" s="82"/>
      <c r="P46" s="82"/>
      <c r="Q46" s="103"/>
    </row>
    <row r="47" spans="2:19" ht="17.25" thickBot="1">
      <c r="B47" s="104" t="s">
        <v>253</v>
      </c>
      <c r="C47" s="105"/>
      <c r="D47" s="106"/>
      <c r="E47" s="107"/>
      <c r="F47" s="107"/>
      <c r="G47" s="107"/>
      <c r="H47" s="108"/>
      <c r="J47" s="37" t="s">
        <v>154</v>
      </c>
      <c r="K47" s="104" t="s">
        <v>253</v>
      </c>
      <c r="L47" s="105"/>
      <c r="M47" s="106"/>
      <c r="N47" s="107"/>
      <c r="O47" s="107"/>
      <c r="P47" s="107"/>
      <c r="Q47" s="108"/>
      <c r="S47" s="37" t="s">
        <v>154</v>
      </c>
    </row>
    <row r="48" spans="2:19" ht="17.25" thickBot="1">
      <c r="B48" s="134" t="s">
        <v>64</v>
      </c>
      <c r="C48" s="22" t="s">
        <v>99</v>
      </c>
      <c r="D48" s="23">
        <v>5</v>
      </c>
      <c r="E48" s="8">
        <f>MROUND(E37,2.5)</f>
        <v>57.5</v>
      </c>
      <c r="F48" s="8">
        <f>MROUND(F37,2.5)</f>
        <v>57.5</v>
      </c>
      <c r="G48" s="8">
        <f>MROUND(G37,2.5)</f>
        <v>57.5</v>
      </c>
      <c r="H48" s="9">
        <f>MROUND(H37,2.5)</f>
        <v>57.5</v>
      </c>
      <c r="I48" s="37" t="s">
        <v>302</v>
      </c>
      <c r="J48" s="72" t="s">
        <v>157</v>
      </c>
      <c r="K48" s="134" t="s">
        <v>64</v>
      </c>
      <c r="L48" s="22" t="s">
        <v>99</v>
      </c>
      <c r="M48" s="23">
        <v>5</v>
      </c>
      <c r="N48" s="8">
        <f>MROUND(N37,2.5)</f>
        <v>62.5</v>
      </c>
      <c r="O48" s="8">
        <f>MROUND(O37,2.5)</f>
        <v>60</v>
      </c>
      <c r="P48" s="8">
        <f>MROUND(P37,2.5)</f>
        <v>62.5</v>
      </c>
      <c r="Q48" s="9">
        <f>MROUND(Q37,2.5)</f>
        <v>60</v>
      </c>
      <c r="R48" s="37" t="s">
        <v>302</v>
      </c>
      <c r="S48" s="72" t="s">
        <v>157</v>
      </c>
    </row>
    <row r="49" spans="2:19" ht="17.25" thickBot="1">
      <c r="B49" s="91" t="s">
        <v>130</v>
      </c>
      <c r="C49" s="89" t="s">
        <v>98</v>
      </c>
      <c r="D49" s="90">
        <v>5</v>
      </c>
      <c r="E49" s="11">
        <f>E38</f>
        <v>67.5</v>
      </c>
      <c r="F49" s="11">
        <f>F38</f>
        <v>67.5</v>
      </c>
      <c r="G49" s="11">
        <f>G38</f>
        <v>67.5</v>
      </c>
      <c r="H49" s="12">
        <f>H38</f>
        <v>67.5</v>
      </c>
      <c r="I49" s="37" t="s">
        <v>153</v>
      </c>
      <c r="J49" s="72" t="s">
        <v>151</v>
      </c>
      <c r="K49" s="91" t="s">
        <v>130</v>
      </c>
      <c r="L49" s="89" t="s">
        <v>98</v>
      </c>
      <c r="M49" s="90">
        <v>5</v>
      </c>
      <c r="N49" s="11">
        <f>N38</f>
        <v>72.5</v>
      </c>
      <c r="O49" s="11">
        <f>O38</f>
        <v>70</v>
      </c>
      <c r="P49" s="11">
        <f>P38</f>
        <v>72.5</v>
      </c>
      <c r="Q49" s="12">
        <f>Q38</f>
        <v>70</v>
      </c>
      <c r="R49" s="37" t="s">
        <v>153</v>
      </c>
      <c r="S49" s="72" t="s">
        <v>151</v>
      </c>
    </row>
    <row r="50" spans="2:19" ht="17.25" thickBot="1">
      <c r="B50" s="92" t="s">
        <v>135</v>
      </c>
      <c r="C50" s="93" t="s">
        <v>134</v>
      </c>
      <c r="D50" s="94">
        <v>5</v>
      </c>
      <c r="E50" s="95">
        <f>MROUND(0.5*C6,2.5)</f>
        <v>45</v>
      </c>
      <c r="F50" s="95">
        <f>MROUND(0.5*E7,2.5)</f>
        <v>45</v>
      </c>
      <c r="G50" s="95">
        <f>MROUND(0.5*C7,2.5)</f>
        <v>45</v>
      </c>
      <c r="H50" s="96">
        <f>MROUND(0.5*E6,2.5)</f>
        <v>45</v>
      </c>
      <c r="I50" s="37" t="s">
        <v>303</v>
      </c>
      <c r="J50" s="72" t="s">
        <v>152</v>
      </c>
      <c r="K50" s="92" t="s">
        <v>135</v>
      </c>
      <c r="L50" s="93" t="s">
        <v>134</v>
      </c>
      <c r="M50" s="94">
        <v>5</v>
      </c>
      <c r="N50" s="95">
        <f>MROUND(0.5*C74,2.5)</f>
        <v>47.5</v>
      </c>
      <c r="O50" s="95">
        <f>MROUND(0.5*E75,2.5)</f>
        <v>47.5</v>
      </c>
      <c r="P50" s="95">
        <f>MROUND(0.5*C75,2.5)</f>
        <v>47.5</v>
      </c>
      <c r="Q50" s="96">
        <f>MROUND(0.5*E74,2.5)</f>
        <v>47.5</v>
      </c>
      <c r="R50" s="37" t="s">
        <v>303</v>
      </c>
      <c r="S50" s="72" t="s">
        <v>152</v>
      </c>
    </row>
    <row r="51" spans="2:19" ht="17.25" thickBot="1">
      <c r="B51" s="24" t="s">
        <v>286</v>
      </c>
      <c r="C51" s="87">
        <v>5</v>
      </c>
      <c r="D51" s="87">
        <v>3</v>
      </c>
      <c r="E51" s="11">
        <f>MROUND(C7*0.9,2.5)</f>
        <v>80</v>
      </c>
      <c r="F51" s="11">
        <f>MROUND(E6*0.9,2.5)</f>
        <v>80</v>
      </c>
      <c r="G51" s="11">
        <f>MROUND(C6*0.9,2.5)</f>
        <v>80</v>
      </c>
      <c r="H51" s="12">
        <f>MROUND(E7*0.9,2.5)</f>
        <v>80</v>
      </c>
      <c r="I51" s="37" t="s">
        <v>304</v>
      </c>
      <c r="J51" s="72" t="s">
        <v>306</v>
      </c>
      <c r="K51" s="24" t="s">
        <v>286</v>
      </c>
      <c r="L51" s="87">
        <v>5</v>
      </c>
      <c r="M51" s="87">
        <v>3</v>
      </c>
      <c r="N51" s="11">
        <f>MROUND(C75*0.9,2.5)</f>
        <v>85</v>
      </c>
      <c r="O51" s="11">
        <f>MROUND(E74*0.9,2.5)</f>
        <v>82.5</v>
      </c>
      <c r="P51" s="11">
        <f>MROUND(C74*0.9,2.5)</f>
        <v>85</v>
      </c>
      <c r="Q51" s="12">
        <f>MROUND(E75*0.9,2.5)</f>
        <v>82.5</v>
      </c>
      <c r="R51" s="37" t="s">
        <v>304</v>
      </c>
      <c r="S51" s="72" t="s">
        <v>306</v>
      </c>
    </row>
    <row r="52" spans="2:19" ht="17.25" thickBot="1"/>
    <row r="53" spans="2:19" ht="17.25" thickBot="1">
      <c r="B53" s="55" t="s">
        <v>259</v>
      </c>
      <c r="C53" s="17" t="s">
        <v>24</v>
      </c>
      <c r="D53" s="67"/>
      <c r="E53" s="13" t="s">
        <v>9</v>
      </c>
      <c r="F53" s="11" t="s">
        <v>15</v>
      </c>
      <c r="G53" s="11" t="s">
        <v>19</v>
      </c>
      <c r="H53" s="12" t="s">
        <v>14</v>
      </c>
      <c r="K53" s="55" t="s">
        <v>259</v>
      </c>
      <c r="L53" s="17" t="s">
        <v>13</v>
      </c>
      <c r="M53" s="67"/>
      <c r="N53" s="13" t="s">
        <v>9</v>
      </c>
      <c r="O53" s="11" t="s">
        <v>15</v>
      </c>
      <c r="P53" s="11" t="s">
        <v>19</v>
      </c>
      <c r="Q53" s="12" t="s">
        <v>14</v>
      </c>
    </row>
    <row r="54" spans="2:19" ht="17.25" thickBot="1">
      <c r="B54" s="62" t="s">
        <v>28</v>
      </c>
      <c r="C54" s="48" t="s">
        <v>25</v>
      </c>
      <c r="D54" s="10" t="s">
        <v>29</v>
      </c>
      <c r="E54" s="25" t="s">
        <v>16</v>
      </c>
      <c r="F54" s="25" t="s">
        <v>30</v>
      </c>
      <c r="G54" s="25" t="s">
        <v>63</v>
      </c>
      <c r="H54" s="26" t="s">
        <v>26</v>
      </c>
      <c r="K54" s="62" t="s">
        <v>28</v>
      </c>
      <c r="L54" s="48" t="s">
        <v>25</v>
      </c>
      <c r="M54" s="10" t="s">
        <v>29</v>
      </c>
      <c r="N54" s="25" t="s">
        <v>16</v>
      </c>
      <c r="O54" s="25" t="s">
        <v>30</v>
      </c>
      <c r="P54" s="25" t="s">
        <v>63</v>
      </c>
      <c r="Q54" s="26" t="s">
        <v>26</v>
      </c>
    </row>
    <row r="55" spans="2:19">
      <c r="B55" s="4" t="s">
        <v>67</v>
      </c>
      <c r="C55" s="20">
        <v>5</v>
      </c>
      <c r="D55" s="21">
        <v>1</v>
      </c>
      <c r="E55" s="63">
        <f>MROUND((0.4*C6),2.5)</f>
        <v>35</v>
      </c>
      <c r="F55" s="65">
        <f>MROUND((0.4*E7),2.5)</f>
        <v>35</v>
      </c>
      <c r="G55" s="65">
        <f>MROUND((0.4*C7),2.5)</f>
        <v>35</v>
      </c>
      <c r="H55" s="66">
        <f>MROUND((0.4*E6),2.5)</f>
        <v>35</v>
      </c>
      <c r="K55" s="4" t="s">
        <v>67</v>
      </c>
      <c r="L55" s="20">
        <v>5</v>
      </c>
      <c r="M55" s="21">
        <v>1</v>
      </c>
      <c r="N55" s="63">
        <f>MROUND((0.4*C74),2.5)</f>
        <v>37.5</v>
      </c>
      <c r="O55" s="65">
        <f>MROUND((0.4*E75),2.5)</f>
        <v>37.5</v>
      </c>
      <c r="P55" s="65">
        <f>MROUND((0.4*C75),2.5)</f>
        <v>37.5</v>
      </c>
      <c r="Q55" s="66">
        <f>MROUND((0.4*E74),2.5)</f>
        <v>37.5</v>
      </c>
    </row>
    <row r="56" spans="2:19">
      <c r="B56" s="4" t="s">
        <v>60</v>
      </c>
      <c r="C56" s="20">
        <v>5</v>
      </c>
      <c r="D56" s="21">
        <v>1</v>
      </c>
      <c r="E56" s="4">
        <f>MROUND(0.5*C6,2.5)</f>
        <v>45</v>
      </c>
      <c r="F56" s="5">
        <f>MROUND(0.5*E7,2.5)</f>
        <v>45</v>
      </c>
      <c r="G56" s="5">
        <f>MROUND(0.5*C7,2.5)</f>
        <v>45</v>
      </c>
      <c r="H56" s="6">
        <f>MROUND(0.5*E6,2.5)</f>
        <v>45</v>
      </c>
      <c r="K56" s="4" t="s">
        <v>60</v>
      </c>
      <c r="L56" s="20">
        <v>5</v>
      </c>
      <c r="M56" s="21">
        <v>1</v>
      </c>
      <c r="N56" s="4">
        <f>MROUND(0.5*C74,2.5)</f>
        <v>47.5</v>
      </c>
      <c r="O56" s="5">
        <f>MROUND(0.5*E75,2.5)</f>
        <v>47.5</v>
      </c>
      <c r="P56" s="5">
        <f>MROUND(0.5*C75,2.5)</f>
        <v>47.5</v>
      </c>
      <c r="Q56" s="6">
        <f>MROUND(0.5*E74,2.5)</f>
        <v>47.5</v>
      </c>
    </row>
    <row r="57" spans="2:19" ht="17.25" thickBot="1">
      <c r="B57" s="131" t="s">
        <v>68</v>
      </c>
      <c r="C57" s="61">
        <v>3</v>
      </c>
      <c r="D57" s="62">
        <v>1</v>
      </c>
      <c r="E57" s="7">
        <f>MROUND(0.6*C6,2.5)</f>
        <v>55</v>
      </c>
      <c r="F57" s="8">
        <f>MROUND(0.6*E7,2.5)</f>
        <v>55</v>
      </c>
      <c r="G57" s="8">
        <f>MROUND(0.6*C7,2.5)</f>
        <v>55</v>
      </c>
      <c r="H57" s="9">
        <f>MROUND(0.6*E6,2.5)</f>
        <v>55</v>
      </c>
      <c r="K57" s="131" t="s">
        <v>68</v>
      </c>
      <c r="L57" s="61">
        <v>3</v>
      </c>
      <c r="M57" s="62">
        <v>1</v>
      </c>
      <c r="N57" s="7">
        <f>MROUND(0.6*C74,2.5)</f>
        <v>57.5</v>
      </c>
      <c r="O57" s="8">
        <f>MROUND(0.6*E75,2.5)</f>
        <v>55</v>
      </c>
      <c r="P57" s="8">
        <f>MROUND(0.6*C75,2.5)</f>
        <v>57.5</v>
      </c>
      <c r="Q57" s="9">
        <f>MROUND(0.6*E74,2.5)</f>
        <v>55</v>
      </c>
    </row>
    <row r="58" spans="2:19">
      <c r="B58" s="122" t="s">
        <v>55</v>
      </c>
      <c r="C58" s="20">
        <v>5</v>
      </c>
      <c r="D58" s="21">
        <v>1</v>
      </c>
      <c r="E58" s="4">
        <f>MROUND(0.75*C6,2.5)</f>
        <v>67.5</v>
      </c>
      <c r="F58" s="5">
        <f>MROUND(0.75*E7,2.5)</f>
        <v>67.5</v>
      </c>
      <c r="G58" s="5">
        <f>MROUND(0.75*C7,2.5)</f>
        <v>67.5</v>
      </c>
      <c r="H58" s="6">
        <f>MROUND(0.75*E6,2.5)</f>
        <v>67.5</v>
      </c>
      <c r="K58" s="122" t="s">
        <v>55</v>
      </c>
      <c r="L58" s="20">
        <v>5</v>
      </c>
      <c r="M58" s="21">
        <v>1</v>
      </c>
      <c r="N58" s="4">
        <f>MROUND(0.75*C74,2.5)</f>
        <v>72.5</v>
      </c>
      <c r="O58" s="5">
        <f>MROUND(0.75*E75,2.5)</f>
        <v>70</v>
      </c>
      <c r="P58" s="5">
        <f>MROUND(0.75*C75,2.5)</f>
        <v>72.5</v>
      </c>
      <c r="Q58" s="6">
        <f>MROUND(0.75*E74,2.5)</f>
        <v>70</v>
      </c>
    </row>
    <row r="59" spans="2:19" ht="17.25" thickBot="1">
      <c r="B59" s="132" t="s">
        <v>62</v>
      </c>
      <c r="C59" s="61">
        <v>3</v>
      </c>
      <c r="D59" s="62">
        <v>1</v>
      </c>
      <c r="E59" s="7">
        <f>MROUND(0.85*C6,2.5)</f>
        <v>77.5</v>
      </c>
      <c r="F59" s="8">
        <f>MROUND(0.85*E7,2.5)</f>
        <v>77.5</v>
      </c>
      <c r="G59" s="8">
        <f>MROUND(0.85*C7,2.5)</f>
        <v>77.5</v>
      </c>
      <c r="H59" s="9">
        <f>MROUND(0.85*E6,2.5)</f>
        <v>77.5</v>
      </c>
      <c r="K59" s="132" t="s">
        <v>62</v>
      </c>
      <c r="L59" s="61">
        <v>3</v>
      </c>
      <c r="M59" s="62">
        <v>1</v>
      </c>
      <c r="N59" s="7">
        <f>MROUND(0.85*C74,2.5)</f>
        <v>80</v>
      </c>
      <c r="O59" s="8">
        <f>MROUND(0.85*E75,2.5)</f>
        <v>77.5</v>
      </c>
      <c r="P59" s="8">
        <f>MROUND(0.85*C75,2.5)</f>
        <v>80</v>
      </c>
      <c r="Q59" s="9">
        <f>MROUND(0.85*E74,2.5)</f>
        <v>77.5</v>
      </c>
    </row>
    <row r="60" spans="2:19" ht="17.25" thickBot="1">
      <c r="B60" s="67" t="s">
        <v>56</v>
      </c>
      <c r="C60" s="20" t="s">
        <v>20</v>
      </c>
      <c r="D60" s="21">
        <v>1</v>
      </c>
      <c r="E60" s="1">
        <f>MROUND(0.95*C6,2.5)</f>
        <v>85</v>
      </c>
      <c r="F60" s="2">
        <f>MROUND(0.95*E7,2.5)</f>
        <v>85</v>
      </c>
      <c r="G60" s="2">
        <f>MROUND(0.95*C7,2.5)</f>
        <v>85</v>
      </c>
      <c r="H60" s="3">
        <f>MROUND(0.95*E6,2.5)</f>
        <v>85</v>
      </c>
      <c r="K60" s="67" t="s">
        <v>56</v>
      </c>
      <c r="L60" s="20" t="s">
        <v>20</v>
      </c>
      <c r="M60" s="21">
        <v>1</v>
      </c>
      <c r="N60" s="1">
        <f>MROUND(0.95*C74,2.5)</f>
        <v>90</v>
      </c>
      <c r="O60" s="2">
        <f>MROUND(0.95*E75,2.5)</f>
        <v>87.5</v>
      </c>
      <c r="P60" s="2">
        <f>MROUND(0.95*C75,2.5)</f>
        <v>90</v>
      </c>
      <c r="Q60" s="3">
        <f>MROUND(0.95*E74,2.5)</f>
        <v>87.5</v>
      </c>
    </row>
    <row r="61" spans="2:19" ht="17.25" thickBot="1">
      <c r="B61" s="70" t="s">
        <v>95</v>
      </c>
      <c r="C61" s="24"/>
      <c r="D61" s="48"/>
      <c r="E61" s="68">
        <v>10</v>
      </c>
      <c r="F61" s="68">
        <v>10</v>
      </c>
      <c r="G61" s="68">
        <v>10</v>
      </c>
      <c r="H61" s="69">
        <v>10</v>
      </c>
      <c r="K61" s="70" t="s">
        <v>95</v>
      </c>
      <c r="L61" s="24"/>
      <c r="M61" s="48"/>
      <c r="N61" s="68">
        <v>10</v>
      </c>
      <c r="O61" s="68">
        <v>10</v>
      </c>
      <c r="P61" s="68">
        <v>10</v>
      </c>
      <c r="Q61" s="69">
        <v>10</v>
      </c>
    </row>
    <row r="62" spans="2:19" ht="17.25" thickBot="1">
      <c r="B62" s="67" t="s">
        <v>72</v>
      </c>
      <c r="C62" s="11"/>
      <c r="D62" s="48"/>
      <c r="E62" s="11">
        <f>MROUND((E60*0.025*E61)+E60,2.5)</f>
        <v>107.5</v>
      </c>
      <c r="F62" s="11">
        <f>MROUND((F60*0.025*F61)+F60,2.5)</f>
        <v>107.5</v>
      </c>
      <c r="G62" s="11">
        <f>MROUND((G60*0.025*G61)+G60,2.5)</f>
        <v>107.5</v>
      </c>
      <c r="H62" s="12">
        <f>MROUND((H60*0.025*H61)+H60,2.5)</f>
        <v>107.5</v>
      </c>
      <c r="K62" s="67" t="s">
        <v>72</v>
      </c>
      <c r="L62" s="11"/>
      <c r="M62" s="48"/>
      <c r="N62" s="11">
        <f>MROUND((N60*0.025*N61)+N60,2.5)</f>
        <v>112.5</v>
      </c>
      <c r="O62" s="11">
        <f>MROUND((O60*0.025*O61)+O60,2.5)</f>
        <v>110</v>
      </c>
      <c r="P62" s="11">
        <f>MROUND((P60*0.025*P61)+P60,2.5)</f>
        <v>112.5</v>
      </c>
      <c r="Q62" s="12">
        <f>MROUND((Q60*0.025*Q61)+Q60,2.5)</f>
        <v>110</v>
      </c>
    </row>
    <row r="63" spans="2:19">
      <c r="B63" s="133" t="s">
        <v>66</v>
      </c>
      <c r="C63" s="20">
        <v>1</v>
      </c>
      <c r="D63" s="21">
        <v>1</v>
      </c>
      <c r="E63" s="4">
        <f>MROUND(1.025*C6,2.5)</f>
        <v>92.5</v>
      </c>
      <c r="F63" s="5">
        <f>MROUND(1.025*E7,2.5)</f>
        <v>92.5</v>
      </c>
      <c r="G63" s="5">
        <f>MROUND(1.025*C7,2.5)</f>
        <v>92.5</v>
      </c>
      <c r="H63" s="6">
        <f>MROUND(1.025*E6,2.5)</f>
        <v>92.5</v>
      </c>
      <c r="K63" s="133" t="s">
        <v>66</v>
      </c>
      <c r="L63" s="20">
        <v>1</v>
      </c>
      <c r="M63" s="21">
        <v>1</v>
      </c>
      <c r="N63" s="4">
        <f>MROUND(1.025*C74,2.5)</f>
        <v>97.5</v>
      </c>
      <c r="O63" s="5">
        <f>MROUND(1.025*E75,2.5)</f>
        <v>95</v>
      </c>
      <c r="P63" s="5">
        <f>MROUND(1.025*C75,2.5)</f>
        <v>97.5</v>
      </c>
      <c r="Q63" s="6">
        <f>MROUND(1.025*E74,2.5)</f>
        <v>95</v>
      </c>
    </row>
    <row r="64" spans="2:19">
      <c r="B64" s="133" t="s">
        <v>58</v>
      </c>
      <c r="C64" s="20">
        <v>1</v>
      </c>
      <c r="D64" s="21">
        <v>1</v>
      </c>
      <c r="E64" s="4">
        <f>MROUND(1.1*C6,2.5)</f>
        <v>100</v>
      </c>
      <c r="F64" s="5">
        <f>MROUND(1.1*E7,2.5)</f>
        <v>100</v>
      </c>
      <c r="G64" s="5">
        <f>MROUND(1.1*C7,2.5)</f>
        <v>100</v>
      </c>
      <c r="H64" s="6">
        <f>MROUND(1.1*E6,2.5)</f>
        <v>100</v>
      </c>
      <c r="K64" s="133" t="s">
        <v>58</v>
      </c>
      <c r="L64" s="20">
        <v>1</v>
      </c>
      <c r="M64" s="21">
        <v>1</v>
      </c>
      <c r="N64" s="4">
        <f>MROUND(1.1*C74,2.5)</f>
        <v>105</v>
      </c>
      <c r="O64" s="5">
        <f>MROUND(1.1*E75,2.5)</f>
        <v>102.5</v>
      </c>
      <c r="P64" s="5">
        <f>MROUND(1.1*C75,2.5)</f>
        <v>105</v>
      </c>
      <c r="Q64" s="6">
        <f>MROUND(1.1*E74,2.5)</f>
        <v>102.5</v>
      </c>
    </row>
    <row r="65" spans="2:19" ht="17.25" thickBot="1">
      <c r="B65" s="133" t="s">
        <v>65</v>
      </c>
      <c r="C65" s="20">
        <v>1</v>
      </c>
      <c r="D65" s="21">
        <v>1</v>
      </c>
      <c r="E65" s="4">
        <f>MROUND(1.1757575*C6,2.5)</f>
        <v>105</v>
      </c>
      <c r="F65" s="5">
        <f>MROUND(1.175*E7,2.5)</f>
        <v>105</v>
      </c>
      <c r="G65" s="5">
        <f>MROUND(1.175*C7,2.5)</f>
        <v>105</v>
      </c>
      <c r="H65" s="6">
        <f>MROUND(1.175*E6,2.5)</f>
        <v>105</v>
      </c>
      <c r="K65" s="133" t="s">
        <v>65</v>
      </c>
      <c r="L65" s="20">
        <v>1</v>
      </c>
      <c r="M65" s="21">
        <v>1</v>
      </c>
      <c r="N65" s="4">
        <f>MROUND(1.175*C74,2.5)</f>
        <v>112.5</v>
      </c>
      <c r="O65" s="5">
        <f>MROUND(1.175*E75,2.5)</f>
        <v>107.5</v>
      </c>
      <c r="P65" s="5">
        <f>MROUND(1.175*C75,2.5)</f>
        <v>112.5</v>
      </c>
      <c r="Q65" s="6">
        <f>MROUND(1.175*E74,2.5)</f>
        <v>107.5</v>
      </c>
    </row>
    <row r="66" spans="2:19">
      <c r="B66" s="98" t="s">
        <v>206</v>
      </c>
      <c r="C66" s="99"/>
      <c r="D66" s="100"/>
      <c r="E66" s="100"/>
      <c r="F66" s="100"/>
      <c r="G66" s="100"/>
      <c r="H66" s="101"/>
      <c r="K66" s="98" t="s">
        <v>206</v>
      </c>
      <c r="L66" s="99"/>
      <c r="M66" s="100"/>
      <c r="N66" s="100"/>
      <c r="O66" s="100"/>
      <c r="P66" s="100"/>
      <c r="Q66" s="101"/>
    </row>
    <row r="67" spans="2:19">
      <c r="B67" s="102" t="s">
        <v>207</v>
      </c>
      <c r="C67" s="81"/>
      <c r="D67" s="82"/>
      <c r="E67" s="82"/>
      <c r="F67" s="82"/>
      <c r="G67" s="82"/>
      <c r="H67" s="103"/>
      <c r="K67" s="102" t="s">
        <v>207</v>
      </c>
      <c r="L67" s="81"/>
      <c r="M67" s="82"/>
      <c r="N67" s="82"/>
      <c r="O67" s="82"/>
      <c r="P67" s="82"/>
      <c r="Q67" s="103"/>
    </row>
    <row r="68" spans="2:19" ht="17.25" thickBot="1">
      <c r="B68" s="104" t="s">
        <v>208</v>
      </c>
      <c r="C68" s="105"/>
      <c r="D68" s="106"/>
      <c r="E68" s="107"/>
      <c r="F68" s="107"/>
      <c r="G68" s="107"/>
      <c r="H68" s="108"/>
      <c r="J68" s="37" t="s">
        <v>154</v>
      </c>
      <c r="K68" s="104" t="s">
        <v>208</v>
      </c>
      <c r="L68" s="105"/>
      <c r="M68" s="106"/>
      <c r="N68" s="107"/>
      <c r="O68" s="107"/>
      <c r="P68" s="107"/>
      <c r="Q68" s="108"/>
      <c r="S68" s="37" t="s">
        <v>154</v>
      </c>
    </row>
    <row r="69" spans="2:19" ht="17.25" thickBot="1">
      <c r="B69" s="134" t="s">
        <v>64</v>
      </c>
      <c r="C69" s="22" t="s">
        <v>99</v>
      </c>
      <c r="D69" s="23">
        <v>5</v>
      </c>
      <c r="E69" s="8">
        <f>MROUND(E58,2.5)</f>
        <v>67.5</v>
      </c>
      <c r="F69" s="8">
        <f>MROUND(F58,2.5)</f>
        <v>67.5</v>
      </c>
      <c r="G69" s="8">
        <f>MROUND(G58,2.5)</f>
        <v>67.5</v>
      </c>
      <c r="H69" s="9">
        <f>MROUND(H58,2.5)</f>
        <v>67.5</v>
      </c>
      <c r="I69" s="37" t="s">
        <v>302</v>
      </c>
      <c r="J69" s="72" t="s">
        <v>157</v>
      </c>
      <c r="K69" s="134" t="s">
        <v>64</v>
      </c>
      <c r="L69" s="22" t="s">
        <v>99</v>
      </c>
      <c r="M69" s="23">
        <v>5</v>
      </c>
      <c r="N69" s="8">
        <f>MROUND(N58,2.5)</f>
        <v>72.5</v>
      </c>
      <c r="O69" s="8">
        <f>MROUND(O58,2.5)</f>
        <v>70</v>
      </c>
      <c r="P69" s="8">
        <f>MROUND(P58,2.5)</f>
        <v>72.5</v>
      </c>
      <c r="Q69" s="9">
        <f>MROUND(Q58,2.5)</f>
        <v>70</v>
      </c>
      <c r="R69" s="37" t="s">
        <v>302</v>
      </c>
      <c r="S69" s="72" t="s">
        <v>157</v>
      </c>
    </row>
    <row r="70" spans="2:19" ht="17.25" thickBot="1">
      <c r="B70" s="91" t="s">
        <v>130</v>
      </c>
      <c r="C70" s="89" t="s">
        <v>98</v>
      </c>
      <c r="D70" s="90">
        <v>5</v>
      </c>
      <c r="E70" s="11">
        <f>E59</f>
        <v>77.5</v>
      </c>
      <c r="F70" s="11">
        <f>F59</f>
        <v>77.5</v>
      </c>
      <c r="G70" s="11">
        <f>G59</f>
        <v>77.5</v>
      </c>
      <c r="H70" s="12">
        <f>H59</f>
        <v>77.5</v>
      </c>
      <c r="I70" s="37" t="s">
        <v>153</v>
      </c>
      <c r="J70" s="72" t="s">
        <v>151</v>
      </c>
      <c r="K70" s="91" t="s">
        <v>130</v>
      </c>
      <c r="L70" s="89" t="s">
        <v>98</v>
      </c>
      <c r="M70" s="90">
        <v>5</v>
      </c>
      <c r="N70" s="11">
        <f>N59</f>
        <v>80</v>
      </c>
      <c r="O70" s="11">
        <f>O59</f>
        <v>77.5</v>
      </c>
      <c r="P70" s="11">
        <f>P59</f>
        <v>80</v>
      </c>
      <c r="Q70" s="12">
        <f>Q59</f>
        <v>77.5</v>
      </c>
      <c r="R70" s="37" t="s">
        <v>153</v>
      </c>
      <c r="S70" s="72" t="s">
        <v>151</v>
      </c>
    </row>
    <row r="71" spans="2:19" ht="17.25" thickBot="1">
      <c r="B71" s="92" t="s">
        <v>135</v>
      </c>
      <c r="C71" s="93" t="s">
        <v>134</v>
      </c>
      <c r="D71" s="94">
        <v>5</v>
      </c>
      <c r="E71" s="95">
        <f>MROUND(0.5*C6,2.5)</f>
        <v>45</v>
      </c>
      <c r="F71" s="95">
        <f>MROUND(0.5*E7,2.5)</f>
        <v>45</v>
      </c>
      <c r="G71" s="95">
        <f>MROUND(0.5*C7,2.5)</f>
        <v>45</v>
      </c>
      <c r="H71" s="96">
        <f>MROUND(0.5*E6,2.5)</f>
        <v>45</v>
      </c>
      <c r="I71" s="37" t="s">
        <v>303</v>
      </c>
      <c r="J71" s="72" t="s">
        <v>152</v>
      </c>
      <c r="K71" s="92" t="s">
        <v>135</v>
      </c>
      <c r="L71" s="93" t="s">
        <v>134</v>
      </c>
      <c r="M71" s="94">
        <v>5</v>
      </c>
      <c r="N71" s="95">
        <f>MROUND(0.5*C74,2.5)</f>
        <v>47.5</v>
      </c>
      <c r="O71" s="95">
        <f>MROUND(0.5*E75,2.5)</f>
        <v>47.5</v>
      </c>
      <c r="P71" s="95">
        <f>MROUND(0.5*C75,2.5)</f>
        <v>47.5</v>
      </c>
      <c r="Q71" s="96">
        <f>MROUND(0.5*E74,2.5)</f>
        <v>47.5</v>
      </c>
      <c r="R71" s="37" t="s">
        <v>303</v>
      </c>
      <c r="S71" s="72" t="s">
        <v>152</v>
      </c>
    </row>
    <row r="72" spans="2:19" ht="17.25" thickBot="1">
      <c r="B72" s="24" t="s">
        <v>286</v>
      </c>
      <c r="C72" s="87">
        <v>5</v>
      </c>
      <c r="D72" s="87">
        <v>3</v>
      </c>
      <c r="E72" s="11">
        <f>MROUND(C7*0.9,2.5)</f>
        <v>80</v>
      </c>
      <c r="F72" s="11">
        <f>MROUND(E6*0.9,2.5)</f>
        <v>80</v>
      </c>
      <c r="G72" s="11">
        <f>MROUND(C6*0.9,2.5)</f>
        <v>80</v>
      </c>
      <c r="H72" s="12">
        <f>MROUND(E7*0.9,2.5)</f>
        <v>80</v>
      </c>
      <c r="I72" s="37" t="s">
        <v>316</v>
      </c>
      <c r="J72" s="72" t="s">
        <v>306</v>
      </c>
      <c r="K72" s="24" t="s">
        <v>286</v>
      </c>
      <c r="L72" s="87">
        <v>5</v>
      </c>
      <c r="M72" s="87">
        <v>3</v>
      </c>
      <c r="N72" s="11">
        <f>MROUND(C75*0.9,2.5)</f>
        <v>85</v>
      </c>
      <c r="O72" s="11">
        <f>MROUND(E74*0.9,2.5)</f>
        <v>82.5</v>
      </c>
      <c r="P72" s="11">
        <f>MROUND(C74*0.9,2.5)</f>
        <v>85</v>
      </c>
      <c r="Q72" s="12">
        <f>MROUND(E75*0.9,2.5)</f>
        <v>82.5</v>
      </c>
      <c r="R72" s="37" t="s">
        <v>304</v>
      </c>
      <c r="S72" s="72" t="s">
        <v>306</v>
      </c>
    </row>
    <row r="73" spans="2:19" ht="17.25" thickBot="1">
      <c r="B73" s="136" t="s">
        <v>279</v>
      </c>
      <c r="C73" s="136"/>
      <c r="D73" s="136"/>
      <c r="E73" s="136"/>
      <c r="F73" s="37"/>
    </row>
    <row r="74" spans="2:19" ht="17.25" thickBot="1">
      <c r="B74" s="136" t="s">
        <v>280</v>
      </c>
      <c r="C74" s="136">
        <f>C6+5</f>
        <v>95</v>
      </c>
      <c r="D74" s="136" t="s">
        <v>282</v>
      </c>
      <c r="E74" s="136">
        <f>E6+2.5</f>
        <v>92.5</v>
      </c>
      <c r="F74" s="37"/>
      <c r="L74" s="17" t="s">
        <v>18</v>
      </c>
      <c r="M74" s="67" t="s">
        <v>23</v>
      </c>
      <c r="N74" s="13" t="s">
        <v>9</v>
      </c>
      <c r="O74" s="11" t="s">
        <v>15</v>
      </c>
      <c r="P74" s="11" t="s">
        <v>19</v>
      </c>
      <c r="Q74" s="12" t="s">
        <v>14</v>
      </c>
    </row>
    <row r="75" spans="2:19" ht="17.25" thickBot="1">
      <c r="B75" s="137" t="s">
        <v>281</v>
      </c>
      <c r="C75" s="136">
        <f>C7+5</f>
        <v>95</v>
      </c>
      <c r="D75" s="136" t="s">
        <v>283</v>
      </c>
      <c r="E75" s="136">
        <f>E7+2.5</f>
        <v>92.5</v>
      </c>
      <c r="F75" s="37"/>
      <c r="K75" s="55" t="s">
        <v>28</v>
      </c>
      <c r="L75" s="48" t="s">
        <v>25</v>
      </c>
      <c r="M75" s="10" t="s">
        <v>29</v>
      </c>
      <c r="N75" s="25" t="s">
        <v>16</v>
      </c>
      <c r="O75" s="25" t="s">
        <v>30</v>
      </c>
      <c r="P75" s="25" t="s">
        <v>63</v>
      </c>
      <c r="Q75" s="26" t="s">
        <v>26</v>
      </c>
    </row>
    <row r="76" spans="2:19">
      <c r="K76" s="73" t="s">
        <v>87</v>
      </c>
      <c r="L76" s="20">
        <v>5</v>
      </c>
      <c r="M76" s="21">
        <v>1</v>
      </c>
      <c r="N76" s="1">
        <f>MROUND(0.4*C74,2.5)</f>
        <v>37.5</v>
      </c>
      <c r="O76" s="2">
        <f>MROUND(0.4*E75,2.5)</f>
        <v>37.5</v>
      </c>
      <c r="P76" s="2">
        <f>MROUND(0.4*C75,2.5)</f>
        <v>37.5</v>
      </c>
      <c r="Q76" s="3">
        <f>MROUND(0.4*E74,2.5)</f>
        <v>37.5</v>
      </c>
    </row>
    <row r="77" spans="2:19" ht="17.25" thickBot="1">
      <c r="K77" s="73" t="s">
        <v>87</v>
      </c>
      <c r="L77" s="20">
        <v>5</v>
      </c>
      <c r="M77" s="21">
        <v>1</v>
      </c>
      <c r="N77" s="4">
        <f>MROUND(0.5*C74,2.5)</f>
        <v>47.5</v>
      </c>
      <c r="O77" s="5">
        <f>MROUND(0.5*E75,2.5)</f>
        <v>47.5</v>
      </c>
      <c r="P77" s="5">
        <f>MROUND(0.5*C75,2.5)</f>
        <v>47.5</v>
      </c>
      <c r="Q77" s="6">
        <f>MROUND(0.5*E74,2.5)</f>
        <v>47.5</v>
      </c>
    </row>
    <row r="78" spans="2:19" ht="17.25" thickBot="1">
      <c r="B78" s="55" t="s">
        <v>256</v>
      </c>
      <c r="C78" s="17" t="s">
        <v>12</v>
      </c>
      <c r="D78" s="67"/>
      <c r="E78" s="13" t="s">
        <v>9</v>
      </c>
      <c r="F78" s="11" t="s">
        <v>15</v>
      </c>
      <c r="G78" s="11" t="s">
        <v>19</v>
      </c>
      <c r="H78" s="12" t="s">
        <v>14</v>
      </c>
      <c r="K78" s="74" t="s">
        <v>87</v>
      </c>
      <c r="L78" s="22">
        <v>5</v>
      </c>
      <c r="M78" s="23">
        <v>1</v>
      </c>
      <c r="N78" s="7">
        <f>MROUND(0.6*C74,2.5)</f>
        <v>57.5</v>
      </c>
      <c r="O78" s="8">
        <f>MROUND(0.6*E75,2.5)</f>
        <v>55</v>
      </c>
      <c r="P78" s="8">
        <f>MROUND(0.6*C75,2.5)</f>
        <v>57.5</v>
      </c>
      <c r="Q78" s="9">
        <f>MROUND(0.6*E74,2.5)</f>
        <v>55</v>
      </c>
    </row>
    <row r="79" spans="2:19" ht="17.25" thickBot="1">
      <c r="B79" s="62" t="s">
        <v>28</v>
      </c>
      <c r="C79" s="48" t="s">
        <v>25</v>
      </c>
      <c r="D79" s="10" t="s">
        <v>29</v>
      </c>
      <c r="E79" s="25" t="s">
        <v>16</v>
      </c>
      <c r="F79" s="25" t="s">
        <v>30</v>
      </c>
      <c r="G79" s="25" t="s">
        <v>63</v>
      </c>
      <c r="H79" s="26" t="s">
        <v>26</v>
      </c>
    </row>
    <row r="80" spans="2:19">
      <c r="B80" s="4" t="s">
        <v>67</v>
      </c>
      <c r="C80" s="20">
        <v>5</v>
      </c>
      <c r="D80" s="21">
        <v>1</v>
      </c>
      <c r="E80" s="63">
        <f>MROUND((0.4*C74),2.5)</f>
        <v>37.5</v>
      </c>
      <c r="F80" s="65">
        <f>MROUND((0.4*E75),2.5)</f>
        <v>37.5</v>
      </c>
      <c r="G80" s="65">
        <f>MROUND((0.4*C75),2.5)</f>
        <v>37.5</v>
      </c>
      <c r="H80" s="66">
        <f>MROUND((0.4*E74),2.5)</f>
        <v>37.5</v>
      </c>
      <c r="K80" s="37" t="s">
        <v>266</v>
      </c>
      <c r="L80" s="37"/>
      <c r="M80" s="37"/>
      <c r="N80" s="37"/>
      <c r="O80" s="37"/>
      <c r="P80" s="37"/>
      <c r="Q80" s="37"/>
    </row>
    <row r="81" spans="2:17">
      <c r="B81" s="4" t="s">
        <v>60</v>
      </c>
      <c r="C81" s="20">
        <v>5</v>
      </c>
      <c r="D81" s="21">
        <v>1</v>
      </c>
      <c r="E81" s="4">
        <f>MROUND(0.5*C74,2.5)</f>
        <v>47.5</v>
      </c>
      <c r="F81" s="5">
        <f>MROUND(0.5*E75,2.5)</f>
        <v>47.5</v>
      </c>
      <c r="G81" s="5">
        <f>MROUND(0.5*C75,2.5)</f>
        <v>47.5</v>
      </c>
      <c r="H81" s="6">
        <f>MROUND(0.5*E74,2.5)</f>
        <v>47.5</v>
      </c>
      <c r="K81" s="37" t="s">
        <v>267</v>
      </c>
      <c r="L81" s="37"/>
      <c r="M81" s="37"/>
      <c r="N81" s="37"/>
      <c r="O81" s="37"/>
      <c r="P81" s="37"/>
      <c r="Q81" s="37"/>
    </row>
    <row r="82" spans="2:17" ht="17.25" thickBot="1">
      <c r="B82" s="131" t="s">
        <v>68</v>
      </c>
      <c r="C82" s="61">
        <v>3</v>
      </c>
      <c r="D82" s="62">
        <v>1</v>
      </c>
      <c r="E82" s="7">
        <f>MROUND(0.6*C74,2.5)</f>
        <v>57.5</v>
      </c>
      <c r="F82" s="8">
        <f>MROUND(0.6*E75,2.5)</f>
        <v>55</v>
      </c>
      <c r="G82" s="8">
        <f>MROUND(0.6*C75,2.5)</f>
        <v>57.5</v>
      </c>
      <c r="H82" s="9">
        <f>MROUND(0.6*E74,2.5)</f>
        <v>55</v>
      </c>
      <c r="K82" s="72" t="s">
        <v>298</v>
      </c>
    </row>
    <row r="83" spans="2:17">
      <c r="B83" s="122" t="s">
        <v>55</v>
      </c>
      <c r="C83" s="20">
        <v>3</v>
      </c>
      <c r="D83" s="21">
        <v>1</v>
      </c>
      <c r="E83" s="4">
        <f>MROUND(0.7*C74,2.5)</f>
        <v>67.5</v>
      </c>
      <c r="F83" s="5">
        <f>MROUND(0.7*E75,2.5)</f>
        <v>65</v>
      </c>
      <c r="G83" s="5">
        <f>MROUND(0.7*C75,2.5)</f>
        <v>67.5</v>
      </c>
      <c r="H83" s="6">
        <f>MROUND(0.7*E74,2.5)</f>
        <v>65</v>
      </c>
    </row>
    <row r="84" spans="2:17" ht="17.25" thickBot="1">
      <c r="B84" s="132" t="s">
        <v>62</v>
      </c>
      <c r="C84" s="61">
        <v>3</v>
      </c>
      <c r="D84" s="62">
        <v>1</v>
      </c>
      <c r="E84" s="7">
        <f>MROUND(0.8*C74,2.5)</f>
        <v>75</v>
      </c>
      <c r="F84" s="8">
        <f>MROUND(0.8*E75,2.5)</f>
        <v>75</v>
      </c>
      <c r="G84" s="8">
        <f>MROUND(0.8*C75,2.5)</f>
        <v>75</v>
      </c>
      <c r="H84" s="9">
        <f>MROUND(0.8*E74,2.5)</f>
        <v>75</v>
      </c>
    </row>
    <row r="85" spans="2:17" ht="17.25" thickBot="1">
      <c r="B85" s="67" t="s">
        <v>56</v>
      </c>
      <c r="C85" s="20" t="s">
        <v>248</v>
      </c>
      <c r="D85" s="21">
        <v>1</v>
      </c>
      <c r="E85" s="1">
        <f>MROUND(0.9*C74,2.5)</f>
        <v>85</v>
      </c>
      <c r="F85" s="2">
        <f>MROUND(0.9*E75,2.5)</f>
        <v>82.5</v>
      </c>
      <c r="G85" s="2">
        <f>MROUND(0.9*C75,2.5)</f>
        <v>85</v>
      </c>
      <c r="H85" s="3">
        <f>MROUND(0.9*E74,2.5)</f>
        <v>82.5</v>
      </c>
    </row>
    <row r="86" spans="2:17" ht="17.25" thickBot="1">
      <c r="B86" s="70" t="s">
        <v>95</v>
      </c>
      <c r="C86" s="24"/>
      <c r="D86" s="48"/>
      <c r="E86" s="68">
        <v>10</v>
      </c>
      <c r="F86" s="68">
        <v>10</v>
      </c>
      <c r="G86" s="68">
        <v>9</v>
      </c>
      <c r="H86" s="69">
        <v>10</v>
      </c>
    </row>
    <row r="87" spans="2:17" ht="17.25" thickBot="1">
      <c r="B87" s="67" t="s">
        <v>72</v>
      </c>
      <c r="C87" s="11"/>
      <c r="D87" s="48"/>
      <c r="E87" s="11">
        <f>MROUND((E85*0.025*E86)+E85,2.5)</f>
        <v>107.5</v>
      </c>
      <c r="F87" s="11">
        <f>MROUND((F85*0.025*F86)+F85,2.5)</f>
        <v>102.5</v>
      </c>
      <c r="G87" s="11">
        <f>MROUND((G85*0.025*G86)+G85,2.5)</f>
        <v>105</v>
      </c>
      <c r="H87" s="12">
        <f>MROUND((H85*0.025*H86)+H85,2.5)</f>
        <v>102.5</v>
      </c>
    </row>
    <row r="88" spans="2:17">
      <c r="B88" s="133" t="s">
        <v>66</v>
      </c>
      <c r="C88" s="20">
        <v>1</v>
      </c>
      <c r="D88" s="21">
        <v>1</v>
      </c>
      <c r="E88" s="4">
        <f>MROUND(1.025*C74,2.5)</f>
        <v>97.5</v>
      </c>
      <c r="F88" s="5">
        <f>MROUND(1.025*E75,2.5)</f>
        <v>95</v>
      </c>
      <c r="G88" s="5">
        <f>MROUND(1.025*C75,2.5)</f>
        <v>97.5</v>
      </c>
      <c r="H88" s="6">
        <f>MROUND(1.025*E74,2.5)</f>
        <v>95</v>
      </c>
    </row>
    <row r="89" spans="2:17">
      <c r="B89" s="133" t="s">
        <v>58</v>
      </c>
      <c r="C89" s="20">
        <v>1</v>
      </c>
      <c r="D89" s="21">
        <v>1</v>
      </c>
      <c r="E89" s="4">
        <f>MROUND(1.1*C74,2.5)</f>
        <v>105</v>
      </c>
      <c r="F89" s="5">
        <f>MROUND(1.1*E75,2.5)</f>
        <v>102.5</v>
      </c>
      <c r="G89" s="5">
        <f>MROUND(1.1*C75,2.5)</f>
        <v>105</v>
      </c>
      <c r="H89" s="6">
        <f>MROUND(1.1*E74,2.5)</f>
        <v>102.5</v>
      </c>
    </row>
    <row r="90" spans="2:17" ht="17.25" thickBot="1">
      <c r="B90" s="133" t="s">
        <v>65</v>
      </c>
      <c r="C90" s="20">
        <v>1</v>
      </c>
      <c r="D90" s="21">
        <v>1</v>
      </c>
      <c r="E90" s="4">
        <f>MROUND(1.175*C74,2.5)</f>
        <v>112.5</v>
      </c>
      <c r="F90" s="5">
        <f>MROUND(1.175*E75,2.5)</f>
        <v>107.5</v>
      </c>
      <c r="G90" s="5">
        <f>MROUND(1.175*C75,2.5)</f>
        <v>112.5</v>
      </c>
      <c r="H90" s="6">
        <f>MROUND(1.175*E74,2.5)</f>
        <v>107.5</v>
      </c>
    </row>
    <row r="91" spans="2:17">
      <c r="B91" s="98" t="s">
        <v>206</v>
      </c>
      <c r="C91" s="99"/>
      <c r="D91" s="100"/>
      <c r="E91" s="100"/>
      <c r="F91" s="100"/>
      <c r="G91" s="100"/>
      <c r="H91" s="101"/>
    </row>
    <row r="92" spans="2:17">
      <c r="B92" s="102" t="s">
        <v>207</v>
      </c>
      <c r="C92" s="81"/>
      <c r="D92" s="82"/>
      <c r="E92" s="82"/>
      <c r="F92" s="82"/>
      <c r="G92" s="82"/>
      <c r="H92" s="103"/>
    </row>
    <row r="93" spans="2:17" ht="17.25" thickBot="1">
      <c r="B93" s="104" t="s">
        <v>208</v>
      </c>
      <c r="C93" s="105"/>
      <c r="D93" s="106"/>
      <c r="E93" s="107"/>
      <c r="F93" s="107"/>
      <c r="G93" s="107"/>
      <c r="H93" s="108"/>
      <c r="J93" s="37" t="s">
        <v>154</v>
      </c>
    </row>
    <row r="94" spans="2:17" ht="17.25" thickBot="1">
      <c r="B94" s="134" t="s">
        <v>64</v>
      </c>
      <c r="C94" s="22" t="s">
        <v>99</v>
      </c>
      <c r="D94" s="23">
        <v>5</v>
      </c>
      <c r="E94" s="8">
        <f>MROUND(E83,2.5)</f>
        <v>67.5</v>
      </c>
      <c r="F94" s="8">
        <f>MROUND(F83,2.5)</f>
        <v>65</v>
      </c>
      <c r="G94" s="8">
        <f>MROUND(G83,2.5)</f>
        <v>67.5</v>
      </c>
      <c r="H94" s="9">
        <f>MROUND(H83,2.5)</f>
        <v>65</v>
      </c>
      <c r="I94" s="37" t="s">
        <v>302</v>
      </c>
      <c r="J94" s="72" t="s">
        <v>157</v>
      </c>
    </row>
    <row r="95" spans="2:17" ht="17.25" thickBot="1">
      <c r="B95" s="91" t="s">
        <v>130</v>
      </c>
      <c r="C95" s="89" t="s">
        <v>98</v>
      </c>
      <c r="D95" s="90">
        <v>5</v>
      </c>
      <c r="E95" s="11">
        <f>E84</f>
        <v>75</v>
      </c>
      <c r="F95" s="11">
        <f>F84</f>
        <v>75</v>
      </c>
      <c r="G95" s="11">
        <f>G84</f>
        <v>75</v>
      </c>
      <c r="H95" s="12">
        <f>H84</f>
        <v>75</v>
      </c>
      <c r="I95" s="37" t="s">
        <v>153</v>
      </c>
      <c r="J95" s="72" t="s">
        <v>151</v>
      </c>
    </row>
    <row r="96" spans="2:17" ht="17.25" thickBot="1">
      <c r="B96" s="92" t="s">
        <v>135</v>
      </c>
      <c r="C96" s="93" t="s">
        <v>134</v>
      </c>
      <c r="D96" s="94">
        <v>5</v>
      </c>
      <c r="E96" s="95">
        <f>MROUND(0.5*C74,2.5)</f>
        <v>47.5</v>
      </c>
      <c r="F96" s="95">
        <f>MROUND(0.5*E75,2.5)</f>
        <v>47.5</v>
      </c>
      <c r="G96" s="95">
        <f>MROUND(0.5*C75,2.5)</f>
        <v>47.5</v>
      </c>
      <c r="H96" s="96">
        <f>MROUND(0.5*E74,2.5)</f>
        <v>47.5</v>
      </c>
      <c r="I96" s="37" t="s">
        <v>303</v>
      </c>
      <c r="J96" s="72" t="s">
        <v>152</v>
      </c>
    </row>
    <row r="97" spans="2:10" ht="17.25" thickBot="1">
      <c r="B97" s="24" t="s">
        <v>286</v>
      </c>
      <c r="C97" s="87">
        <v>5</v>
      </c>
      <c r="D97" s="87">
        <v>3</v>
      </c>
      <c r="E97" s="11">
        <f>MROUND(C75*0.9,2.5)</f>
        <v>85</v>
      </c>
      <c r="F97" s="11">
        <f>MROUND(E74*0.9,2.5)</f>
        <v>82.5</v>
      </c>
      <c r="G97" s="11">
        <f>MROUND(C74*0.9,2.5)</f>
        <v>85</v>
      </c>
      <c r="H97" s="12">
        <f>MROUND(E75*0.9,2.5)</f>
        <v>82.5</v>
      </c>
      <c r="I97" s="37" t="s">
        <v>304</v>
      </c>
      <c r="J97" s="72" t="s">
        <v>306</v>
      </c>
    </row>
  </sheetData>
  <phoneticPr fontId="14" type="noConversion"/>
  <hyperlinks>
    <hyperlink ref="C9" r:id="rId1" xr:uid="{00000000-0004-0000-09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74"/>
  <sheetViews>
    <sheetView tabSelected="1" zoomScale="85" zoomScaleNormal="85" workbookViewId="0">
      <selection activeCell="F32" sqref="F32"/>
    </sheetView>
  </sheetViews>
  <sheetFormatPr defaultColWidth="8.75" defaultRowHeight="16.5"/>
  <cols>
    <col min="2" max="4" width="8.75" bestFit="1" customWidth="1"/>
    <col min="5" max="5" width="9.25" bestFit="1" customWidth="1"/>
    <col min="6" max="7" width="8.75" bestFit="1" customWidth="1"/>
    <col min="16" max="16" width="8.75" bestFit="1" customWidth="1"/>
    <col min="18" max="18" width="8.75" bestFit="1" customWidth="1"/>
    <col min="19" max="19" width="8.75" customWidth="1"/>
  </cols>
  <sheetData>
    <row r="1" spans="1:19" ht="16.149999999999999" customHeight="1">
      <c r="B1" s="18" t="s">
        <v>51</v>
      </c>
      <c r="J1" s="15" t="s">
        <v>35</v>
      </c>
      <c r="K1" s="15"/>
      <c r="L1" s="15"/>
      <c r="M1" s="15"/>
      <c r="N1" s="15"/>
      <c r="O1" s="15"/>
      <c r="P1" s="15"/>
    </row>
    <row r="2" spans="1:19" ht="16.149999999999999" customHeight="1">
      <c r="B2" s="34" t="s">
        <v>73</v>
      </c>
      <c r="C2" s="35">
        <f>MROUND(C31*0.9,2.5)</f>
        <v>162.5</v>
      </c>
      <c r="D2" s="35"/>
      <c r="E2" s="34" t="s">
        <v>61</v>
      </c>
      <c r="F2" s="35">
        <f>MROUND(F31*0.9,2.5)</f>
        <v>170</v>
      </c>
      <c r="G2" s="38"/>
      <c r="J2" s="15" t="s">
        <v>57</v>
      </c>
      <c r="K2" s="19" t="s">
        <v>5</v>
      </c>
    </row>
    <row r="3" spans="1:19" ht="16.149999999999999" customHeight="1">
      <c r="B3" s="34" t="s">
        <v>69</v>
      </c>
      <c r="C3" s="35">
        <f>MROUND(C32*0.9,2.5)</f>
        <v>57.5</v>
      </c>
      <c r="D3" s="35"/>
      <c r="E3" s="34" t="s">
        <v>70</v>
      </c>
      <c r="F3" s="35">
        <f>MROUND(F32*0.9,2.5)</f>
        <v>85</v>
      </c>
      <c r="G3" s="38" t="s">
        <v>37</v>
      </c>
      <c r="J3" t="s">
        <v>49</v>
      </c>
    </row>
    <row r="4" spans="1:19" ht="16.149999999999999" customHeight="1">
      <c r="A4" s="33" t="s">
        <v>215</v>
      </c>
      <c r="J4" t="s">
        <v>32</v>
      </c>
    </row>
    <row r="5" spans="1:19" ht="16.149999999999999" customHeight="1" thickBot="1">
      <c r="A5" s="56"/>
      <c r="B5" s="17" t="s">
        <v>17</v>
      </c>
      <c r="C5" s="44" t="s">
        <v>22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9" ht="16.149999999999999" customHeight="1" thickBot="1">
      <c r="A6" s="54" t="s">
        <v>28</v>
      </c>
      <c r="B6" s="45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9" ht="16.149999999999999" customHeight="1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67.5</v>
      </c>
      <c r="G7" s="66">
        <f>MROUND((0.4*F3),2.5)</f>
        <v>35</v>
      </c>
      <c r="S7" t="s">
        <v>44</v>
      </c>
    </row>
    <row r="8" spans="1:19" ht="16.149999999999999" customHeight="1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85</v>
      </c>
      <c r="G8" s="6">
        <f>MROUND(0.5*F3,2.5)</f>
        <v>42.5</v>
      </c>
      <c r="S8" s="72" t="s">
        <v>201</v>
      </c>
    </row>
    <row r="9" spans="1:19" ht="16.149999999999999" customHeight="1" thickBot="1">
      <c r="A9" s="49" t="s">
        <v>68</v>
      </c>
      <c r="B9" s="57">
        <v>3</v>
      </c>
      <c r="C9" s="58">
        <v>1</v>
      </c>
      <c r="D9" s="7">
        <f>MROUND(0.6*C2,2.5)</f>
        <v>97.5</v>
      </c>
      <c r="E9" s="8">
        <f>MROUND(0.6*C3,2.5)</f>
        <v>35</v>
      </c>
      <c r="F9" s="8">
        <f>MROUND(0.6*F2,2.5)</f>
        <v>102.5</v>
      </c>
      <c r="G9" s="9">
        <f>MROUND(0.6*F3,2.5)</f>
        <v>50</v>
      </c>
      <c r="S9" s="72" t="s">
        <v>289</v>
      </c>
    </row>
    <row r="10" spans="1:19" ht="16.149999999999999" customHeight="1">
      <c r="A10" s="15" t="s">
        <v>55</v>
      </c>
      <c r="B10" s="20">
        <v>5</v>
      </c>
      <c r="C10" s="21">
        <v>1</v>
      </c>
      <c r="D10" s="4">
        <f>MROUND(0.65*C2,2.5)</f>
        <v>105</v>
      </c>
      <c r="E10" s="5">
        <f>MROUND(0.65*C3,2.5)</f>
        <v>37.5</v>
      </c>
      <c r="F10" s="5">
        <f>MROUND(0.65*F2,2.5)</f>
        <v>110</v>
      </c>
      <c r="G10" s="6">
        <f>MROUND(0.65*F3,2.5)</f>
        <v>55</v>
      </c>
      <c r="S10" s="72" t="s">
        <v>295</v>
      </c>
    </row>
    <row r="11" spans="1:19" ht="16.149999999999999" customHeight="1" thickBot="1">
      <c r="A11" s="52" t="s">
        <v>62</v>
      </c>
      <c r="B11" s="61">
        <v>5</v>
      </c>
      <c r="C11" s="62">
        <v>1</v>
      </c>
      <c r="D11" s="7">
        <f>MROUND(0.75*C2,2.5)</f>
        <v>122.5</v>
      </c>
      <c r="E11" s="8">
        <f>MROUND(0.75*C3,2.5)</f>
        <v>42.5</v>
      </c>
      <c r="F11" s="8">
        <f>MROUND(0.75*F2,2.5)</f>
        <v>127.5</v>
      </c>
      <c r="G11" s="9">
        <f>MROUND(0.75*F3,2.5)</f>
        <v>65</v>
      </c>
      <c r="S11" s="72" t="s">
        <v>202</v>
      </c>
    </row>
    <row r="12" spans="1:19" ht="16.149999999999999" customHeight="1" thickBot="1">
      <c r="A12" s="53" t="s">
        <v>56</v>
      </c>
      <c r="B12" s="20" t="s">
        <v>31</v>
      </c>
      <c r="C12" s="21">
        <v>1</v>
      </c>
      <c r="D12" s="1">
        <f>MROUND(0.85*C2,2.5)</f>
        <v>137.5</v>
      </c>
      <c r="E12" s="2">
        <f>MROUND(0.85*C3,2.5)</f>
        <v>50</v>
      </c>
      <c r="F12" s="2">
        <f>MROUND(0.85*F2,2.5)</f>
        <v>145</v>
      </c>
      <c r="G12" s="3">
        <f>MROUND(0.85*F3,2.5)</f>
        <v>72.5</v>
      </c>
      <c r="S12" s="72" t="s">
        <v>300</v>
      </c>
    </row>
    <row r="13" spans="1:19" ht="16.149999999999999" customHeight="1" thickBot="1">
      <c r="A13" s="70" t="s">
        <v>95</v>
      </c>
      <c r="B13" s="24"/>
      <c r="C13" s="39"/>
      <c r="D13" s="68">
        <v>11</v>
      </c>
      <c r="E13" s="68">
        <v>10</v>
      </c>
      <c r="F13" s="68">
        <v>13</v>
      </c>
      <c r="G13" s="69">
        <v>14</v>
      </c>
      <c r="H13" s="72"/>
      <c r="S13" s="72" t="s">
        <v>296</v>
      </c>
    </row>
    <row r="14" spans="1:19" ht="16.149999999999999" customHeight="1" thickBot="1">
      <c r="A14" s="67" t="s">
        <v>72</v>
      </c>
      <c r="B14" s="11"/>
      <c r="C14" s="39"/>
      <c r="D14" s="11">
        <f>MROUND((D12*0.025*D13)+D12,2.5)</f>
        <v>175</v>
      </c>
      <c r="E14" s="11">
        <f>MROUND((E12*0.025*E13)+E12,2.5)</f>
        <v>62.5</v>
      </c>
      <c r="F14" s="11">
        <f>MROUND((F12*0.025*F13)+F12,2.5)</f>
        <v>192.5</v>
      </c>
      <c r="G14" s="12">
        <f>MROUND((G12*0.025*G13)+G12,2.5)</f>
        <v>97.5</v>
      </c>
      <c r="S14" s="72" t="s">
        <v>204</v>
      </c>
    </row>
    <row r="15" spans="1:19" ht="16.149999999999999" customHeight="1">
      <c r="A15" s="193" t="s">
        <v>66</v>
      </c>
      <c r="B15" s="194">
        <v>1</v>
      </c>
      <c r="C15" s="86">
        <v>1</v>
      </c>
      <c r="D15" s="1">
        <f>MROUND(0.925*C2,2.5)</f>
        <v>150</v>
      </c>
      <c r="E15" s="2">
        <f>MROUND(0.925*C3,2.5)</f>
        <v>52.5</v>
      </c>
      <c r="F15" s="2">
        <f>MROUND(0.925*F2,2.5)</f>
        <v>157.5</v>
      </c>
      <c r="G15" s="3">
        <f>MROUND(0.925*F3,2.5)</f>
        <v>77.5</v>
      </c>
      <c r="H15" s="37" t="s">
        <v>398</v>
      </c>
      <c r="S15" s="72" t="s">
        <v>205</v>
      </c>
    </row>
    <row r="16" spans="1:19" ht="16.149999999999999" customHeight="1">
      <c r="A16" s="133" t="s">
        <v>58</v>
      </c>
      <c r="B16" s="20">
        <v>1</v>
      </c>
      <c r="C16" s="21">
        <v>1</v>
      </c>
      <c r="D16" s="4">
        <f>MROUND(1*C2,2.5)</f>
        <v>162.5</v>
      </c>
      <c r="E16" s="5">
        <f>MROUND(1*C3,2.5)</f>
        <v>57.5</v>
      </c>
      <c r="F16" s="5">
        <f>MROUND(1*F2,2.5)</f>
        <v>170</v>
      </c>
      <c r="G16" s="6">
        <f>MROUND(1*F3,2.5)</f>
        <v>85</v>
      </c>
      <c r="H16" s="37" t="s">
        <v>399</v>
      </c>
      <c r="S16" s="72" t="s">
        <v>213</v>
      </c>
    </row>
    <row r="17" spans="1:30" ht="16.149999999999999" customHeight="1" thickBot="1">
      <c r="A17" s="195" t="s">
        <v>301</v>
      </c>
      <c r="B17" s="22">
        <v>1</v>
      </c>
      <c r="C17" s="23">
        <v>1</v>
      </c>
      <c r="D17" s="7">
        <f>MROUND(1.075*C2,2.5)</f>
        <v>175</v>
      </c>
      <c r="E17" s="8">
        <f>MROUND(1.075*C3,2.5)</f>
        <v>62.5</v>
      </c>
      <c r="F17" s="8">
        <f>MROUND(1.075*F2,2.5)</f>
        <v>182.5</v>
      </c>
      <c r="G17" s="9">
        <f>MROUND(1.075*F3,2.5)</f>
        <v>92.5</v>
      </c>
      <c r="H17" s="37" t="s">
        <v>400</v>
      </c>
      <c r="S17" s="72" t="s">
        <v>297</v>
      </c>
    </row>
    <row r="18" spans="1:30" ht="16.149999999999999" customHeight="1" thickBot="1">
      <c r="A18" s="189" t="s">
        <v>369</v>
      </c>
      <c r="B18" s="138"/>
      <c r="C18" s="139"/>
      <c r="G18" s="9"/>
      <c r="H18" s="37"/>
      <c r="S18" s="72" t="s">
        <v>359</v>
      </c>
      <c r="V18" s="15"/>
      <c r="W18" s="15"/>
      <c r="X18" s="15"/>
      <c r="Y18" s="15"/>
      <c r="Z18" s="15"/>
    </row>
    <row r="19" spans="1:30" ht="16.149999999999999" customHeight="1">
      <c r="A19" s="98" t="s">
        <v>206</v>
      </c>
      <c r="B19" s="99"/>
      <c r="C19" s="100"/>
      <c r="D19" s="100"/>
      <c r="E19" s="100"/>
      <c r="F19" s="100"/>
      <c r="G19" s="101"/>
      <c r="S19" s="15" t="s">
        <v>47</v>
      </c>
      <c r="T19" s="15"/>
      <c r="U19" s="15"/>
      <c r="V19" s="15"/>
      <c r="W19" s="15"/>
      <c r="X19" s="15"/>
      <c r="Y19" s="15"/>
      <c r="Z19" s="15"/>
    </row>
    <row r="20" spans="1:30" ht="16.149999999999999" customHeight="1">
      <c r="A20" s="102" t="s">
        <v>207</v>
      </c>
      <c r="B20" s="81"/>
      <c r="C20" s="82"/>
      <c r="D20" s="82"/>
      <c r="E20" s="82"/>
      <c r="F20" s="82"/>
      <c r="G20" s="103"/>
      <c r="S20" s="15" t="s">
        <v>33</v>
      </c>
      <c r="T20" s="15"/>
      <c r="U20" s="15"/>
      <c r="V20" s="15"/>
      <c r="W20" s="15"/>
      <c r="X20" s="15"/>
      <c r="Y20" s="15"/>
      <c r="Z20" s="15"/>
    </row>
    <row r="21" spans="1:30" ht="16.149999999999999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  <c r="S21" s="15" t="s">
        <v>91</v>
      </c>
      <c r="T21" s="15"/>
      <c r="U21" s="15"/>
      <c r="V21" s="15"/>
      <c r="W21" s="15"/>
      <c r="X21" s="15"/>
      <c r="Y21" s="15"/>
      <c r="Z21" s="15"/>
    </row>
    <row r="22" spans="1:30" ht="16.149999999999999" customHeight="1" thickBot="1">
      <c r="A22" s="97" t="s">
        <v>64</v>
      </c>
      <c r="B22" s="22" t="s">
        <v>98</v>
      </c>
      <c r="C22" s="23">
        <v>5</v>
      </c>
      <c r="D22" s="8">
        <f>MROUND(D10,2.5)</f>
        <v>105</v>
      </c>
      <c r="E22" s="8">
        <f>MROUND(E10,2.5)</f>
        <v>37.5</v>
      </c>
      <c r="F22" s="8">
        <f>MROUND(F10,2.5)</f>
        <v>110</v>
      </c>
      <c r="G22" s="9">
        <f>MROUND(G10,2.5)</f>
        <v>55</v>
      </c>
      <c r="H22" s="71" t="s">
        <v>321</v>
      </c>
      <c r="I22" s="72" t="s">
        <v>157</v>
      </c>
      <c r="S22" s="15" t="s">
        <v>52</v>
      </c>
      <c r="T22" s="15"/>
      <c r="U22" s="15"/>
      <c r="V22" s="15"/>
      <c r="W22" s="15"/>
    </row>
    <row r="23" spans="1:30" ht="27.75" customHeight="1" thickBot="1">
      <c r="A23" s="91" t="s">
        <v>130</v>
      </c>
      <c r="B23" s="89" t="s">
        <v>132</v>
      </c>
      <c r="C23" s="90">
        <v>5</v>
      </c>
      <c r="D23" s="11">
        <f>D11</f>
        <v>122.5</v>
      </c>
      <c r="E23" s="11">
        <f>E11</f>
        <v>42.5</v>
      </c>
      <c r="F23" s="11">
        <f>F11</f>
        <v>127.5</v>
      </c>
      <c r="G23" s="12">
        <f>G11</f>
        <v>65</v>
      </c>
      <c r="H23" s="71" t="s">
        <v>153</v>
      </c>
      <c r="I23" s="72" t="s">
        <v>151</v>
      </c>
      <c r="J23" s="188" t="s">
        <v>393</v>
      </c>
      <c r="K23" s="188"/>
      <c r="L23" s="188"/>
      <c r="M23" s="37"/>
      <c r="N23" s="37"/>
      <c r="O23" s="37"/>
    </row>
    <row r="24" spans="1:30" ht="34.5" customHeight="1" thickBot="1">
      <c r="A24" s="92" t="s">
        <v>135</v>
      </c>
      <c r="B24" s="140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85</v>
      </c>
      <c r="G24" s="142">
        <f>MROUND(0.5*F3,2.5)</f>
        <v>42.5</v>
      </c>
      <c r="H24" s="71" t="s">
        <v>303</v>
      </c>
      <c r="I24" s="72" t="s">
        <v>152</v>
      </c>
      <c r="J24" s="198" t="s">
        <v>394</v>
      </c>
      <c r="K24" s="188"/>
      <c r="L24" s="37"/>
      <c r="M24" s="188"/>
      <c r="N24" s="188"/>
      <c r="O24" s="37"/>
      <c r="P24" s="33"/>
      <c r="Q24" s="33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0" ht="16.149999999999999" customHeight="1" thickBot="1">
      <c r="A25" s="24" t="s">
        <v>286</v>
      </c>
      <c r="B25" s="87">
        <v>5</v>
      </c>
      <c r="C25" s="87">
        <v>3</v>
      </c>
      <c r="D25" s="11">
        <f>MROUND(F2*0.9,2.5)</f>
        <v>152.5</v>
      </c>
      <c r="E25" s="11">
        <f>MROUND(F3*0.9,2.5)</f>
        <v>77.5</v>
      </c>
      <c r="F25" s="11">
        <f>MROUND(C2*0.9,2.5)</f>
        <v>147.5</v>
      </c>
      <c r="G25" s="12">
        <f>MROUND(C3*0.9,2.5)</f>
        <v>52.5</v>
      </c>
      <c r="H25" s="71" t="s">
        <v>304</v>
      </c>
      <c r="I25" s="72" t="s">
        <v>306</v>
      </c>
      <c r="P25" s="33"/>
      <c r="Q25" s="159" t="s">
        <v>329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1"/>
    </row>
    <row r="26" spans="1:30" ht="16.149999999999999" customHeight="1" thickBot="1">
      <c r="A26" s="24" t="s">
        <v>320</v>
      </c>
      <c r="B26" s="87">
        <v>5</v>
      </c>
      <c r="C26" s="87">
        <v>5</v>
      </c>
      <c r="D26" s="11">
        <f>MROUND(F2*0.9,2.5)</f>
        <v>152.5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P26" s="37"/>
      <c r="Q26" s="162" t="s">
        <v>327</v>
      </c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4"/>
    </row>
    <row r="27" spans="1:30" ht="22.5" customHeight="1">
      <c r="A27" s="75" t="s">
        <v>139</v>
      </c>
      <c r="B27" s="15"/>
      <c r="J27" s="77"/>
      <c r="K27" s="77"/>
      <c r="L27" s="77"/>
      <c r="M27" s="77"/>
      <c r="N27" s="77"/>
      <c r="O27" s="15"/>
      <c r="P27" s="37"/>
      <c r="Q27" s="162" t="s">
        <v>323</v>
      </c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4"/>
    </row>
    <row r="28" spans="1:30" ht="27" customHeight="1">
      <c r="A28" s="72" t="s">
        <v>287</v>
      </c>
      <c r="P28" s="37"/>
      <c r="Q28" s="162" t="s">
        <v>328</v>
      </c>
      <c r="R28" s="165"/>
      <c r="S28" s="165"/>
      <c r="T28" s="165"/>
      <c r="U28" s="165"/>
      <c r="V28" s="165"/>
      <c r="W28" s="165"/>
      <c r="X28" s="165"/>
      <c r="Y28" s="165"/>
      <c r="Z28" s="163"/>
      <c r="AA28" s="163"/>
      <c r="AB28" s="166"/>
      <c r="AC28" s="167"/>
      <c r="AD28" s="146"/>
    </row>
    <row r="29" spans="1:30" ht="21" thickBot="1">
      <c r="A29" s="72" t="s">
        <v>288</v>
      </c>
      <c r="O29" s="77"/>
      <c r="P29" s="78"/>
      <c r="Q29" s="168" t="s">
        <v>326</v>
      </c>
      <c r="R29" s="169"/>
      <c r="S29" s="169"/>
      <c r="T29" s="169"/>
      <c r="U29" s="169"/>
      <c r="V29" s="169"/>
      <c r="W29" s="169"/>
      <c r="X29" s="169"/>
      <c r="Y29" s="169"/>
      <c r="Z29" s="170"/>
      <c r="AA29" s="170"/>
      <c r="AB29" s="170"/>
      <c r="AC29" s="171"/>
      <c r="AD29" s="146"/>
    </row>
    <row r="30" spans="1:30" ht="20.25">
      <c r="A30" s="76" t="s">
        <v>104</v>
      </c>
      <c r="B30" s="77"/>
      <c r="C30" s="77"/>
      <c r="D30" s="77"/>
      <c r="E30" s="77"/>
      <c r="F30" s="77"/>
      <c r="G30" s="77"/>
      <c r="H30" s="77"/>
      <c r="I30" s="77"/>
      <c r="P30" s="37"/>
      <c r="Q30" s="37"/>
      <c r="R30" s="144"/>
      <c r="S30" s="144"/>
      <c r="T30" s="144"/>
      <c r="U30" s="144"/>
      <c r="V30" s="144"/>
      <c r="W30" s="144"/>
      <c r="X30" s="144"/>
      <c r="Y30" s="144"/>
      <c r="Z30" s="158"/>
      <c r="AA30" s="158"/>
      <c r="AB30" s="158"/>
      <c r="AC30" s="158"/>
      <c r="AD30" s="146"/>
    </row>
    <row r="31" spans="1:30" ht="20.25">
      <c r="B31" s="34" t="s">
        <v>76</v>
      </c>
      <c r="C31" s="35">
        <v>180</v>
      </c>
      <c r="D31" s="35"/>
      <c r="E31" s="34" t="s">
        <v>77</v>
      </c>
      <c r="F31" s="35">
        <v>190</v>
      </c>
      <c r="G31" s="71" t="s">
        <v>79</v>
      </c>
      <c r="J31" s="15"/>
      <c r="K31" s="15"/>
      <c r="L31" s="15"/>
      <c r="M31" s="15"/>
      <c r="N31" s="15"/>
      <c r="O31" s="15"/>
      <c r="AB31" s="158"/>
      <c r="AC31" s="158"/>
      <c r="AD31" s="146"/>
    </row>
    <row r="32" spans="1:30" ht="17.25" thickBot="1">
      <c r="B32" s="34" t="s">
        <v>74</v>
      </c>
      <c r="C32" s="35">
        <v>65</v>
      </c>
      <c r="D32" s="35"/>
      <c r="E32" s="34" t="s">
        <v>75</v>
      </c>
      <c r="F32" s="35">
        <v>95</v>
      </c>
      <c r="G32" s="38" t="s">
        <v>37</v>
      </c>
      <c r="J32" s="15"/>
      <c r="K32" s="15"/>
      <c r="L32" s="15"/>
      <c r="M32" s="15"/>
      <c r="N32" s="15"/>
      <c r="O32" s="15"/>
    </row>
    <row r="33" spans="2:30" ht="17.25" thickBot="1">
      <c r="B33" s="88"/>
      <c r="C33" s="24" t="s">
        <v>140</v>
      </c>
      <c r="D33" s="25" t="s">
        <v>141</v>
      </c>
      <c r="E33" s="25" t="s">
        <v>142</v>
      </c>
      <c r="F33" s="25" t="s">
        <v>143</v>
      </c>
      <c r="G33" s="25" t="s">
        <v>144</v>
      </c>
      <c r="H33" s="25" t="s">
        <v>146</v>
      </c>
      <c r="I33" s="25" t="s">
        <v>147</v>
      </c>
      <c r="J33" s="26" t="s">
        <v>148</v>
      </c>
      <c r="K33" s="87" t="s">
        <v>378</v>
      </c>
      <c r="L33" s="87" t="s">
        <v>380</v>
      </c>
      <c r="M33" s="15"/>
      <c r="N33" s="15"/>
      <c r="O33" s="15"/>
    </row>
    <row r="34" spans="2:30" ht="39" thickBot="1">
      <c r="B34" s="86" t="s">
        <v>112</v>
      </c>
      <c r="C34" s="5">
        <v>100</v>
      </c>
      <c r="D34" s="5">
        <v>100</v>
      </c>
      <c r="E34" s="5">
        <v>100</v>
      </c>
      <c r="F34" s="5">
        <v>120</v>
      </c>
      <c r="G34" s="5">
        <v>77</v>
      </c>
      <c r="H34" s="5">
        <v>100</v>
      </c>
      <c r="I34" s="5">
        <v>100</v>
      </c>
      <c r="J34" s="5">
        <v>100</v>
      </c>
      <c r="K34" s="197">
        <v>100</v>
      </c>
      <c r="L34" s="196">
        <v>100</v>
      </c>
      <c r="Q34" s="183"/>
      <c r="R34" s="184" t="s">
        <v>341</v>
      </c>
      <c r="S34" s="185"/>
      <c r="T34" s="185"/>
      <c r="U34" s="185"/>
      <c r="V34" s="185"/>
      <c r="W34" s="183"/>
      <c r="X34" s="183"/>
      <c r="Y34" s="183"/>
      <c r="Z34" s="183"/>
      <c r="AA34" s="183"/>
      <c r="AB34" s="183"/>
      <c r="AC34" s="186"/>
      <c r="AD34" s="183"/>
    </row>
    <row r="35" spans="2:30" ht="39" thickBot="1">
      <c r="B35" s="87" t="s">
        <v>343</v>
      </c>
      <c r="C35" s="8">
        <f t="shared" ref="C35:J35" si="0">0.9*C34</f>
        <v>90</v>
      </c>
      <c r="D35" s="8">
        <f t="shared" si="0"/>
        <v>90</v>
      </c>
      <c r="E35" s="8">
        <f t="shared" si="0"/>
        <v>90</v>
      </c>
      <c r="F35" s="8">
        <f t="shared" si="0"/>
        <v>108</v>
      </c>
      <c r="G35" s="8">
        <f t="shared" si="0"/>
        <v>69.3</v>
      </c>
      <c r="H35" s="8">
        <f t="shared" si="0"/>
        <v>90</v>
      </c>
      <c r="I35" s="8">
        <f t="shared" si="0"/>
        <v>90</v>
      </c>
      <c r="J35" s="8">
        <f t="shared" si="0"/>
        <v>90</v>
      </c>
      <c r="K35" s="8">
        <f t="shared" ref="K35:L35" si="1">0.9*K34</f>
        <v>90</v>
      </c>
      <c r="L35" s="9">
        <f t="shared" si="1"/>
        <v>90</v>
      </c>
      <c r="Q35" s="183"/>
      <c r="R35" s="184" t="s">
        <v>342</v>
      </c>
      <c r="S35" s="185"/>
      <c r="T35" s="185"/>
      <c r="U35" s="185"/>
      <c r="V35" s="185"/>
      <c r="W35" s="183"/>
      <c r="X35" s="183"/>
      <c r="Y35" s="183"/>
      <c r="Z35" s="183"/>
      <c r="AA35" s="183"/>
      <c r="AB35" s="183"/>
      <c r="AC35" s="183"/>
      <c r="AD35" s="183"/>
    </row>
    <row r="36" spans="2:30" ht="21" thickBot="1">
      <c r="B36" s="87" t="s">
        <v>345</v>
      </c>
      <c r="C36" s="113">
        <f t="shared" ref="C36:L36" si="2">MROUND(0.85*C35,2.5)</f>
        <v>77.5</v>
      </c>
      <c r="D36" s="113">
        <f t="shared" si="2"/>
        <v>77.5</v>
      </c>
      <c r="E36" s="113">
        <f t="shared" si="2"/>
        <v>77.5</v>
      </c>
      <c r="F36" s="113">
        <f t="shared" si="2"/>
        <v>92.5</v>
      </c>
      <c r="G36" s="113">
        <f t="shared" si="2"/>
        <v>60</v>
      </c>
      <c r="H36" s="113">
        <f t="shared" si="2"/>
        <v>77.5</v>
      </c>
      <c r="I36" s="113">
        <f t="shared" si="2"/>
        <v>77.5</v>
      </c>
      <c r="J36" s="21">
        <f t="shared" si="2"/>
        <v>77.5</v>
      </c>
      <c r="K36" s="86">
        <f t="shared" si="2"/>
        <v>77.5</v>
      </c>
      <c r="L36" s="86">
        <f t="shared" si="2"/>
        <v>77.5</v>
      </c>
      <c r="AC36" s="146"/>
      <c r="AD36" s="146"/>
    </row>
    <row r="37" spans="2:30" ht="21" thickBot="1">
      <c r="B37" s="87" t="s">
        <v>346</v>
      </c>
      <c r="C37" s="122">
        <f t="shared" ref="C37:L37" si="3">MROUND(0.8*C35,2.5)</f>
        <v>72.5</v>
      </c>
      <c r="D37" s="122">
        <f t="shared" si="3"/>
        <v>72.5</v>
      </c>
      <c r="E37" s="122">
        <f t="shared" si="3"/>
        <v>72.5</v>
      </c>
      <c r="F37" s="122">
        <f t="shared" si="3"/>
        <v>87.5</v>
      </c>
      <c r="G37" s="122">
        <f t="shared" si="3"/>
        <v>55</v>
      </c>
      <c r="H37" s="122">
        <f t="shared" si="3"/>
        <v>72.5</v>
      </c>
      <c r="I37" s="122">
        <f t="shared" si="3"/>
        <v>72.5</v>
      </c>
      <c r="J37" s="21">
        <f t="shared" si="3"/>
        <v>72.5</v>
      </c>
      <c r="K37" s="21">
        <f t="shared" si="3"/>
        <v>72.5</v>
      </c>
      <c r="L37" s="21">
        <f t="shared" si="3"/>
        <v>72.5</v>
      </c>
      <c r="R37" s="172" t="s">
        <v>335</v>
      </c>
      <c r="S37" s="173"/>
      <c r="T37" s="173"/>
      <c r="U37" s="173"/>
      <c r="V37" s="173"/>
      <c r="W37" s="173"/>
      <c r="X37" s="173"/>
      <c r="Y37" s="173"/>
      <c r="Z37" s="145"/>
      <c r="AA37" s="158"/>
      <c r="AB37" s="158"/>
    </row>
    <row r="38" spans="2:30" ht="21" thickBot="1">
      <c r="B38" s="87" t="s">
        <v>347</v>
      </c>
      <c r="C38" s="122">
        <f t="shared" ref="C38:L38" si="4">MROUND(0.75*C35,2.5)</f>
        <v>67.5</v>
      </c>
      <c r="D38" s="122">
        <f t="shared" si="4"/>
        <v>67.5</v>
      </c>
      <c r="E38" s="122">
        <f t="shared" si="4"/>
        <v>67.5</v>
      </c>
      <c r="F38" s="122">
        <f t="shared" si="4"/>
        <v>80</v>
      </c>
      <c r="G38" s="122">
        <f t="shared" si="4"/>
        <v>52.5</v>
      </c>
      <c r="H38" s="122">
        <f t="shared" si="4"/>
        <v>67.5</v>
      </c>
      <c r="I38" s="122">
        <f t="shared" si="4"/>
        <v>67.5</v>
      </c>
      <c r="J38" s="21">
        <f t="shared" si="4"/>
        <v>67.5</v>
      </c>
      <c r="K38" s="21">
        <f t="shared" si="4"/>
        <v>67.5</v>
      </c>
      <c r="L38" s="21">
        <f t="shared" si="4"/>
        <v>67.5</v>
      </c>
      <c r="R38" s="72"/>
      <c r="S38" s="145"/>
      <c r="T38" s="145"/>
      <c r="U38" s="145"/>
      <c r="V38" s="145"/>
      <c r="W38" s="145"/>
      <c r="X38" s="145"/>
      <c r="Y38" s="145"/>
      <c r="Z38" s="145"/>
      <c r="AA38" s="158"/>
      <c r="AB38" s="158"/>
    </row>
    <row r="39" spans="2:30" ht="21" thickBot="1">
      <c r="B39" s="87" t="s">
        <v>348</v>
      </c>
      <c r="C39" s="122">
        <f t="shared" ref="C39:L39" si="5">MROUND(0.7*C35,2.5)</f>
        <v>62.5</v>
      </c>
      <c r="D39" s="122">
        <f t="shared" si="5"/>
        <v>62.5</v>
      </c>
      <c r="E39" s="122">
        <f t="shared" si="5"/>
        <v>62.5</v>
      </c>
      <c r="F39" s="122">
        <f t="shared" si="5"/>
        <v>75</v>
      </c>
      <c r="G39" s="122">
        <f t="shared" si="5"/>
        <v>47.5</v>
      </c>
      <c r="H39" s="122">
        <f t="shared" si="5"/>
        <v>62.5</v>
      </c>
      <c r="I39" s="122">
        <f t="shared" si="5"/>
        <v>62.5</v>
      </c>
      <c r="J39" s="21">
        <f t="shared" si="5"/>
        <v>62.5</v>
      </c>
      <c r="K39" s="21">
        <f t="shared" si="5"/>
        <v>62.5</v>
      </c>
      <c r="L39" s="21">
        <f t="shared" si="5"/>
        <v>62.5</v>
      </c>
      <c r="R39" s="111" t="s">
        <v>376</v>
      </c>
      <c r="S39" s="144"/>
      <c r="T39" s="144"/>
      <c r="U39" s="144"/>
      <c r="V39" s="144"/>
      <c r="W39" s="144"/>
      <c r="X39" s="144"/>
      <c r="Y39" s="144"/>
      <c r="Z39" s="144"/>
      <c r="AA39" s="158"/>
      <c r="AB39" s="146"/>
    </row>
    <row r="40" spans="2:30" ht="21" thickBot="1">
      <c r="B40" s="90" t="s">
        <v>349</v>
      </c>
      <c r="C40" s="122">
        <f t="shared" ref="C40:L40" si="6">MROUND(0.65*C35,2.5)</f>
        <v>57.5</v>
      </c>
      <c r="D40" s="122">
        <f t="shared" si="6"/>
        <v>57.5</v>
      </c>
      <c r="E40" s="122">
        <f t="shared" si="6"/>
        <v>57.5</v>
      </c>
      <c r="F40" s="122">
        <f t="shared" si="6"/>
        <v>70</v>
      </c>
      <c r="G40" s="122">
        <f t="shared" si="6"/>
        <v>45</v>
      </c>
      <c r="H40" s="122">
        <f t="shared" si="6"/>
        <v>57.5</v>
      </c>
      <c r="I40" s="122">
        <f t="shared" si="6"/>
        <v>57.5</v>
      </c>
      <c r="J40" s="21">
        <f t="shared" si="6"/>
        <v>57.5</v>
      </c>
      <c r="K40" s="21">
        <f t="shared" si="6"/>
        <v>57.5</v>
      </c>
      <c r="L40" s="21">
        <f t="shared" si="6"/>
        <v>57.5</v>
      </c>
      <c r="R40" s="37" t="s">
        <v>374</v>
      </c>
      <c r="S40" s="37"/>
      <c r="T40" s="37"/>
      <c r="U40" s="37"/>
      <c r="V40" s="37"/>
      <c r="W40" s="37"/>
      <c r="X40" s="37"/>
      <c r="Y40" s="37"/>
      <c r="Z40" s="37"/>
      <c r="AA40" s="37"/>
      <c r="AB40" s="146"/>
    </row>
    <row r="41" spans="2:30" ht="17.25" thickBot="1">
      <c r="B41" s="90" t="s">
        <v>350</v>
      </c>
      <c r="C41" s="122">
        <f t="shared" ref="C41:L41" si="7">MROUND(0.6*C35,2.5)</f>
        <v>55</v>
      </c>
      <c r="D41" s="122">
        <f t="shared" si="7"/>
        <v>55</v>
      </c>
      <c r="E41" s="122">
        <f t="shared" si="7"/>
        <v>55</v>
      </c>
      <c r="F41" s="122">
        <f t="shared" si="7"/>
        <v>65</v>
      </c>
      <c r="G41" s="122">
        <f t="shared" si="7"/>
        <v>42.5</v>
      </c>
      <c r="H41" s="122">
        <f t="shared" si="7"/>
        <v>55</v>
      </c>
      <c r="I41" s="122">
        <f t="shared" si="7"/>
        <v>55</v>
      </c>
      <c r="J41" s="21">
        <f t="shared" si="7"/>
        <v>55</v>
      </c>
      <c r="K41" s="21">
        <f t="shared" si="7"/>
        <v>55</v>
      </c>
      <c r="L41" s="21">
        <f t="shared" si="7"/>
        <v>55</v>
      </c>
      <c r="R41" s="37" t="s">
        <v>372</v>
      </c>
      <c r="S41" s="37"/>
      <c r="T41" s="37"/>
      <c r="U41" s="37"/>
      <c r="V41" s="37"/>
      <c r="W41" s="37"/>
      <c r="X41" s="37"/>
      <c r="Y41" s="37"/>
      <c r="Z41" s="37"/>
      <c r="AA41" s="37"/>
    </row>
    <row r="42" spans="2:30" ht="21" thickBot="1">
      <c r="B42" s="90" t="s">
        <v>351</v>
      </c>
      <c r="C42" s="154">
        <f t="shared" ref="C42:L42" si="8">MROUND(0.5*C35,2.5)</f>
        <v>45</v>
      </c>
      <c r="D42" s="154">
        <f t="shared" si="8"/>
        <v>45</v>
      </c>
      <c r="E42" s="154">
        <f t="shared" si="8"/>
        <v>45</v>
      </c>
      <c r="F42" s="154">
        <f t="shared" si="8"/>
        <v>55</v>
      </c>
      <c r="G42" s="154">
        <f t="shared" si="8"/>
        <v>35</v>
      </c>
      <c r="H42" s="154">
        <f t="shared" si="8"/>
        <v>45</v>
      </c>
      <c r="I42" s="154">
        <f t="shared" si="8"/>
        <v>45</v>
      </c>
      <c r="J42" s="23">
        <f t="shared" si="8"/>
        <v>45</v>
      </c>
      <c r="K42" s="23">
        <f t="shared" si="8"/>
        <v>45</v>
      </c>
      <c r="L42" s="23">
        <f t="shared" si="8"/>
        <v>45</v>
      </c>
      <c r="R42" s="174" t="s">
        <v>336</v>
      </c>
      <c r="S42" s="175"/>
      <c r="T42" s="175"/>
      <c r="U42" s="175"/>
      <c r="V42" s="175"/>
      <c r="W42" s="175"/>
      <c r="X42" s="176"/>
      <c r="Y42" s="145"/>
      <c r="Z42" s="145"/>
      <c r="AA42" s="146"/>
    </row>
    <row r="43" spans="2:30" ht="41.25">
      <c r="R43" s="177" t="s">
        <v>337</v>
      </c>
      <c r="S43" s="178"/>
      <c r="T43" s="178"/>
      <c r="U43" s="178"/>
      <c r="V43" s="178"/>
      <c r="W43" s="178"/>
      <c r="X43" s="179"/>
      <c r="Y43" s="143"/>
      <c r="Z43" s="143"/>
    </row>
    <row r="44" spans="2:30" ht="17.25" thickBot="1">
      <c r="R44" s="180" t="s">
        <v>338</v>
      </c>
      <c r="S44" s="181"/>
      <c r="T44" s="181"/>
      <c r="U44" s="181"/>
      <c r="V44" s="181"/>
      <c r="W44" s="181"/>
      <c r="X44" s="182"/>
    </row>
    <row r="45" spans="2:30">
      <c r="B45" s="37" t="s">
        <v>114</v>
      </c>
      <c r="R45" s="111" t="s">
        <v>373</v>
      </c>
    </row>
    <row r="46" spans="2:30">
      <c r="R46" s="111"/>
    </row>
    <row r="47" spans="2:30">
      <c r="B47" s="76" t="s">
        <v>96</v>
      </c>
      <c r="C47" s="77"/>
      <c r="D47" s="77"/>
      <c r="E47" s="77"/>
      <c r="F47" s="77"/>
      <c r="G47" s="77"/>
      <c r="H47" s="77"/>
      <c r="I47" s="77"/>
      <c r="J47" s="77"/>
      <c r="R47" s="111" t="s">
        <v>375</v>
      </c>
    </row>
    <row r="48" spans="2:30">
      <c r="B48" s="76" t="s">
        <v>102</v>
      </c>
      <c r="C48" s="77"/>
      <c r="D48" s="77"/>
      <c r="E48" s="77"/>
      <c r="F48" s="77"/>
      <c r="G48" s="77"/>
      <c r="H48" s="77"/>
      <c r="I48" s="77"/>
      <c r="J48" s="77"/>
    </row>
    <row r="49" spans="2:18">
      <c r="B49" s="76" t="s">
        <v>344</v>
      </c>
      <c r="C49" s="77"/>
      <c r="D49" s="77"/>
      <c r="E49" s="77"/>
      <c r="F49" s="77"/>
      <c r="G49" s="77"/>
      <c r="H49" s="77"/>
      <c r="I49" s="77"/>
      <c r="J49" s="77"/>
      <c r="R49" s="111" t="s">
        <v>339</v>
      </c>
    </row>
    <row r="50" spans="2:18">
      <c r="B50" s="76" t="s">
        <v>97</v>
      </c>
      <c r="C50" s="77"/>
      <c r="D50" s="77"/>
      <c r="E50" s="77"/>
      <c r="F50" s="77"/>
      <c r="G50" s="77"/>
      <c r="H50" s="77"/>
      <c r="I50" s="77"/>
      <c r="J50" s="77"/>
      <c r="R50" s="111" t="s">
        <v>340</v>
      </c>
    </row>
    <row r="51" spans="2:18">
      <c r="B51" s="79" t="s">
        <v>103</v>
      </c>
      <c r="K51" s="77"/>
      <c r="L51" s="77"/>
      <c r="M51" s="77"/>
      <c r="N51" s="77"/>
      <c r="O51" s="77"/>
    </row>
    <row r="52" spans="2:18">
      <c r="K52" s="77"/>
      <c r="L52" s="77"/>
      <c r="M52" s="77"/>
      <c r="N52" s="77"/>
      <c r="O52" s="77"/>
    </row>
    <row r="53" spans="2:18">
      <c r="B53" s="33" t="s">
        <v>150</v>
      </c>
      <c r="C53" s="37"/>
      <c r="D53" s="37"/>
      <c r="E53" s="37"/>
      <c r="F53" s="37"/>
      <c r="G53" s="37"/>
      <c r="H53" s="37"/>
      <c r="I53" s="37"/>
      <c r="J53" s="37"/>
      <c r="K53" s="77"/>
      <c r="L53" s="77"/>
      <c r="M53" s="77"/>
      <c r="N53" s="77"/>
      <c r="O53" s="77"/>
      <c r="P53" s="77"/>
    </row>
    <row r="54" spans="2:18">
      <c r="K54" s="77"/>
      <c r="L54" s="77"/>
      <c r="M54" s="77"/>
      <c r="N54" s="77"/>
      <c r="O54" s="77"/>
      <c r="P54" s="77"/>
    </row>
    <row r="55" spans="2:18">
      <c r="B55" s="37" t="s">
        <v>81</v>
      </c>
      <c r="C55" s="37"/>
      <c r="D55" s="37"/>
      <c r="E55" s="37"/>
      <c r="F55" s="37"/>
      <c r="P55" s="77"/>
    </row>
    <row r="56" spans="2:18">
      <c r="B56" s="37" t="s">
        <v>80</v>
      </c>
      <c r="C56" s="37"/>
      <c r="D56" s="37"/>
      <c r="E56" s="37"/>
      <c r="F56" s="37"/>
      <c r="P56" s="77"/>
    </row>
    <row r="57" spans="2:18">
      <c r="B57" s="37"/>
      <c r="C57" s="37"/>
      <c r="D57" s="37"/>
      <c r="E57" s="37"/>
      <c r="F57" s="37"/>
      <c r="K57" s="37"/>
      <c r="L57" s="37"/>
    </row>
    <row r="58" spans="2:18">
      <c r="B58" s="37" t="s">
        <v>82</v>
      </c>
      <c r="C58" s="37"/>
      <c r="D58" s="37"/>
      <c r="E58" s="37"/>
      <c r="F58" s="37"/>
    </row>
    <row r="59" spans="2:18">
      <c r="B59" s="37" t="s">
        <v>83</v>
      </c>
    </row>
    <row r="60" spans="2:18">
      <c r="B60" s="37" t="s">
        <v>92</v>
      </c>
    </row>
    <row r="61" spans="2:18">
      <c r="K61" s="15"/>
      <c r="L61" s="15"/>
    </row>
    <row r="62" spans="2:18">
      <c r="K62" s="15"/>
      <c r="L62" s="15"/>
      <c r="M62" s="15"/>
    </row>
    <row r="63" spans="2:18">
      <c r="L63" s="15"/>
      <c r="M63" s="19"/>
    </row>
    <row r="74" spans="16:16">
      <c r="P74" s="78"/>
    </row>
  </sheetData>
  <phoneticPr fontId="14" type="noConversion"/>
  <hyperlinks>
    <hyperlink ref="K2" r:id="rId1" xr:uid="{00000000-0004-0000-0100-000000000000}"/>
    <hyperlink ref="J24" r:id="rId2" xr:uid="{00000000-0004-0000-0100-000001000000}"/>
  </hyperlinks>
  <pageMargins left="0.69972223043441772" right="0.69972223043441772" top="0.75" bottom="0.75" header="0.30000001192092896" footer="0.30000001192092896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42"/>
  <sheetViews>
    <sheetView zoomScaleNormal="100" workbookViewId="0">
      <selection activeCell="H15" sqref="H15:I17"/>
    </sheetView>
  </sheetViews>
  <sheetFormatPr defaultColWidth="8.75" defaultRowHeight="16.5"/>
  <cols>
    <col min="2" max="7" width="8.75" bestFit="1" customWidth="1"/>
  </cols>
  <sheetData>
    <row r="1" spans="1:17" ht="16.149999999999999" customHeight="1">
      <c r="B1" s="18" t="s">
        <v>51</v>
      </c>
      <c r="K1" s="15" t="s">
        <v>35</v>
      </c>
      <c r="L1" s="15"/>
      <c r="M1" s="15"/>
      <c r="N1" s="15"/>
      <c r="O1" s="15"/>
      <c r="P1" s="15"/>
      <c r="Q1" s="15"/>
    </row>
    <row r="2" spans="1:17" ht="16.149999999999999" customHeight="1">
      <c r="B2" s="34" t="s">
        <v>73</v>
      </c>
      <c r="C2" s="35">
        <f>VLOOKUP(B2,'1주차'!$B$2:$C$2,2,1)</f>
        <v>162.5</v>
      </c>
      <c r="D2" s="35"/>
      <c r="E2" s="34" t="s">
        <v>61</v>
      </c>
      <c r="F2" s="35">
        <f>VLOOKUP(E2,'1주차'!$E$2:$F$2,2,1)</f>
        <v>170</v>
      </c>
      <c r="G2" s="38"/>
      <c r="K2" s="15" t="s">
        <v>57</v>
      </c>
      <c r="L2" s="19" t="s">
        <v>5</v>
      </c>
    </row>
    <row r="3" spans="1:17" ht="16.149999999999999" customHeight="1">
      <c r="B3" s="34" t="s">
        <v>69</v>
      </c>
      <c r="C3" s="35">
        <f>VLOOKUP(B3,'1주차'!$B$2:$C$3,2,1)</f>
        <v>57.5</v>
      </c>
      <c r="D3" s="35"/>
      <c r="E3" s="34" t="s">
        <v>70</v>
      </c>
      <c r="F3" s="35">
        <f>VLOOKUP(E3,'1주차'!$E$2:$F$3,2,1)</f>
        <v>85</v>
      </c>
      <c r="G3" s="38" t="s">
        <v>37</v>
      </c>
      <c r="K3" t="s">
        <v>49</v>
      </c>
    </row>
    <row r="4" spans="1:17" ht="16.149999999999999" customHeight="1" thickBot="1">
      <c r="K4" t="s">
        <v>32</v>
      </c>
    </row>
    <row r="5" spans="1:17" ht="16.149999999999999" customHeight="1" thickBot="1">
      <c r="A5" s="56"/>
      <c r="B5" s="17" t="s">
        <v>27</v>
      </c>
      <c r="C5" s="43" t="s">
        <v>10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7" ht="16.149999999999999" customHeight="1" thickBot="1">
      <c r="A6" s="54" t="s">
        <v>28</v>
      </c>
      <c r="B6" s="42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7" ht="16.149999999999999" customHeight="1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67.5</v>
      </c>
      <c r="G7" s="66">
        <f>MROUND((0.4*F3),2.5)</f>
        <v>35</v>
      </c>
      <c r="K7" t="s">
        <v>44</v>
      </c>
    </row>
    <row r="8" spans="1:17" ht="16.149999999999999" customHeight="1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85</v>
      </c>
      <c r="G8" s="6">
        <f>MROUND(0.5*F3,2.5)</f>
        <v>42.5</v>
      </c>
      <c r="K8" s="72" t="s">
        <v>201</v>
      </c>
    </row>
    <row r="9" spans="1:17" ht="16.149999999999999" customHeight="1" thickBot="1">
      <c r="A9" s="49" t="s">
        <v>68</v>
      </c>
      <c r="B9" s="50">
        <v>3</v>
      </c>
      <c r="C9" s="51">
        <v>1</v>
      </c>
      <c r="D9" s="7">
        <f>MROUND(0.6*C2,2.5)</f>
        <v>97.5</v>
      </c>
      <c r="E9" s="8">
        <f>MROUND(0.6*C3,2.5)</f>
        <v>35</v>
      </c>
      <c r="F9" s="8">
        <f>MROUND(0.6*F2,2.5)</f>
        <v>102.5</v>
      </c>
      <c r="G9" s="9">
        <f>MROUND(0.6*F3,2.5)</f>
        <v>50</v>
      </c>
      <c r="K9" s="72" t="s">
        <v>289</v>
      </c>
    </row>
    <row r="10" spans="1:17" ht="16.149999999999999" customHeight="1">
      <c r="A10" s="15" t="s">
        <v>55</v>
      </c>
      <c r="B10" s="20">
        <v>3</v>
      </c>
      <c r="C10" s="21">
        <v>1</v>
      </c>
      <c r="D10" s="4">
        <f>MROUND(0.7*C2,2.5)</f>
        <v>112.5</v>
      </c>
      <c r="E10" s="5">
        <f>MROUND(0.7*C3,2.5)</f>
        <v>40</v>
      </c>
      <c r="F10" s="5">
        <f>MROUND(0.7*F2,2.5)</f>
        <v>120</v>
      </c>
      <c r="G10" s="6">
        <f>MROUND(0.7*F3,2.5)</f>
        <v>60</v>
      </c>
      <c r="K10" s="72" t="s">
        <v>295</v>
      </c>
    </row>
    <row r="11" spans="1:17" ht="16.149999999999999" customHeight="1" thickBot="1">
      <c r="A11" s="52" t="s">
        <v>62</v>
      </c>
      <c r="B11" s="50">
        <v>3</v>
      </c>
      <c r="C11" s="51">
        <v>1</v>
      </c>
      <c r="D11" s="7">
        <f>MROUND(0.8*C2,2.5)</f>
        <v>130</v>
      </c>
      <c r="E11" s="8">
        <f>MROUND(0.8*C3,2.5)</f>
        <v>45</v>
      </c>
      <c r="F11" s="8">
        <f>MROUND(0.8*F2,2.5)</f>
        <v>135</v>
      </c>
      <c r="G11" s="9">
        <f>MROUND(0.8*F3,2.5)</f>
        <v>67.5</v>
      </c>
      <c r="K11" s="72" t="s">
        <v>202</v>
      </c>
    </row>
    <row r="12" spans="1:17" ht="16.149999999999999" customHeight="1" thickBot="1">
      <c r="A12" s="53" t="s">
        <v>56</v>
      </c>
      <c r="B12" s="20" t="s">
        <v>11</v>
      </c>
      <c r="C12" s="21">
        <v>1</v>
      </c>
      <c r="D12" s="1">
        <f>MROUND(0.9*C2,2.5)</f>
        <v>147.5</v>
      </c>
      <c r="E12" s="2">
        <f>MROUND(0.9*C3,2.5)</f>
        <v>52.5</v>
      </c>
      <c r="F12" s="2">
        <f>MROUND(0.9*F2,2.5)</f>
        <v>152.5</v>
      </c>
      <c r="G12" s="3">
        <f>MROUND(0.9*F3,2.5)</f>
        <v>77.5</v>
      </c>
      <c r="K12" s="72" t="s">
        <v>300</v>
      </c>
    </row>
    <row r="13" spans="1:17" ht="16.149999999999999" customHeight="1" thickBot="1">
      <c r="A13" s="70" t="s">
        <v>95</v>
      </c>
      <c r="B13" s="24"/>
      <c r="C13" s="39"/>
      <c r="D13" s="68">
        <v>10</v>
      </c>
      <c r="E13" s="68">
        <v>10</v>
      </c>
      <c r="F13" s="68">
        <v>10</v>
      </c>
      <c r="G13" s="69">
        <v>10</v>
      </c>
      <c r="K13" s="72" t="s">
        <v>203</v>
      </c>
    </row>
    <row r="14" spans="1:17" ht="16.149999999999999" customHeight="1" thickBot="1">
      <c r="A14" s="67" t="s">
        <v>72</v>
      </c>
      <c r="B14" s="11"/>
      <c r="C14" s="39"/>
      <c r="D14" s="11">
        <f>MROUND((D12*0.025*D13)+D12,2.5)</f>
        <v>185</v>
      </c>
      <c r="E14" s="11">
        <f>MROUND((E12*0.025*E13)+E12,2.5)</f>
        <v>65</v>
      </c>
      <c r="F14" s="11">
        <f>MROUND((F12*0.025*F13)+F12,2.5)</f>
        <v>190</v>
      </c>
      <c r="G14" s="12">
        <f>MROUND((G12*0.025*G13)+G12,2.5)</f>
        <v>97.5</v>
      </c>
      <c r="K14" s="72" t="s">
        <v>204</v>
      </c>
    </row>
    <row r="15" spans="1:17" ht="16.149999999999999" customHeight="1">
      <c r="A15" s="193" t="s">
        <v>66</v>
      </c>
      <c r="B15" s="194">
        <v>1</v>
      </c>
      <c r="C15" s="86">
        <v>1</v>
      </c>
      <c r="D15" s="1">
        <f>MROUND(0.975*C2,2.5)</f>
        <v>157.5</v>
      </c>
      <c r="E15" s="2">
        <f>MROUND(0.975*C3,2.5)</f>
        <v>55</v>
      </c>
      <c r="F15" s="2">
        <f>MROUND(0.975*F2,2.5)</f>
        <v>165</v>
      </c>
      <c r="G15" s="3">
        <f>MROUND(0.975*F3,2.5)</f>
        <v>82.5</v>
      </c>
      <c r="H15" s="37" t="s">
        <v>398</v>
      </c>
      <c r="K15" s="72" t="s">
        <v>205</v>
      </c>
    </row>
    <row r="16" spans="1:17" ht="16.149999999999999" customHeight="1">
      <c r="A16" s="133" t="s">
        <v>58</v>
      </c>
      <c r="B16" s="20">
        <v>1</v>
      </c>
      <c r="C16" s="21">
        <v>1</v>
      </c>
      <c r="D16" s="4">
        <f>MROUND(1.05*C2,2.5)</f>
        <v>170</v>
      </c>
      <c r="E16" s="5">
        <f>MROUND(1.05*C3,2.5)</f>
        <v>60</v>
      </c>
      <c r="F16" s="5">
        <f>MROUND(1.05*F2,2.5)</f>
        <v>177.5</v>
      </c>
      <c r="G16" s="6">
        <f>MROUND(1.05*F3,2.5)</f>
        <v>90</v>
      </c>
      <c r="H16" s="37" t="s">
        <v>399</v>
      </c>
      <c r="K16" s="72" t="s">
        <v>213</v>
      </c>
    </row>
    <row r="17" spans="1:26" ht="16.149999999999999" customHeight="1" thickBot="1">
      <c r="A17" s="195" t="s">
        <v>65</v>
      </c>
      <c r="B17" s="22">
        <v>1</v>
      </c>
      <c r="C17" s="23">
        <v>1</v>
      </c>
      <c r="D17" s="7">
        <f>MROUND(1.125*C2,2.5)</f>
        <v>182.5</v>
      </c>
      <c r="E17" s="8">
        <f>MROUND(1.125*C3,2.5)</f>
        <v>65</v>
      </c>
      <c r="F17" s="8">
        <f>MROUND(1.125*F2,2.5)</f>
        <v>192.5</v>
      </c>
      <c r="G17" s="9">
        <f>MROUND(1.125*F3,2.5)</f>
        <v>95</v>
      </c>
      <c r="H17" s="37" t="s">
        <v>400</v>
      </c>
      <c r="K17" s="72" t="s">
        <v>297</v>
      </c>
    </row>
    <row r="18" spans="1:26" ht="16.149999999999999" customHeight="1" thickBot="1">
      <c r="A18" s="189" t="s">
        <v>368</v>
      </c>
      <c r="B18" s="190"/>
      <c r="C18" s="191"/>
      <c r="D18" s="192"/>
      <c r="E18" s="192"/>
      <c r="F18" s="192"/>
      <c r="H18" s="37"/>
      <c r="K18" s="72" t="s">
        <v>360</v>
      </c>
    </row>
    <row r="19" spans="1:26" ht="16.149999999999999" customHeight="1">
      <c r="A19" s="98" t="s">
        <v>206</v>
      </c>
      <c r="B19" s="99"/>
      <c r="C19" s="100"/>
      <c r="D19" s="100"/>
      <c r="E19" s="100"/>
      <c r="F19" s="100"/>
      <c r="G19" s="101"/>
    </row>
    <row r="20" spans="1:26" ht="16.149999999999999" customHeight="1">
      <c r="A20" s="102" t="s">
        <v>207</v>
      </c>
      <c r="B20" s="81"/>
      <c r="C20" s="82"/>
      <c r="D20" s="82"/>
      <c r="E20" s="82"/>
      <c r="F20" s="82"/>
      <c r="G20" s="103"/>
    </row>
    <row r="21" spans="1:26" ht="16.149999999999999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6" ht="16.149999999999999" customHeight="1" thickBot="1">
      <c r="A22" s="97" t="s">
        <v>64</v>
      </c>
      <c r="B22" s="22" t="s">
        <v>99</v>
      </c>
      <c r="C22" s="23">
        <v>5</v>
      </c>
      <c r="D22" s="148">
        <f>MROUND(D10,2.5)</f>
        <v>112.5</v>
      </c>
      <c r="E22" s="148">
        <f>MROUND(E10,2.5)</f>
        <v>40</v>
      </c>
      <c r="F22" s="148">
        <f>MROUND(F10,2.5)</f>
        <v>120</v>
      </c>
      <c r="G22" s="149">
        <f>MROUND(G10,2.5)</f>
        <v>60</v>
      </c>
      <c r="H22" s="71" t="s">
        <v>321</v>
      </c>
      <c r="I22" s="72" t="s">
        <v>157</v>
      </c>
    </row>
    <row r="23" spans="1:26" ht="16.149999999999999" customHeight="1" thickBot="1">
      <c r="A23" s="91" t="s">
        <v>130</v>
      </c>
      <c r="B23" s="89" t="s">
        <v>131</v>
      </c>
      <c r="C23" s="90">
        <v>5</v>
      </c>
      <c r="D23" s="150">
        <f>D11</f>
        <v>130</v>
      </c>
      <c r="E23" s="150">
        <f>E11</f>
        <v>45</v>
      </c>
      <c r="F23" s="150">
        <f>F11</f>
        <v>135</v>
      </c>
      <c r="G23" s="151">
        <f>G11</f>
        <v>67.5</v>
      </c>
      <c r="H23" s="71" t="s">
        <v>153</v>
      </c>
      <c r="I23" s="72" t="s">
        <v>151</v>
      </c>
    </row>
    <row r="24" spans="1:26" ht="16.149999999999999" customHeight="1" thickBot="1">
      <c r="A24" s="92" t="s">
        <v>135</v>
      </c>
      <c r="B24" s="147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85</v>
      </c>
      <c r="G24" s="142">
        <f>MROUND(0.5*F3,2.5)</f>
        <v>42.5</v>
      </c>
      <c r="H24" s="71" t="s">
        <v>303</v>
      </c>
      <c r="I24" s="72" t="s">
        <v>152</v>
      </c>
    </row>
    <row r="25" spans="1:26" ht="17.25" thickBot="1">
      <c r="A25" s="24" t="s">
        <v>286</v>
      </c>
      <c r="B25" s="24">
        <v>5</v>
      </c>
      <c r="C25" s="87">
        <v>3</v>
      </c>
      <c r="D25" s="150">
        <f>MROUND(F2*0.9,2.5)</f>
        <v>152.5</v>
      </c>
      <c r="E25" s="150">
        <f>MROUND(F3*0.9,2.5)</f>
        <v>77.5</v>
      </c>
      <c r="F25" s="150">
        <f>MROUND(C2*0.9,2.5)</f>
        <v>147.5</v>
      </c>
      <c r="G25" s="151">
        <f>MROUND(C3*0.9,2.5)</f>
        <v>52.5</v>
      </c>
      <c r="H25" s="71" t="s">
        <v>304</v>
      </c>
      <c r="I25" s="72" t="s">
        <v>306</v>
      </c>
    </row>
    <row r="26" spans="1:26" ht="39" thickBot="1">
      <c r="A26" s="24" t="s">
        <v>320</v>
      </c>
      <c r="B26" s="87">
        <v>5</v>
      </c>
      <c r="C26" s="87">
        <v>5</v>
      </c>
      <c r="D26" s="11">
        <f>MROUND(F2*0.9,2.5)</f>
        <v>152.5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</row>
    <row r="27" spans="1:26" ht="38.25">
      <c r="A27" s="75" t="s">
        <v>139</v>
      </c>
      <c r="B27" s="37"/>
      <c r="J27" s="77"/>
      <c r="K27" s="77"/>
      <c r="L27" s="77"/>
      <c r="M27" s="77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</row>
    <row r="28" spans="1:26">
      <c r="A28" s="72" t="s">
        <v>287</v>
      </c>
    </row>
    <row r="29" spans="1:26" ht="20.25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</row>
    <row r="30" spans="1:26" ht="21" thickBot="1">
      <c r="A30" s="187"/>
      <c r="B30" s="5"/>
      <c r="C30" s="5"/>
      <c r="D30" s="5"/>
      <c r="E30" s="5"/>
      <c r="F30" s="5"/>
      <c r="G30" s="5"/>
      <c r="H30" s="5"/>
      <c r="I30" s="5"/>
      <c r="J30" s="5"/>
      <c r="Q30" s="72"/>
      <c r="R30" s="145"/>
      <c r="S30" s="145"/>
      <c r="T30" s="145"/>
      <c r="U30" s="145"/>
      <c r="V30" s="145"/>
      <c r="W30" s="145"/>
      <c r="X30" s="145"/>
      <c r="Y30" s="145"/>
      <c r="Z30" s="158"/>
    </row>
    <row r="31" spans="1:26" ht="21" thickBot="1">
      <c r="A31" s="88"/>
      <c r="B31" s="24" t="s">
        <v>140</v>
      </c>
      <c r="C31" s="25" t="s">
        <v>141</v>
      </c>
      <c r="D31" s="25" t="s">
        <v>142</v>
      </c>
      <c r="E31" s="25" t="s">
        <v>143</v>
      </c>
      <c r="F31" s="25" t="s">
        <v>144</v>
      </c>
      <c r="G31" s="25" t="s">
        <v>145</v>
      </c>
      <c r="H31" s="25" t="s">
        <v>147</v>
      </c>
      <c r="I31" s="26" t="s">
        <v>148</v>
      </c>
      <c r="J31" s="90" t="s">
        <v>379</v>
      </c>
      <c r="K31" s="87" t="s">
        <v>380</v>
      </c>
      <c r="L31" s="37"/>
      <c r="M31" s="37"/>
      <c r="N31" s="37"/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</row>
    <row r="32" spans="1:26" ht="17.25" thickBot="1">
      <c r="A32" s="86" t="s">
        <v>112</v>
      </c>
      <c r="B32" s="5">
        <v>100</v>
      </c>
      <c r="C32" s="5">
        <v>100</v>
      </c>
      <c r="D32" s="5">
        <v>100</v>
      </c>
      <c r="E32" s="5">
        <v>120</v>
      </c>
      <c r="F32" s="5">
        <v>77</v>
      </c>
      <c r="G32" s="5">
        <v>100</v>
      </c>
      <c r="H32" s="5">
        <v>100</v>
      </c>
      <c r="I32" s="2">
        <v>100</v>
      </c>
      <c r="J32" s="197">
        <v>100</v>
      </c>
      <c r="K32" s="196">
        <v>100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7.25" thickBot="1">
      <c r="A33" s="87" t="s">
        <v>343</v>
      </c>
      <c r="B33" s="8">
        <f t="shared" ref="B33:I33" si="0">0.9*B32</f>
        <v>90</v>
      </c>
      <c r="C33" s="8">
        <f t="shared" si="0"/>
        <v>90</v>
      </c>
      <c r="D33" s="8">
        <f t="shared" si="0"/>
        <v>90</v>
      </c>
      <c r="E33" s="8">
        <f t="shared" si="0"/>
        <v>108</v>
      </c>
      <c r="F33" s="8">
        <f t="shared" si="0"/>
        <v>69.3</v>
      </c>
      <c r="G33" s="8">
        <f t="shared" si="0"/>
        <v>90</v>
      </c>
      <c r="H33" s="8">
        <f t="shared" si="0"/>
        <v>90</v>
      </c>
      <c r="I33" s="5">
        <f t="shared" si="0"/>
        <v>90</v>
      </c>
      <c r="J33" s="8">
        <f t="shared" ref="J33:K33" si="1">0.9*J32</f>
        <v>90</v>
      </c>
      <c r="K33" s="9">
        <f t="shared" si="1"/>
        <v>90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1" thickBot="1">
      <c r="A34" s="87" t="s">
        <v>345</v>
      </c>
      <c r="B34" s="113">
        <f t="shared" ref="B34:K34" si="2">MROUND(0.85*B33,2.5)</f>
        <v>77.5</v>
      </c>
      <c r="C34" s="113">
        <f t="shared" si="2"/>
        <v>77.5</v>
      </c>
      <c r="D34" s="113">
        <f t="shared" si="2"/>
        <v>77.5</v>
      </c>
      <c r="E34" s="113">
        <f t="shared" si="2"/>
        <v>92.5</v>
      </c>
      <c r="F34" s="113">
        <f t="shared" si="2"/>
        <v>60</v>
      </c>
      <c r="G34" s="113">
        <f t="shared" si="2"/>
        <v>77.5</v>
      </c>
      <c r="H34" s="113">
        <f t="shared" si="2"/>
        <v>77.5</v>
      </c>
      <c r="I34" s="86">
        <f t="shared" si="2"/>
        <v>77.5</v>
      </c>
      <c r="J34" s="86">
        <f t="shared" si="2"/>
        <v>77.5</v>
      </c>
      <c r="K34" s="86">
        <f t="shared" si="2"/>
        <v>77.5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</row>
    <row r="35" spans="1:26" ht="42" thickBot="1">
      <c r="A35" s="87" t="s">
        <v>346</v>
      </c>
      <c r="B35" s="122">
        <f t="shared" ref="B35:K35" si="3">MROUND(0.8*B33,2.5)</f>
        <v>72.5</v>
      </c>
      <c r="C35" s="122">
        <f t="shared" si="3"/>
        <v>72.5</v>
      </c>
      <c r="D35" s="122">
        <f t="shared" si="3"/>
        <v>72.5</v>
      </c>
      <c r="E35" s="122">
        <f t="shared" si="3"/>
        <v>87.5</v>
      </c>
      <c r="F35" s="122">
        <f t="shared" si="3"/>
        <v>55</v>
      </c>
      <c r="G35" s="122">
        <f t="shared" si="3"/>
        <v>72.5</v>
      </c>
      <c r="H35" s="122">
        <f t="shared" si="3"/>
        <v>72.5</v>
      </c>
      <c r="I35" s="21">
        <f t="shared" si="3"/>
        <v>72.5</v>
      </c>
      <c r="J35" s="21">
        <f t="shared" si="3"/>
        <v>72.5</v>
      </c>
      <c r="K35" s="21">
        <f t="shared" si="3"/>
        <v>72.5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6" ht="17.25" thickBot="1">
      <c r="A36" s="87" t="s">
        <v>347</v>
      </c>
      <c r="B36" s="122">
        <f t="shared" ref="B36:K36" si="4">MROUND(0.75*B33,2.5)</f>
        <v>67.5</v>
      </c>
      <c r="C36" s="122">
        <f t="shared" si="4"/>
        <v>67.5</v>
      </c>
      <c r="D36" s="122">
        <f t="shared" si="4"/>
        <v>67.5</v>
      </c>
      <c r="E36" s="122">
        <f t="shared" si="4"/>
        <v>80</v>
      </c>
      <c r="F36" s="122">
        <f t="shared" si="4"/>
        <v>52.5</v>
      </c>
      <c r="G36" s="122">
        <f t="shared" si="4"/>
        <v>67.5</v>
      </c>
      <c r="H36" s="122">
        <f t="shared" si="4"/>
        <v>67.5</v>
      </c>
      <c r="I36" s="21">
        <f t="shared" si="4"/>
        <v>67.5</v>
      </c>
      <c r="J36" s="21">
        <f t="shared" si="4"/>
        <v>67.5</v>
      </c>
      <c r="K36" s="21">
        <f t="shared" si="4"/>
        <v>67.5</v>
      </c>
      <c r="Q36" s="180" t="s">
        <v>338</v>
      </c>
      <c r="R36" s="181"/>
      <c r="S36" s="181"/>
      <c r="T36" s="181"/>
      <c r="U36" s="181"/>
      <c r="V36" s="181"/>
      <c r="W36" s="182"/>
    </row>
    <row r="37" spans="1:26" ht="17.25" thickBot="1">
      <c r="A37" s="87" t="s">
        <v>348</v>
      </c>
      <c r="B37" s="122">
        <f t="shared" ref="B37:K37" si="5">MROUND(0.7*B33,2.5)</f>
        <v>62.5</v>
      </c>
      <c r="C37" s="122">
        <f t="shared" si="5"/>
        <v>62.5</v>
      </c>
      <c r="D37" s="122">
        <f t="shared" si="5"/>
        <v>62.5</v>
      </c>
      <c r="E37" s="122">
        <f t="shared" si="5"/>
        <v>75</v>
      </c>
      <c r="F37" s="122">
        <f t="shared" si="5"/>
        <v>47.5</v>
      </c>
      <c r="G37" s="122">
        <f t="shared" si="5"/>
        <v>62.5</v>
      </c>
      <c r="H37" s="122">
        <f t="shared" si="5"/>
        <v>62.5</v>
      </c>
      <c r="I37" s="21">
        <f t="shared" si="5"/>
        <v>62.5</v>
      </c>
      <c r="J37" s="21">
        <f t="shared" si="5"/>
        <v>62.5</v>
      </c>
      <c r="K37" s="21">
        <f t="shared" si="5"/>
        <v>62.5</v>
      </c>
      <c r="Q37" s="111" t="s">
        <v>373</v>
      </c>
    </row>
    <row r="38" spans="1:26" ht="17.25" thickBot="1">
      <c r="A38" s="90" t="s">
        <v>349</v>
      </c>
      <c r="B38" s="122">
        <f t="shared" ref="B38:K38" si="6">MROUND(0.65*B33,2.5)</f>
        <v>57.5</v>
      </c>
      <c r="C38" s="122">
        <f t="shared" si="6"/>
        <v>57.5</v>
      </c>
      <c r="D38" s="122">
        <f t="shared" si="6"/>
        <v>57.5</v>
      </c>
      <c r="E38" s="122">
        <f t="shared" si="6"/>
        <v>70</v>
      </c>
      <c r="F38" s="122">
        <f t="shared" si="6"/>
        <v>45</v>
      </c>
      <c r="G38" s="122">
        <f t="shared" si="6"/>
        <v>57.5</v>
      </c>
      <c r="H38" s="122">
        <f t="shared" si="6"/>
        <v>57.5</v>
      </c>
      <c r="I38" s="21">
        <f t="shared" si="6"/>
        <v>57.5</v>
      </c>
      <c r="J38" s="21">
        <f t="shared" si="6"/>
        <v>57.5</v>
      </c>
      <c r="K38" s="21">
        <f t="shared" si="6"/>
        <v>57.5</v>
      </c>
      <c r="Q38" s="111"/>
    </row>
    <row r="39" spans="1:26" ht="17.25" thickBot="1">
      <c r="A39" s="90" t="s">
        <v>350</v>
      </c>
      <c r="B39" s="122">
        <f t="shared" ref="B39:K39" si="7">MROUND(0.6*B33,2.5)</f>
        <v>55</v>
      </c>
      <c r="C39" s="122">
        <f t="shared" si="7"/>
        <v>55</v>
      </c>
      <c r="D39" s="122">
        <f t="shared" si="7"/>
        <v>55</v>
      </c>
      <c r="E39" s="122">
        <f t="shared" si="7"/>
        <v>65</v>
      </c>
      <c r="F39" s="122">
        <f t="shared" si="7"/>
        <v>42.5</v>
      </c>
      <c r="G39" s="122">
        <f t="shared" si="7"/>
        <v>55</v>
      </c>
      <c r="H39" s="122">
        <f t="shared" si="7"/>
        <v>55</v>
      </c>
      <c r="I39" s="21">
        <f t="shared" si="7"/>
        <v>55</v>
      </c>
      <c r="J39" s="21">
        <f t="shared" si="7"/>
        <v>55</v>
      </c>
      <c r="K39" s="21">
        <f t="shared" si="7"/>
        <v>55</v>
      </c>
      <c r="Q39" s="111" t="s">
        <v>375</v>
      </c>
    </row>
    <row r="40" spans="1:26" ht="17.25" thickBot="1">
      <c r="A40" s="90" t="s">
        <v>351</v>
      </c>
      <c r="B40" s="154">
        <f t="shared" ref="B40:K40" si="8">MROUND(0.5*B33,2.5)</f>
        <v>45</v>
      </c>
      <c r="C40" s="154">
        <f t="shared" si="8"/>
        <v>45</v>
      </c>
      <c r="D40" s="154">
        <f t="shared" si="8"/>
        <v>45</v>
      </c>
      <c r="E40" s="154">
        <f t="shared" si="8"/>
        <v>55</v>
      </c>
      <c r="F40" s="154">
        <f t="shared" si="8"/>
        <v>35</v>
      </c>
      <c r="G40" s="154">
        <f t="shared" si="8"/>
        <v>45</v>
      </c>
      <c r="H40" s="154">
        <f t="shared" si="8"/>
        <v>45</v>
      </c>
      <c r="I40" s="23">
        <f t="shared" si="8"/>
        <v>45</v>
      </c>
      <c r="J40" s="23">
        <f t="shared" si="8"/>
        <v>45</v>
      </c>
      <c r="K40" s="23">
        <f t="shared" si="8"/>
        <v>45</v>
      </c>
    </row>
    <row r="41" spans="1:26">
      <c r="Q41" s="111" t="s">
        <v>339</v>
      </c>
    </row>
    <row r="42" spans="1:26">
      <c r="Q42" s="111" t="s">
        <v>340</v>
      </c>
    </row>
  </sheetData>
  <phoneticPr fontId="14" type="noConversion"/>
  <hyperlinks>
    <hyperlink ref="L2" r:id="rId1" xr:uid="{00000000-0004-0000-0200-000000000000}"/>
  </hyperlinks>
  <pageMargins left="0.69972223043441772" right="0.69972223043441772" top="0.75" bottom="0.75" header="0.30000001192092896" footer="0.30000001192092896"/>
  <pageSetup paperSize="9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42"/>
  <sheetViews>
    <sheetView zoomScaleNormal="100" workbookViewId="0">
      <selection activeCell="H15" sqref="H15:I17"/>
    </sheetView>
  </sheetViews>
  <sheetFormatPr defaultColWidth="8.75" defaultRowHeight="16.5"/>
  <cols>
    <col min="2" max="7" width="8.75" bestFit="1" customWidth="1"/>
  </cols>
  <sheetData>
    <row r="1" spans="1:13" ht="16.149999999999999" customHeight="1">
      <c r="B1" s="18" t="s">
        <v>51</v>
      </c>
      <c r="L1" s="15" t="s">
        <v>35</v>
      </c>
    </row>
    <row r="2" spans="1:13" ht="16.149999999999999" customHeight="1">
      <c r="B2" s="34" t="s">
        <v>73</v>
      </c>
      <c r="C2" s="35">
        <f>VLOOKUP(B2,'1주차'!$B$2:$C$2,2,1)</f>
        <v>162.5</v>
      </c>
      <c r="D2" s="35"/>
      <c r="E2" s="34" t="s">
        <v>61</v>
      </c>
      <c r="F2" s="35">
        <f>VLOOKUP(E2,'1주차'!$E$2:$F$2,2,1)</f>
        <v>170</v>
      </c>
      <c r="G2" s="38"/>
      <c r="L2" s="15" t="s">
        <v>57</v>
      </c>
      <c r="M2" s="19" t="s">
        <v>5</v>
      </c>
    </row>
    <row r="3" spans="1:13" ht="16.149999999999999" customHeight="1">
      <c r="B3" s="34" t="s">
        <v>69</v>
      </c>
      <c r="C3" s="35">
        <f>VLOOKUP(B3,'1주차'!$B$2:$C$3,2,1)</f>
        <v>57.5</v>
      </c>
      <c r="D3" s="35"/>
      <c r="E3" s="34" t="s">
        <v>70</v>
      </c>
      <c r="F3" s="35">
        <f>VLOOKUP(E3,'1주차'!$E$2:$F$3,2,1)</f>
        <v>85</v>
      </c>
      <c r="G3" s="38" t="s">
        <v>37</v>
      </c>
      <c r="L3" t="s">
        <v>49</v>
      </c>
    </row>
    <row r="4" spans="1:13" ht="16.149999999999999" customHeight="1" thickBot="1">
      <c r="L4" t="s">
        <v>32</v>
      </c>
    </row>
    <row r="5" spans="1:13" ht="16.149999999999999" customHeight="1" thickBot="1">
      <c r="A5" s="56"/>
      <c r="B5" s="17" t="s">
        <v>24</v>
      </c>
      <c r="C5" s="46" t="s">
        <v>71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149999999999999" customHeight="1" thickBot="1">
      <c r="A6" s="54" t="s">
        <v>28</v>
      </c>
      <c r="B6" s="47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  <c r="L6" t="s">
        <v>44</v>
      </c>
    </row>
    <row r="7" spans="1:13" ht="16.149999999999999" customHeight="1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67.5</v>
      </c>
      <c r="G7" s="66">
        <f>MROUND((0.4*F3),2.5)</f>
        <v>35</v>
      </c>
      <c r="L7" s="72" t="s">
        <v>201</v>
      </c>
    </row>
    <row r="8" spans="1:13" ht="16.149999999999999" customHeight="1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85</v>
      </c>
      <c r="G8" s="6">
        <f>MROUND(0.5*F3,2.5)</f>
        <v>42.5</v>
      </c>
      <c r="L8" s="72" t="s">
        <v>289</v>
      </c>
    </row>
    <row r="9" spans="1:13" ht="16.149999999999999" customHeight="1" thickBot="1">
      <c r="A9" s="49" t="s">
        <v>68</v>
      </c>
      <c r="B9" s="59">
        <v>3</v>
      </c>
      <c r="C9" s="60">
        <v>1</v>
      </c>
      <c r="D9" s="7">
        <f>MROUND(0.6*C2,2.5)</f>
        <v>97.5</v>
      </c>
      <c r="E9" s="8">
        <f>MROUND(0.6*C3,2.5)</f>
        <v>35</v>
      </c>
      <c r="F9" s="8">
        <f>MROUND(0.6*F2,2.5)</f>
        <v>102.5</v>
      </c>
      <c r="G9" s="9">
        <f>MROUND(0.6*F3,2.5)</f>
        <v>50</v>
      </c>
      <c r="L9" s="72" t="s">
        <v>295</v>
      </c>
    </row>
    <row r="10" spans="1:13" ht="16.149999999999999" customHeight="1">
      <c r="A10" s="15" t="s">
        <v>55</v>
      </c>
      <c r="B10" s="20">
        <v>5</v>
      </c>
      <c r="C10" s="21">
        <v>1</v>
      </c>
      <c r="D10" s="4">
        <f>MROUND(0.75*C2,2.5)</f>
        <v>122.5</v>
      </c>
      <c r="E10" s="5">
        <f>MROUND(0.75*C3,2.5)</f>
        <v>42.5</v>
      </c>
      <c r="F10" s="5">
        <f>MROUND(0.75*F2,2.5)</f>
        <v>127.5</v>
      </c>
      <c r="G10" s="6">
        <f>MROUND(0.75*F3,2.5)</f>
        <v>65</v>
      </c>
      <c r="L10" s="72" t="s">
        <v>202</v>
      </c>
    </row>
    <row r="11" spans="1:13" ht="16.149999999999999" customHeight="1" thickBot="1">
      <c r="A11" s="52" t="s">
        <v>62</v>
      </c>
      <c r="B11" s="59">
        <v>3</v>
      </c>
      <c r="C11" s="60">
        <v>1</v>
      </c>
      <c r="D11" s="7">
        <f>MROUND(0.85*C2,2.5)</f>
        <v>137.5</v>
      </c>
      <c r="E11" s="8">
        <f>MROUND(0.85*C3,2.5)</f>
        <v>50</v>
      </c>
      <c r="F11" s="8">
        <f>MROUND(0.85*F2,2.5)</f>
        <v>145</v>
      </c>
      <c r="G11" s="9">
        <f>MROUND(0.85*F3,2.5)</f>
        <v>72.5</v>
      </c>
      <c r="L11" s="72" t="s">
        <v>300</v>
      </c>
    </row>
    <row r="12" spans="1:13" ht="16.149999999999999" customHeight="1" thickBot="1">
      <c r="A12" s="53" t="s">
        <v>56</v>
      </c>
      <c r="B12" s="20" t="s">
        <v>20</v>
      </c>
      <c r="C12" s="21">
        <v>1</v>
      </c>
      <c r="D12" s="1">
        <f>MROUND(0.95*C2,2.5)</f>
        <v>155</v>
      </c>
      <c r="E12" s="2">
        <f>MROUND(0.95*C3,2.5)</f>
        <v>55</v>
      </c>
      <c r="F12" s="2">
        <f>MROUND(0.95*F2,2.5)</f>
        <v>162.5</v>
      </c>
      <c r="G12" s="3">
        <f>MROUND(0.95*F3,2.5)</f>
        <v>80</v>
      </c>
      <c r="L12" s="72" t="s">
        <v>203</v>
      </c>
    </row>
    <row r="13" spans="1:13" ht="16.149999999999999" customHeight="1" thickBot="1">
      <c r="A13" s="70" t="s">
        <v>95</v>
      </c>
      <c r="B13" s="24"/>
      <c r="C13" s="39"/>
      <c r="D13" s="68">
        <v>10</v>
      </c>
      <c r="E13" s="68">
        <v>10</v>
      </c>
      <c r="F13" s="68">
        <v>10</v>
      </c>
      <c r="G13" s="69">
        <v>10</v>
      </c>
      <c r="L13" s="72" t="s">
        <v>204</v>
      </c>
    </row>
    <row r="14" spans="1:13" ht="16.149999999999999" customHeight="1" thickBot="1">
      <c r="A14" s="67" t="s">
        <v>72</v>
      </c>
      <c r="B14" s="11"/>
      <c r="C14" s="39"/>
      <c r="D14" s="11">
        <f>MROUND((D12*0.025*D13)+D12,2.5)</f>
        <v>195</v>
      </c>
      <c r="E14" s="11">
        <f>MROUND((E12*0.025*E13)+E12,2.5)</f>
        <v>70</v>
      </c>
      <c r="F14" s="11">
        <f>MROUND((F12*0.025*F13)+F12,2.5)</f>
        <v>202.5</v>
      </c>
      <c r="G14" s="12">
        <f>MROUND((G12*0.025*G13)+G12,2.5)</f>
        <v>100</v>
      </c>
      <c r="L14" s="72" t="s">
        <v>205</v>
      </c>
    </row>
    <row r="15" spans="1:13" ht="16.149999999999999" customHeight="1">
      <c r="A15" s="193" t="s">
        <v>66</v>
      </c>
      <c r="B15" s="194">
        <v>1</v>
      </c>
      <c r="C15" s="86">
        <v>1</v>
      </c>
      <c r="D15" s="1">
        <f>MROUND(1.025*C2,2.5)</f>
        <v>167.5</v>
      </c>
      <c r="E15" s="2">
        <f>MROUND(1.025*C3,2.5)</f>
        <v>60</v>
      </c>
      <c r="F15" s="2">
        <f>MROUND(1.025*F2,2.5)</f>
        <v>175</v>
      </c>
      <c r="G15" s="3">
        <f>MROUND(1.025*F3,2.5)</f>
        <v>87.5</v>
      </c>
      <c r="H15" s="37" t="s">
        <v>398</v>
      </c>
      <c r="L15" s="72" t="s">
        <v>213</v>
      </c>
    </row>
    <row r="16" spans="1:13" ht="16.149999999999999" customHeight="1">
      <c r="A16" s="133" t="s">
        <v>58</v>
      </c>
      <c r="B16" s="20">
        <v>1</v>
      </c>
      <c r="C16" s="21">
        <v>1</v>
      </c>
      <c r="D16" s="4">
        <f>MROUND(1.1*C2,2.5)</f>
        <v>180</v>
      </c>
      <c r="E16" s="5">
        <f>MROUND(1.1*C3,2.5)</f>
        <v>62.5</v>
      </c>
      <c r="F16" s="5">
        <f>MROUND(1.1*F2,2.5)</f>
        <v>187.5</v>
      </c>
      <c r="G16" s="6">
        <f>MROUND(1.1*F3,2.5)</f>
        <v>92.5</v>
      </c>
      <c r="H16" s="37" t="s">
        <v>399</v>
      </c>
      <c r="L16" s="72" t="s">
        <v>297</v>
      </c>
    </row>
    <row r="17" spans="1:27" ht="16.149999999999999" customHeight="1" thickBot="1">
      <c r="A17" s="195" t="s">
        <v>65</v>
      </c>
      <c r="B17" s="22">
        <v>1</v>
      </c>
      <c r="C17" s="23">
        <v>1</v>
      </c>
      <c r="D17" s="7">
        <f>MROUND(1.175*C2,2.5)</f>
        <v>190</v>
      </c>
      <c r="E17" s="8">
        <f>MROUND(1.175*C3,2.5)</f>
        <v>67.5</v>
      </c>
      <c r="F17" s="8">
        <f>MROUND(1.175*F2,2.5)</f>
        <v>200</v>
      </c>
      <c r="G17" s="9">
        <f>MROUND(1.175*F3,2.5)</f>
        <v>100</v>
      </c>
      <c r="H17" s="37" t="s">
        <v>400</v>
      </c>
      <c r="L17" s="72" t="s">
        <v>360</v>
      </c>
    </row>
    <row r="18" spans="1:27" ht="16.149999999999999" customHeight="1" thickBot="1">
      <c r="A18" s="189" t="s">
        <v>368</v>
      </c>
      <c r="B18" s="190"/>
      <c r="C18" s="191"/>
      <c r="D18" s="192"/>
      <c r="E18" s="192"/>
      <c r="F18" s="192"/>
      <c r="G18" s="192"/>
      <c r="H18" s="37"/>
    </row>
    <row r="19" spans="1:27" ht="16.149999999999999" customHeight="1">
      <c r="A19" s="98" t="s">
        <v>206</v>
      </c>
      <c r="B19" s="99"/>
      <c r="C19" s="100"/>
      <c r="D19" s="100"/>
      <c r="E19" s="100"/>
      <c r="F19" s="100"/>
      <c r="G19" s="101"/>
    </row>
    <row r="20" spans="1:27" ht="16.149999999999999" customHeight="1">
      <c r="A20" s="102" t="s">
        <v>207</v>
      </c>
      <c r="B20" s="81"/>
      <c r="C20" s="82"/>
      <c r="D20" s="82"/>
      <c r="E20" s="82"/>
      <c r="F20" s="82"/>
      <c r="G20" s="103"/>
    </row>
    <row r="21" spans="1:27" ht="16.149999999999999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149999999999999" customHeight="1" thickBot="1">
      <c r="A22" s="152" t="s">
        <v>64</v>
      </c>
      <c r="B22" s="153" t="s">
        <v>99</v>
      </c>
      <c r="C22" s="87">
        <v>5</v>
      </c>
      <c r="D22" s="11">
        <f>MROUND(D10,2.5)</f>
        <v>122.5</v>
      </c>
      <c r="E22" s="11">
        <f>MROUND(E10,2.5)</f>
        <v>42.5</v>
      </c>
      <c r="F22" s="11">
        <f>MROUND(F10,2.5)</f>
        <v>127.5</v>
      </c>
      <c r="G22" s="12">
        <f>MROUND(G10,2.5)</f>
        <v>65</v>
      </c>
      <c r="H22" s="71" t="s">
        <v>321</v>
      </c>
      <c r="I22" s="72" t="s">
        <v>157</v>
      </c>
    </row>
    <row r="23" spans="1:27" ht="16.149999999999999" customHeight="1" thickBot="1">
      <c r="A23" s="91" t="s">
        <v>130</v>
      </c>
      <c r="B23" s="89" t="s">
        <v>131</v>
      </c>
      <c r="C23" s="90">
        <v>5</v>
      </c>
      <c r="D23" s="11">
        <f>D11</f>
        <v>137.5</v>
      </c>
      <c r="E23" s="11">
        <f>E11</f>
        <v>50</v>
      </c>
      <c r="F23" s="11">
        <f>F11</f>
        <v>145</v>
      </c>
      <c r="G23" s="12">
        <f>G11</f>
        <v>72.5</v>
      </c>
      <c r="H23" s="71" t="s">
        <v>153</v>
      </c>
      <c r="I23" s="72" t="s">
        <v>151</v>
      </c>
    </row>
    <row r="24" spans="1:27" ht="16.149999999999999" customHeight="1" thickBot="1">
      <c r="A24" s="92" t="s">
        <v>135</v>
      </c>
      <c r="B24" s="140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85</v>
      </c>
      <c r="G24" s="142">
        <f>MROUND(0.5*F3,2.5)</f>
        <v>42.5</v>
      </c>
      <c r="H24" s="71" t="s">
        <v>303</v>
      </c>
      <c r="I24" s="72" t="s">
        <v>152</v>
      </c>
    </row>
    <row r="25" spans="1:27" ht="16.149999999999999" customHeight="1" thickBot="1">
      <c r="A25" s="154" t="s">
        <v>286</v>
      </c>
      <c r="B25" s="24">
        <v>5</v>
      </c>
      <c r="C25" s="87">
        <v>3</v>
      </c>
      <c r="D25" s="148">
        <f>MROUND(F2*0.9,2.5)</f>
        <v>152.5</v>
      </c>
      <c r="E25" s="148">
        <f>MROUND(F3*0.9,2.5)</f>
        <v>77.5</v>
      </c>
      <c r="F25" s="148">
        <f>MROUND(C2*0.9,2.5)</f>
        <v>147.5</v>
      </c>
      <c r="G25" s="149">
        <f>MROUND(C3*0.9,2.5)</f>
        <v>52.5</v>
      </c>
      <c r="H25" s="71" t="s">
        <v>304</v>
      </c>
      <c r="I25" s="72" t="s">
        <v>306</v>
      </c>
    </row>
    <row r="26" spans="1:27" ht="39" thickBot="1">
      <c r="A26" s="24" t="s">
        <v>320</v>
      </c>
      <c r="B26" s="87">
        <v>5</v>
      </c>
      <c r="C26" s="87">
        <v>5</v>
      </c>
      <c r="D26" s="11">
        <f>MROUND(F2*0.9,2.5)</f>
        <v>152.5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  <c r="AA26" s="183"/>
    </row>
    <row r="27" spans="1:27" ht="38.25">
      <c r="A27" s="37" t="s">
        <v>138</v>
      </c>
      <c r="B27" s="15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>
      <c r="A28" t="s">
        <v>136</v>
      </c>
    </row>
    <row r="29" spans="1:27" ht="21" thickBot="1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  <c r="AA29" s="158"/>
    </row>
    <row r="30" spans="1:27" ht="21" thickBot="1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N30" s="37"/>
      <c r="Q30" s="72"/>
      <c r="R30" s="145"/>
      <c r="S30" s="145"/>
      <c r="T30" s="145"/>
      <c r="U30" s="145"/>
      <c r="V30" s="145"/>
      <c r="W30" s="145"/>
      <c r="X30" s="145"/>
      <c r="Y30" s="145"/>
      <c r="Z30" s="158"/>
      <c r="AA30" s="158"/>
    </row>
    <row r="31" spans="1:27" ht="21" thickBot="1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  <c r="AA31" s="146"/>
    </row>
    <row r="32" spans="1:27" ht="21" thickBot="1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  <c r="AA32" s="146"/>
    </row>
    <row r="33" spans="1:26" ht="17.25" thickBot="1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1" thickBot="1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</row>
    <row r="35" spans="1:26" ht="42" thickBot="1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6" ht="17.25" thickBot="1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80" t="s">
        <v>338</v>
      </c>
      <c r="R36" s="181"/>
      <c r="S36" s="181"/>
      <c r="T36" s="181"/>
      <c r="U36" s="181"/>
      <c r="V36" s="181"/>
      <c r="W36" s="182"/>
    </row>
    <row r="37" spans="1:26" ht="17.25" thickBot="1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11" t="s">
        <v>373</v>
      </c>
    </row>
    <row r="38" spans="1:26" ht="17.25" thickBot="1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/>
    </row>
    <row r="39" spans="1:26" ht="17.25" thickBot="1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 t="s">
        <v>375</v>
      </c>
    </row>
    <row r="41" spans="1:26">
      <c r="Q41" s="111" t="s">
        <v>339</v>
      </c>
    </row>
    <row r="42" spans="1:26">
      <c r="Q42" s="111" t="s">
        <v>340</v>
      </c>
    </row>
  </sheetData>
  <phoneticPr fontId="14" type="noConversion"/>
  <hyperlinks>
    <hyperlink ref="M2" r:id="rId1" xr:uid="{00000000-0004-0000-03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4"/>
  <sheetViews>
    <sheetView zoomScaleNormal="100" workbookViewId="0">
      <selection activeCell="H15" sqref="H15:I17"/>
    </sheetView>
  </sheetViews>
  <sheetFormatPr defaultColWidth="8.75" defaultRowHeight="16.5"/>
  <cols>
    <col min="2" max="3" width="8.75" bestFit="1" customWidth="1"/>
    <col min="5" max="5" width="8.75" bestFit="1" customWidth="1"/>
  </cols>
  <sheetData>
    <row r="1" spans="1:13" ht="16.149999999999999" customHeight="1">
      <c r="B1" s="18" t="s">
        <v>51</v>
      </c>
      <c r="L1" s="15" t="s">
        <v>35</v>
      </c>
    </row>
    <row r="2" spans="1:13" ht="16.149999999999999" customHeight="1">
      <c r="B2" s="34" t="s">
        <v>73</v>
      </c>
      <c r="C2" s="35">
        <f>VLOOKUP(B2,'1주차'!$B$2:$C$2,2,1)+5</f>
        <v>167.5</v>
      </c>
      <c r="D2" s="34"/>
      <c r="E2" s="34" t="s">
        <v>61</v>
      </c>
      <c r="F2" s="35">
        <f>VLOOKUP(E2,'1주차'!$E$2:$F$2,2,1)+5</f>
        <v>175</v>
      </c>
      <c r="G2" s="38"/>
      <c r="L2" s="15" t="s">
        <v>57</v>
      </c>
      <c r="M2" s="19" t="s">
        <v>5</v>
      </c>
    </row>
    <row r="3" spans="1:13" ht="16.149999999999999" customHeight="1">
      <c r="B3" s="34" t="s">
        <v>69</v>
      </c>
      <c r="C3" s="35">
        <f>VLOOKUP(B3,'1주차'!$B$2:$C$3,2,1)+2.5</f>
        <v>60</v>
      </c>
      <c r="D3" s="34"/>
      <c r="E3" s="34" t="s">
        <v>70</v>
      </c>
      <c r="F3" s="35">
        <f>VLOOKUP(E3,'1주차'!$E$2:$F$3,2,1)+2.5</f>
        <v>87.5</v>
      </c>
      <c r="G3" s="38" t="s">
        <v>37</v>
      </c>
      <c r="L3" t="s">
        <v>49</v>
      </c>
    </row>
    <row r="4" spans="1:13" ht="16.149999999999999" customHeight="1" thickBot="1">
      <c r="L4" t="s">
        <v>32</v>
      </c>
    </row>
    <row r="5" spans="1:13" ht="16.149999999999999" customHeight="1" thickBot="1">
      <c r="A5" s="56"/>
      <c r="B5" s="17" t="s">
        <v>307</v>
      </c>
      <c r="C5" s="67" t="s">
        <v>22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149999999999999" customHeight="1" thickBot="1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3" ht="16.149999999999999" customHeight="1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70</v>
      </c>
      <c r="G7" s="66">
        <f>MROUND((0.4*F3),2.5)</f>
        <v>35</v>
      </c>
      <c r="L7" t="s">
        <v>44</v>
      </c>
    </row>
    <row r="8" spans="1:13" ht="16.149999999999999" customHeight="1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87.5</v>
      </c>
      <c r="G8" s="6">
        <f>MROUND(0.5*F3,2.5)</f>
        <v>45</v>
      </c>
      <c r="L8" s="72" t="s">
        <v>201</v>
      </c>
    </row>
    <row r="9" spans="1:13" ht="16.149999999999999" customHeight="1" thickBot="1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105</v>
      </c>
      <c r="G9" s="9">
        <f>MROUND(0.6*F3,2.5)</f>
        <v>52.5</v>
      </c>
      <c r="L9" s="72" t="s">
        <v>289</v>
      </c>
    </row>
    <row r="10" spans="1:13" ht="16.149999999999999" customHeight="1">
      <c r="A10" s="37" t="s">
        <v>55</v>
      </c>
      <c r="B10" s="20">
        <v>5</v>
      </c>
      <c r="C10" s="21">
        <v>1</v>
      </c>
      <c r="D10" s="4">
        <f>MROUND(0.65*C2,2.5)</f>
        <v>110</v>
      </c>
      <c r="E10" s="5">
        <f>MROUND(0.65*C3,2.5)</f>
        <v>40</v>
      </c>
      <c r="F10" s="5">
        <f>MROUND(0.65*F2,2.5)</f>
        <v>115</v>
      </c>
      <c r="G10" s="6">
        <f>MROUND(0.65*F3,2.5)</f>
        <v>57.5</v>
      </c>
      <c r="L10" s="72" t="s">
        <v>295</v>
      </c>
    </row>
    <row r="11" spans="1:13" ht="16.149999999999999" customHeight="1" thickBot="1">
      <c r="A11" s="52" t="s">
        <v>62</v>
      </c>
      <c r="B11" s="61">
        <v>5</v>
      </c>
      <c r="C11" s="62">
        <v>1</v>
      </c>
      <c r="D11" s="7">
        <f>MROUND(0.75*C2,2.5)</f>
        <v>125</v>
      </c>
      <c r="E11" s="8">
        <f>MROUND(0.75*C3,2.5)</f>
        <v>45</v>
      </c>
      <c r="F11" s="8">
        <f>MROUND(0.75*F2,2.5)</f>
        <v>132.5</v>
      </c>
      <c r="G11" s="9">
        <f>MROUND(0.75*F3,2.5)</f>
        <v>65</v>
      </c>
      <c r="L11" s="72" t="s">
        <v>202</v>
      </c>
    </row>
    <row r="12" spans="1:13" ht="16.149999999999999" customHeight="1" thickBot="1">
      <c r="A12" s="53" t="s">
        <v>56</v>
      </c>
      <c r="B12" s="20" t="s">
        <v>31</v>
      </c>
      <c r="C12" s="21">
        <v>1</v>
      </c>
      <c r="D12" s="1">
        <f>MROUND(0.85*C2,2.5)</f>
        <v>142.5</v>
      </c>
      <c r="E12" s="2">
        <f>MROUND(0.85*C3,2.5)</f>
        <v>50</v>
      </c>
      <c r="F12" s="2">
        <f>MROUND(0.85*F2,2.5)</f>
        <v>150</v>
      </c>
      <c r="G12" s="3">
        <f>MROUND(0.85*F3,2.5)</f>
        <v>75</v>
      </c>
      <c r="L12" s="72" t="s">
        <v>300</v>
      </c>
    </row>
    <row r="13" spans="1:13" ht="16.149999999999999" customHeight="1" thickBot="1">
      <c r="A13" s="70" t="s">
        <v>95</v>
      </c>
      <c r="B13" s="24"/>
      <c r="C13" s="48"/>
      <c r="D13" s="68">
        <v>11</v>
      </c>
      <c r="E13" s="68">
        <v>10</v>
      </c>
      <c r="F13" s="68">
        <v>13</v>
      </c>
      <c r="G13" s="69">
        <v>14</v>
      </c>
      <c r="H13" s="72"/>
      <c r="L13" s="72" t="s">
        <v>203</v>
      </c>
    </row>
    <row r="14" spans="1:13" ht="16.149999999999999" customHeight="1" thickBot="1">
      <c r="A14" s="67" t="s">
        <v>72</v>
      </c>
      <c r="B14" s="11"/>
      <c r="C14" s="48"/>
      <c r="D14" s="11">
        <f>MROUND((D12*0.025*D13)+D12,2.5)</f>
        <v>182.5</v>
      </c>
      <c r="E14" s="11">
        <f>MROUND((E12*0.025*E13)+E12,2.5)</f>
        <v>62.5</v>
      </c>
      <c r="F14" s="11">
        <f>MROUND((F12*0.025*F13)+F12,2.5)</f>
        <v>200</v>
      </c>
      <c r="G14" s="12">
        <f>MROUND((G12*0.025*G13)+G12,2.5)</f>
        <v>102.5</v>
      </c>
      <c r="L14" s="72" t="s">
        <v>204</v>
      </c>
    </row>
    <row r="15" spans="1:13" ht="17.25" customHeight="1">
      <c r="A15" s="193" t="s">
        <v>66</v>
      </c>
      <c r="B15" s="194">
        <v>1</v>
      </c>
      <c r="C15" s="86">
        <v>1</v>
      </c>
      <c r="D15" s="1">
        <f>MROUND(0.925*C2,2.5)</f>
        <v>155</v>
      </c>
      <c r="E15" s="2">
        <f>MROUND(0.925*C3,2.5)</f>
        <v>55</v>
      </c>
      <c r="F15" s="2">
        <f>MROUND(0.925*F2,2.5)</f>
        <v>162.5</v>
      </c>
      <c r="G15" s="3">
        <f>MROUND(0.925*F3,2.5)</f>
        <v>80</v>
      </c>
      <c r="H15" s="37" t="s">
        <v>398</v>
      </c>
      <c r="L15" s="72" t="s">
        <v>205</v>
      </c>
    </row>
    <row r="16" spans="1:13" ht="17.25" customHeight="1">
      <c r="A16" s="133" t="s">
        <v>58</v>
      </c>
      <c r="B16" s="20">
        <v>1</v>
      </c>
      <c r="C16" s="21">
        <v>1</v>
      </c>
      <c r="D16" s="4">
        <f>MROUND(1*C2,2.5)</f>
        <v>167.5</v>
      </c>
      <c r="E16" s="5">
        <f>MROUND(1*C3,2.5)</f>
        <v>60</v>
      </c>
      <c r="F16" s="5">
        <f>MROUND(1*F2,2.5)</f>
        <v>175</v>
      </c>
      <c r="G16" s="6">
        <f>MROUND(1*F3,2.5)</f>
        <v>87.5</v>
      </c>
      <c r="H16" s="37" t="s">
        <v>399</v>
      </c>
      <c r="L16" s="72" t="s">
        <v>213</v>
      </c>
    </row>
    <row r="17" spans="1:26" ht="17.25" customHeight="1" thickBot="1">
      <c r="A17" s="195" t="s">
        <v>301</v>
      </c>
      <c r="B17" s="22">
        <v>1</v>
      </c>
      <c r="C17" s="23">
        <v>1</v>
      </c>
      <c r="D17" s="7">
        <f>MROUND(1.075*C2,2.5)</f>
        <v>180</v>
      </c>
      <c r="E17" s="8">
        <f>MROUND(1.075*C3,2.5)</f>
        <v>65</v>
      </c>
      <c r="F17" s="8">
        <f>MROUND(1.075*F2,2.5)</f>
        <v>187.5</v>
      </c>
      <c r="G17" s="9">
        <f>MROUND(1.075*F3,2.5)</f>
        <v>95</v>
      </c>
      <c r="H17" s="37" t="s">
        <v>400</v>
      </c>
      <c r="L17" s="72" t="s">
        <v>297</v>
      </c>
    </row>
    <row r="18" spans="1:26" ht="20.100000000000001" customHeight="1" thickBot="1">
      <c r="A18" s="189" t="s">
        <v>368</v>
      </c>
      <c r="B18" s="190"/>
      <c r="C18" s="191"/>
      <c r="D18" s="192"/>
      <c r="E18" s="192"/>
      <c r="F18" s="192"/>
      <c r="G18" s="9"/>
      <c r="H18" s="37"/>
      <c r="L18" s="37" t="s">
        <v>360</v>
      </c>
      <c r="M18" s="37"/>
      <c r="N18" s="37"/>
      <c r="O18" s="37"/>
      <c r="P18" s="37"/>
      <c r="Q18" s="37"/>
      <c r="R18" s="37"/>
      <c r="S18" s="37"/>
    </row>
    <row r="19" spans="1:26" ht="20.100000000000001" customHeight="1">
      <c r="A19" s="98" t="s">
        <v>206</v>
      </c>
      <c r="B19" s="99"/>
      <c r="C19" s="100"/>
      <c r="D19" s="100"/>
      <c r="E19" s="100"/>
      <c r="F19" s="100"/>
      <c r="G19" s="101"/>
      <c r="J19" s="37"/>
      <c r="K19" s="37"/>
      <c r="L19" s="37"/>
      <c r="M19" s="37"/>
      <c r="N19" s="37"/>
      <c r="O19" s="37"/>
      <c r="P19" s="37"/>
      <c r="Q19" s="37"/>
    </row>
    <row r="20" spans="1:26" ht="20.100000000000001" customHeight="1">
      <c r="A20" s="102" t="s">
        <v>207</v>
      </c>
      <c r="B20" s="81"/>
      <c r="C20" s="82"/>
      <c r="D20" s="82"/>
      <c r="E20" s="82"/>
      <c r="F20" s="82"/>
      <c r="G20" s="103"/>
      <c r="J20" s="37"/>
      <c r="K20" s="37"/>
      <c r="L20" s="37"/>
      <c r="M20" s="37"/>
      <c r="N20" s="37"/>
      <c r="O20" s="37"/>
      <c r="P20" s="37"/>
      <c r="Q20" s="37"/>
    </row>
    <row r="21" spans="1:26" ht="20.100000000000001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  <c r="J21" s="37"/>
      <c r="K21" s="37"/>
      <c r="L21" s="37"/>
      <c r="M21" s="37"/>
      <c r="N21" s="37"/>
      <c r="O21" s="37"/>
      <c r="P21" s="37"/>
      <c r="Q21" s="37"/>
    </row>
    <row r="22" spans="1:26" ht="20.100000000000001" customHeight="1" thickBot="1">
      <c r="A22" s="97" t="s">
        <v>64</v>
      </c>
      <c r="B22" s="22" t="s">
        <v>98</v>
      </c>
      <c r="C22" s="23">
        <v>5</v>
      </c>
      <c r="D22" s="8">
        <f>MROUND(D10,2.5)</f>
        <v>110</v>
      </c>
      <c r="E22" s="8">
        <f>MROUND(E10,2.5)</f>
        <v>40</v>
      </c>
      <c r="F22" s="8">
        <f>MROUND(F10,2.5)</f>
        <v>115</v>
      </c>
      <c r="G22" s="9">
        <f>MROUND(G10,2.5)</f>
        <v>57.5</v>
      </c>
      <c r="H22" s="71" t="s">
        <v>321</v>
      </c>
      <c r="I22" s="72" t="s">
        <v>157</v>
      </c>
      <c r="J22" s="37"/>
      <c r="K22" s="37"/>
      <c r="L22" s="37"/>
      <c r="M22" s="37"/>
      <c r="N22" s="37"/>
    </row>
    <row r="23" spans="1:26" ht="20.100000000000001" customHeight="1" thickBot="1">
      <c r="A23" s="91" t="s">
        <v>130</v>
      </c>
      <c r="B23" s="89" t="s">
        <v>98</v>
      </c>
      <c r="C23" s="90">
        <v>5</v>
      </c>
      <c r="D23" s="11">
        <f>D11</f>
        <v>125</v>
      </c>
      <c r="E23" s="11">
        <f>E11</f>
        <v>45</v>
      </c>
      <c r="F23" s="11">
        <f>F11</f>
        <v>132.5</v>
      </c>
      <c r="G23" s="12">
        <f>G11</f>
        <v>65</v>
      </c>
      <c r="H23" s="71" t="s">
        <v>153</v>
      </c>
      <c r="I23" s="72" t="s">
        <v>151</v>
      </c>
    </row>
    <row r="24" spans="1:26" ht="16.149999999999999" customHeight="1" thickBot="1">
      <c r="A24" s="92" t="s">
        <v>135</v>
      </c>
      <c r="B24" s="140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87.5</v>
      </c>
      <c r="G24" s="142">
        <f>MROUND(0.5*F3,2.5)</f>
        <v>45</v>
      </c>
      <c r="H24" s="71" t="s">
        <v>303</v>
      </c>
      <c r="I24" s="72" t="s">
        <v>152</v>
      </c>
    </row>
    <row r="25" spans="1:26" ht="16.149999999999999" customHeight="1" thickBot="1">
      <c r="A25" s="24" t="s">
        <v>286</v>
      </c>
      <c r="B25" s="87">
        <v>5</v>
      </c>
      <c r="C25" s="87">
        <v>3</v>
      </c>
      <c r="D25" s="11">
        <f>MROUND(F2*0.9,2.5)</f>
        <v>157.5</v>
      </c>
      <c r="E25" s="11">
        <f>MROUND(F3*0.9,2.5)</f>
        <v>80</v>
      </c>
      <c r="F25" s="11">
        <f>MROUND(C2*0.9,2.5)</f>
        <v>150</v>
      </c>
      <c r="G25" s="12">
        <f>MROUND(C3*0.9,2.5)</f>
        <v>55</v>
      </c>
      <c r="H25" s="71" t="s">
        <v>304</v>
      </c>
      <c r="I25" s="72" t="s">
        <v>306</v>
      </c>
    </row>
    <row r="26" spans="1:26" ht="17.25" thickBot="1">
      <c r="A26" s="24" t="s">
        <v>320</v>
      </c>
      <c r="B26" s="87">
        <v>5</v>
      </c>
      <c r="C26" s="87">
        <v>5</v>
      </c>
      <c r="D26" s="11">
        <f>MROUND(F2*0.9,2.5)</f>
        <v>157.5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</row>
    <row r="27" spans="1:26" ht="26.25">
      <c r="A27" s="156" t="s">
        <v>324</v>
      </c>
      <c r="B27" s="156"/>
      <c r="C27" s="156"/>
      <c r="D27" s="156"/>
      <c r="E27" s="156"/>
      <c r="F27" s="156"/>
      <c r="G27" s="156"/>
      <c r="H27" s="156"/>
      <c r="I27" s="156"/>
      <c r="J27" s="157"/>
    </row>
    <row r="28" spans="1:26" ht="38.25">
      <c r="A28" s="156" t="s">
        <v>325</v>
      </c>
      <c r="B28" s="156"/>
      <c r="C28" s="156"/>
      <c r="D28" s="156"/>
      <c r="E28" s="156"/>
      <c r="F28" s="156"/>
      <c r="G28" s="156"/>
      <c r="H28" s="156"/>
      <c r="I28" s="156"/>
      <c r="J28" s="156"/>
      <c r="Q28" s="184" t="s">
        <v>341</v>
      </c>
      <c r="R28" s="185"/>
      <c r="S28" s="185"/>
      <c r="T28" s="185"/>
      <c r="U28" s="185"/>
      <c r="V28" s="183"/>
      <c r="W28" s="183"/>
      <c r="X28" s="183"/>
      <c r="Y28" s="183"/>
      <c r="Z28" s="183"/>
    </row>
    <row r="29" spans="1:26" ht="38.25">
      <c r="A29" s="75" t="s">
        <v>139</v>
      </c>
      <c r="B29" s="37"/>
      <c r="J29" s="77"/>
      <c r="K29" s="77"/>
      <c r="L29" s="77"/>
      <c r="M29" s="77"/>
      <c r="Q29" s="184" t="s">
        <v>342</v>
      </c>
      <c r="R29" s="185"/>
      <c r="S29" s="185"/>
      <c r="T29" s="185"/>
      <c r="U29" s="185"/>
      <c r="V29" s="183"/>
      <c r="W29" s="183"/>
      <c r="X29" s="183"/>
      <c r="Y29" s="183"/>
      <c r="Z29" s="183"/>
    </row>
    <row r="30" spans="1:26">
      <c r="A30" s="72" t="s">
        <v>287</v>
      </c>
    </row>
    <row r="31" spans="1:26" ht="21" thickBot="1">
      <c r="A31" s="72" t="s">
        <v>288</v>
      </c>
      <c r="Q31" s="172" t="s">
        <v>335</v>
      </c>
      <c r="R31" s="173"/>
      <c r="S31" s="173"/>
      <c r="T31" s="173"/>
      <c r="U31" s="173"/>
      <c r="V31" s="173"/>
      <c r="W31" s="173"/>
      <c r="X31" s="173"/>
      <c r="Y31" s="145"/>
      <c r="Z31" s="158"/>
    </row>
    <row r="32" spans="1:26" ht="21" thickBot="1">
      <c r="A32" s="88"/>
      <c r="B32" s="24" t="s">
        <v>140</v>
      </c>
      <c r="C32" s="25" t="s">
        <v>141</v>
      </c>
      <c r="D32" s="25" t="s">
        <v>142</v>
      </c>
      <c r="E32" s="25" t="s">
        <v>143</v>
      </c>
      <c r="F32" s="25" t="s">
        <v>144</v>
      </c>
      <c r="G32" s="25" t="s">
        <v>145</v>
      </c>
      <c r="H32" s="25" t="s">
        <v>147</v>
      </c>
      <c r="I32" s="26" t="s">
        <v>148</v>
      </c>
      <c r="J32" s="90" t="s">
        <v>379</v>
      </c>
      <c r="K32" s="90" t="s">
        <v>381</v>
      </c>
      <c r="L32" s="37"/>
      <c r="M32" s="37"/>
      <c r="Q32" s="72"/>
      <c r="R32" s="145"/>
      <c r="S32" s="145"/>
      <c r="T32" s="145"/>
      <c r="U32" s="145"/>
      <c r="V32" s="145"/>
      <c r="W32" s="145"/>
      <c r="X32" s="145"/>
      <c r="Y32" s="145"/>
      <c r="Z32" s="158"/>
    </row>
    <row r="33" spans="1:26" ht="21" thickBot="1">
      <c r="A33" s="86" t="s">
        <v>112</v>
      </c>
      <c r="B33" s="5">
        <v>100</v>
      </c>
      <c r="C33" s="5">
        <v>100</v>
      </c>
      <c r="D33" s="5">
        <v>100</v>
      </c>
      <c r="E33" s="5">
        <v>120</v>
      </c>
      <c r="F33" s="5">
        <v>77</v>
      </c>
      <c r="G33" s="5">
        <v>100</v>
      </c>
      <c r="H33" s="5">
        <v>100</v>
      </c>
      <c r="I33" s="2">
        <v>100</v>
      </c>
      <c r="J33" s="197">
        <v>100</v>
      </c>
      <c r="K33" s="196">
        <v>100</v>
      </c>
      <c r="Q33" s="111" t="s">
        <v>376</v>
      </c>
      <c r="R33" s="144"/>
      <c r="S33" s="144"/>
      <c r="T33" s="144"/>
      <c r="U33" s="144"/>
      <c r="V33" s="144"/>
      <c r="W33" s="144"/>
      <c r="X33" s="144"/>
      <c r="Y33" s="144"/>
      <c r="Z33" s="158"/>
    </row>
    <row r="34" spans="1:26" ht="17.25" thickBot="1">
      <c r="A34" s="87" t="s">
        <v>343</v>
      </c>
      <c r="B34" s="8">
        <f t="shared" ref="B34:J34" si="0">0.9*B33</f>
        <v>90</v>
      </c>
      <c r="C34" s="8">
        <f t="shared" si="0"/>
        <v>90</v>
      </c>
      <c r="D34" s="8">
        <f t="shared" si="0"/>
        <v>90</v>
      </c>
      <c r="E34" s="8">
        <f t="shared" si="0"/>
        <v>108</v>
      </c>
      <c r="F34" s="8">
        <f t="shared" si="0"/>
        <v>69.3</v>
      </c>
      <c r="G34" s="8">
        <f t="shared" si="0"/>
        <v>90</v>
      </c>
      <c r="H34" s="8">
        <f t="shared" si="0"/>
        <v>90</v>
      </c>
      <c r="I34" s="8">
        <f t="shared" si="0"/>
        <v>90</v>
      </c>
      <c r="J34" s="8">
        <f t="shared" si="0"/>
        <v>90</v>
      </c>
      <c r="K34" s="9">
        <f t="shared" ref="K34" si="1">0.9*K33</f>
        <v>90</v>
      </c>
      <c r="Q34" s="37" t="s">
        <v>374</v>
      </c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7.25" thickBot="1">
      <c r="A35" s="87" t="s">
        <v>345</v>
      </c>
      <c r="B35" s="113">
        <f t="shared" ref="B35:K35" si="2">MROUND(0.85*B34,2.5)</f>
        <v>77.5</v>
      </c>
      <c r="C35" s="113">
        <f t="shared" si="2"/>
        <v>77.5</v>
      </c>
      <c r="D35" s="113">
        <f t="shared" si="2"/>
        <v>77.5</v>
      </c>
      <c r="E35" s="113">
        <f t="shared" si="2"/>
        <v>92.5</v>
      </c>
      <c r="F35" s="113">
        <f t="shared" si="2"/>
        <v>60</v>
      </c>
      <c r="G35" s="113">
        <f t="shared" si="2"/>
        <v>77.5</v>
      </c>
      <c r="H35" s="113">
        <f t="shared" si="2"/>
        <v>77.5</v>
      </c>
      <c r="I35" s="86">
        <f t="shared" si="2"/>
        <v>77.5</v>
      </c>
      <c r="J35" s="86">
        <f t="shared" si="2"/>
        <v>77.5</v>
      </c>
      <c r="K35" s="86">
        <f t="shared" si="2"/>
        <v>77.5</v>
      </c>
      <c r="Q35" s="37" t="s">
        <v>372</v>
      </c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1" thickBot="1">
      <c r="A36" s="87" t="s">
        <v>346</v>
      </c>
      <c r="B36" s="122">
        <f t="shared" ref="B36:K36" si="3">MROUND(0.8*B34,2.5)</f>
        <v>72.5</v>
      </c>
      <c r="C36" s="122">
        <f t="shared" si="3"/>
        <v>72.5</v>
      </c>
      <c r="D36" s="122">
        <f t="shared" si="3"/>
        <v>72.5</v>
      </c>
      <c r="E36" s="122">
        <f t="shared" si="3"/>
        <v>87.5</v>
      </c>
      <c r="F36" s="122">
        <f t="shared" si="3"/>
        <v>55</v>
      </c>
      <c r="G36" s="122">
        <f t="shared" si="3"/>
        <v>72.5</v>
      </c>
      <c r="H36" s="122">
        <f t="shared" si="3"/>
        <v>72.5</v>
      </c>
      <c r="I36" s="21">
        <f t="shared" si="3"/>
        <v>72.5</v>
      </c>
      <c r="J36" s="21">
        <f t="shared" si="3"/>
        <v>72.5</v>
      </c>
      <c r="K36" s="21">
        <f t="shared" si="3"/>
        <v>72.5</v>
      </c>
      <c r="Q36" s="174" t="s">
        <v>336</v>
      </c>
      <c r="R36" s="175"/>
      <c r="S36" s="175"/>
      <c r="T36" s="175"/>
      <c r="U36" s="175"/>
      <c r="V36" s="175"/>
      <c r="W36" s="176"/>
      <c r="X36" s="145"/>
      <c r="Y36" s="145"/>
      <c r="Z36" s="146"/>
    </row>
    <row r="37" spans="1:26" ht="42" thickBot="1">
      <c r="A37" s="87" t="s">
        <v>347</v>
      </c>
      <c r="B37" s="122">
        <f t="shared" ref="B37:K37" si="4">MROUND(0.75*B34,2.5)</f>
        <v>67.5</v>
      </c>
      <c r="C37" s="122">
        <f t="shared" si="4"/>
        <v>67.5</v>
      </c>
      <c r="D37" s="122">
        <f t="shared" si="4"/>
        <v>67.5</v>
      </c>
      <c r="E37" s="122">
        <f t="shared" si="4"/>
        <v>80</v>
      </c>
      <c r="F37" s="122">
        <f t="shared" si="4"/>
        <v>52.5</v>
      </c>
      <c r="G37" s="122">
        <f t="shared" si="4"/>
        <v>67.5</v>
      </c>
      <c r="H37" s="122">
        <f t="shared" si="4"/>
        <v>67.5</v>
      </c>
      <c r="I37" s="21">
        <f t="shared" si="4"/>
        <v>67.5</v>
      </c>
      <c r="J37" s="21">
        <f t="shared" si="4"/>
        <v>67.5</v>
      </c>
      <c r="K37" s="21">
        <f t="shared" si="4"/>
        <v>67.5</v>
      </c>
      <c r="Q37" s="177" t="s">
        <v>337</v>
      </c>
      <c r="R37" s="178"/>
      <c r="S37" s="178"/>
      <c r="T37" s="178"/>
      <c r="U37" s="178"/>
      <c r="V37" s="178"/>
      <c r="W37" s="179"/>
      <c r="X37" s="143"/>
      <c r="Y37" s="143"/>
    </row>
    <row r="38" spans="1:26" ht="17.25" thickBot="1">
      <c r="A38" s="87" t="s">
        <v>348</v>
      </c>
      <c r="B38" s="122">
        <f t="shared" ref="B38:K38" si="5">MROUND(0.7*B34,2.5)</f>
        <v>62.5</v>
      </c>
      <c r="C38" s="122">
        <f t="shared" si="5"/>
        <v>62.5</v>
      </c>
      <c r="D38" s="122">
        <f t="shared" si="5"/>
        <v>62.5</v>
      </c>
      <c r="E38" s="122">
        <f t="shared" si="5"/>
        <v>75</v>
      </c>
      <c r="F38" s="122">
        <f t="shared" si="5"/>
        <v>47.5</v>
      </c>
      <c r="G38" s="122">
        <f t="shared" si="5"/>
        <v>62.5</v>
      </c>
      <c r="H38" s="122">
        <f t="shared" si="5"/>
        <v>62.5</v>
      </c>
      <c r="I38" s="21">
        <f t="shared" si="5"/>
        <v>62.5</v>
      </c>
      <c r="J38" s="21">
        <f t="shared" si="5"/>
        <v>62.5</v>
      </c>
      <c r="K38" s="21">
        <f t="shared" si="5"/>
        <v>62.5</v>
      </c>
      <c r="Q38" s="180" t="s">
        <v>338</v>
      </c>
      <c r="R38" s="181"/>
      <c r="S38" s="181"/>
      <c r="T38" s="181"/>
      <c r="U38" s="181"/>
      <c r="V38" s="181"/>
      <c r="W38" s="182"/>
    </row>
    <row r="39" spans="1:26" ht="17.25" thickBot="1">
      <c r="A39" s="90" t="s">
        <v>349</v>
      </c>
      <c r="B39" s="122">
        <f t="shared" ref="B39:K39" si="6">MROUND(0.65*B34,2.5)</f>
        <v>57.5</v>
      </c>
      <c r="C39" s="122">
        <f t="shared" si="6"/>
        <v>57.5</v>
      </c>
      <c r="D39" s="122">
        <f t="shared" si="6"/>
        <v>57.5</v>
      </c>
      <c r="E39" s="122">
        <f t="shared" si="6"/>
        <v>70</v>
      </c>
      <c r="F39" s="122">
        <f t="shared" si="6"/>
        <v>45</v>
      </c>
      <c r="G39" s="122">
        <f t="shared" si="6"/>
        <v>57.5</v>
      </c>
      <c r="H39" s="122">
        <f t="shared" si="6"/>
        <v>57.5</v>
      </c>
      <c r="I39" s="21">
        <f t="shared" si="6"/>
        <v>57.5</v>
      </c>
      <c r="J39" s="21">
        <f t="shared" si="6"/>
        <v>57.5</v>
      </c>
      <c r="K39" s="21">
        <f t="shared" si="6"/>
        <v>57.5</v>
      </c>
      <c r="Q39" s="111" t="s">
        <v>373</v>
      </c>
    </row>
    <row r="40" spans="1:26" ht="17.25" thickBot="1">
      <c r="A40" s="90" t="s">
        <v>350</v>
      </c>
      <c r="B40" s="122">
        <f t="shared" ref="B40:K40" si="7">MROUND(0.6*B34,2.5)</f>
        <v>55</v>
      </c>
      <c r="C40" s="122">
        <f t="shared" si="7"/>
        <v>55</v>
      </c>
      <c r="D40" s="122">
        <f t="shared" si="7"/>
        <v>55</v>
      </c>
      <c r="E40" s="122">
        <f t="shared" si="7"/>
        <v>65</v>
      </c>
      <c r="F40" s="122">
        <f t="shared" si="7"/>
        <v>42.5</v>
      </c>
      <c r="G40" s="122">
        <f t="shared" si="7"/>
        <v>55</v>
      </c>
      <c r="H40" s="122">
        <f t="shared" si="7"/>
        <v>55</v>
      </c>
      <c r="I40" s="21">
        <f t="shared" si="7"/>
        <v>55</v>
      </c>
      <c r="J40" s="21">
        <f t="shared" si="7"/>
        <v>55</v>
      </c>
      <c r="K40" s="21">
        <f t="shared" si="7"/>
        <v>55</v>
      </c>
      <c r="Q40" s="111"/>
    </row>
    <row r="41" spans="1:26" ht="17.25" thickBot="1">
      <c r="A41" s="90" t="s">
        <v>351</v>
      </c>
      <c r="B41" s="154">
        <f t="shared" ref="B41:K41" si="8">MROUND(0.5*B34,2.5)</f>
        <v>45</v>
      </c>
      <c r="C41" s="154">
        <f t="shared" si="8"/>
        <v>45</v>
      </c>
      <c r="D41" s="154">
        <f t="shared" si="8"/>
        <v>45</v>
      </c>
      <c r="E41" s="154">
        <f t="shared" si="8"/>
        <v>55</v>
      </c>
      <c r="F41" s="154">
        <f t="shared" si="8"/>
        <v>35</v>
      </c>
      <c r="G41" s="154">
        <f t="shared" si="8"/>
        <v>45</v>
      </c>
      <c r="H41" s="154">
        <f t="shared" si="8"/>
        <v>45</v>
      </c>
      <c r="I41" s="23">
        <f t="shared" si="8"/>
        <v>45</v>
      </c>
      <c r="J41" s="23">
        <f t="shared" si="8"/>
        <v>45</v>
      </c>
      <c r="K41" s="23">
        <f t="shared" si="8"/>
        <v>45</v>
      </c>
      <c r="Q41" s="111" t="s">
        <v>375</v>
      </c>
    </row>
    <row r="43" spans="1:26">
      <c r="Q43" s="111" t="s">
        <v>339</v>
      </c>
    </row>
    <row r="44" spans="1:26">
      <c r="Q44" s="111" t="s">
        <v>340</v>
      </c>
    </row>
  </sheetData>
  <phoneticPr fontId="14" type="noConversion"/>
  <hyperlinks>
    <hyperlink ref="M2" r:id="rId1" xr:uid="{00000000-0004-0000-04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2"/>
  <sheetViews>
    <sheetView zoomScaleNormal="100" workbookViewId="0">
      <selection activeCell="H15" sqref="H15:I17"/>
    </sheetView>
  </sheetViews>
  <sheetFormatPr defaultColWidth="8.75" defaultRowHeight="16.5"/>
  <cols>
    <col min="2" max="3" width="8.75" bestFit="1" customWidth="1"/>
  </cols>
  <sheetData>
    <row r="1" spans="1:13" ht="16.149999999999999" customHeight="1">
      <c r="B1" s="18" t="s">
        <v>51</v>
      </c>
      <c r="L1" s="15" t="s">
        <v>35</v>
      </c>
    </row>
    <row r="2" spans="1:13" ht="16.149999999999999" customHeight="1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175</v>
      </c>
      <c r="G2" s="38"/>
      <c r="L2" s="15" t="s">
        <v>57</v>
      </c>
      <c r="M2" s="19" t="s">
        <v>5</v>
      </c>
    </row>
    <row r="3" spans="1:13" ht="16.149999999999999" customHeight="1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L3" t="s">
        <v>49</v>
      </c>
    </row>
    <row r="4" spans="1:13" ht="16.149999999999999" customHeight="1" thickBot="1">
      <c r="L4" t="s">
        <v>32</v>
      </c>
    </row>
    <row r="5" spans="1:13" ht="16.149999999999999" customHeight="1" thickBot="1">
      <c r="A5" s="56"/>
      <c r="B5" s="17" t="s">
        <v>308</v>
      </c>
      <c r="C5" s="67" t="s">
        <v>10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149999999999999" customHeight="1" thickBot="1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3" ht="16.149999999999999" customHeight="1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70</v>
      </c>
      <c r="G7" s="66">
        <f>MROUND((0.4*F3),2.5)</f>
        <v>35</v>
      </c>
      <c r="L7" t="s">
        <v>44</v>
      </c>
    </row>
    <row r="8" spans="1:13" ht="16.149999999999999" customHeight="1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87.5</v>
      </c>
      <c r="G8" s="6">
        <f>MROUND(0.5*F3,2.5)</f>
        <v>45</v>
      </c>
      <c r="L8" s="72" t="s">
        <v>201</v>
      </c>
    </row>
    <row r="9" spans="1:13" ht="16.149999999999999" customHeight="1" thickBot="1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105</v>
      </c>
      <c r="G9" s="9">
        <f>MROUND(0.6*F3,2.5)</f>
        <v>52.5</v>
      </c>
      <c r="L9" s="72" t="s">
        <v>289</v>
      </c>
    </row>
    <row r="10" spans="1:13" ht="16.149999999999999" customHeight="1">
      <c r="A10" s="37" t="s">
        <v>55</v>
      </c>
      <c r="B10" s="20">
        <v>3</v>
      </c>
      <c r="C10" s="21">
        <v>1</v>
      </c>
      <c r="D10" s="4">
        <f>MROUND(0.7*C2,2.5)</f>
        <v>117.5</v>
      </c>
      <c r="E10" s="5">
        <f>MROUND(0.7*C3,2.5)</f>
        <v>42.5</v>
      </c>
      <c r="F10" s="5">
        <f>MROUND(0.7*F2,2.5)</f>
        <v>122.5</v>
      </c>
      <c r="G10" s="6">
        <f>MROUND(0.7*F3,2.5)</f>
        <v>62.5</v>
      </c>
      <c r="L10" s="72" t="s">
        <v>295</v>
      </c>
    </row>
    <row r="11" spans="1:13" ht="16.149999999999999" customHeight="1" thickBot="1">
      <c r="A11" s="52" t="s">
        <v>62</v>
      </c>
      <c r="B11" s="61">
        <v>3</v>
      </c>
      <c r="C11" s="62">
        <v>1</v>
      </c>
      <c r="D11" s="7">
        <f>MROUND(0.8*C2,2.5)</f>
        <v>135</v>
      </c>
      <c r="E11" s="8">
        <f>MROUND(0.8*C3,2.5)</f>
        <v>47.5</v>
      </c>
      <c r="F11" s="8">
        <f>MROUND(0.8*F2,2.5)</f>
        <v>140</v>
      </c>
      <c r="G11" s="9">
        <f>MROUND(0.8*F3,2.5)</f>
        <v>70</v>
      </c>
      <c r="L11" s="72" t="s">
        <v>202</v>
      </c>
    </row>
    <row r="12" spans="1:13" ht="16.149999999999999" customHeight="1" thickBot="1">
      <c r="A12" s="53" t="s">
        <v>56</v>
      </c>
      <c r="B12" s="20" t="s">
        <v>11</v>
      </c>
      <c r="C12" s="21">
        <v>1</v>
      </c>
      <c r="D12" s="1">
        <f>MROUND(0.9*C2,2.5)</f>
        <v>150</v>
      </c>
      <c r="E12" s="2">
        <f>MROUND(0.9*C3,2.5)</f>
        <v>55</v>
      </c>
      <c r="F12" s="2">
        <f>MROUND(0.9*F2,2.5)</f>
        <v>157.5</v>
      </c>
      <c r="G12" s="3">
        <f>MROUND(0.9*F3,2.5)</f>
        <v>80</v>
      </c>
      <c r="L12" s="72" t="s">
        <v>300</v>
      </c>
    </row>
    <row r="13" spans="1:13" ht="16.149999999999999" customHeight="1" thickBot="1">
      <c r="A13" s="70" t="s">
        <v>95</v>
      </c>
      <c r="B13" s="24"/>
      <c r="C13" s="48"/>
      <c r="D13" s="68">
        <v>10</v>
      </c>
      <c r="E13" s="68">
        <v>10</v>
      </c>
      <c r="F13" s="68">
        <v>10</v>
      </c>
      <c r="G13" s="69">
        <v>10</v>
      </c>
      <c r="L13" s="72" t="s">
        <v>203</v>
      </c>
    </row>
    <row r="14" spans="1:13" ht="16.149999999999999" customHeight="1" thickBot="1">
      <c r="A14" s="67" t="s">
        <v>72</v>
      </c>
      <c r="B14" s="11"/>
      <c r="C14" s="48"/>
      <c r="D14" s="11">
        <f>MROUND((D12*0.025*D13)+D12,2.5)</f>
        <v>187.5</v>
      </c>
      <c r="E14" s="11">
        <f>MROUND((E12*0.025*E13)+E12,2.5)</f>
        <v>70</v>
      </c>
      <c r="F14" s="11">
        <f>MROUND((F12*0.025*F13)+F12,2.5)</f>
        <v>197.5</v>
      </c>
      <c r="G14" s="12">
        <f>MROUND((G12*0.025*G13)+G12,2.5)</f>
        <v>100</v>
      </c>
      <c r="L14" s="72" t="s">
        <v>204</v>
      </c>
    </row>
    <row r="15" spans="1:13" ht="16.149999999999999" customHeight="1">
      <c r="A15" s="193" t="s">
        <v>66</v>
      </c>
      <c r="B15" s="194">
        <v>1</v>
      </c>
      <c r="C15" s="86">
        <v>1</v>
      </c>
      <c r="D15" s="1">
        <f>MROUND(0.975*C2,2.5)</f>
        <v>162.5</v>
      </c>
      <c r="E15" s="2">
        <f>MROUND(0.975*C3,2.5)</f>
        <v>57.5</v>
      </c>
      <c r="F15" s="2">
        <f>MROUND(0.975*F2,2.5)</f>
        <v>170</v>
      </c>
      <c r="G15" s="3">
        <f>MROUND(0.975*F3,2.5)</f>
        <v>85</v>
      </c>
      <c r="H15" s="37" t="s">
        <v>398</v>
      </c>
      <c r="L15" s="72" t="s">
        <v>205</v>
      </c>
    </row>
    <row r="16" spans="1:13" ht="16.149999999999999" customHeight="1">
      <c r="A16" s="133" t="s">
        <v>58</v>
      </c>
      <c r="B16" s="20">
        <v>1</v>
      </c>
      <c r="C16" s="21">
        <v>1</v>
      </c>
      <c r="D16" s="4">
        <f>MROUND(1.05*C2,2.5)</f>
        <v>175</v>
      </c>
      <c r="E16" s="5">
        <f>MROUND(1.05*C3,2.5)</f>
        <v>62.5</v>
      </c>
      <c r="F16" s="5">
        <f>MROUND(1.05*F2,2.5)</f>
        <v>185</v>
      </c>
      <c r="G16" s="6">
        <f>MROUND(1.05*F3,2.5)</f>
        <v>92.5</v>
      </c>
      <c r="H16" s="37" t="s">
        <v>399</v>
      </c>
      <c r="L16" s="72" t="s">
        <v>213</v>
      </c>
    </row>
    <row r="17" spans="1:27" ht="16.149999999999999" customHeight="1" thickBot="1">
      <c r="A17" s="195" t="s">
        <v>65</v>
      </c>
      <c r="B17" s="22">
        <v>1</v>
      </c>
      <c r="C17" s="23">
        <v>1</v>
      </c>
      <c r="D17" s="7">
        <f>MROUND(1.125*C2,2.5)</f>
        <v>187.5</v>
      </c>
      <c r="E17" s="8">
        <f>MROUND(1.125*C3,2.5)</f>
        <v>67.5</v>
      </c>
      <c r="F17" s="8">
        <f>MROUND(1.125*F2,2.5)</f>
        <v>197.5</v>
      </c>
      <c r="G17" s="9">
        <f>MROUND(1.125*F3,2.5)</f>
        <v>97.5</v>
      </c>
      <c r="H17" s="37" t="s">
        <v>400</v>
      </c>
      <c r="L17" s="72" t="s">
        <v>297</v>
      </c>
    </row>
    <row r="18" spans="1:27" ht="16.149999999999999" customHeight="1" thickBot="1">
      <c r="A18" s="189" t="s">
        <v>368</v>
      </c>
      <c r="B18" s="190"/>
      <c r="C18" s="191"/>
      <c r="D18" s="192"/>
      <c r="E18" s="192"/>
      <c r="F18" s="192"/>
      <c r="H18" s="37"/>
      <c r="L18" s="72" t="s">
        <v>361</v>
      </c>
    </row>
    <row r="19" spans="1:27" ht="16.149999999999999" customHeight="1">
      <c r="A19" s="98" t="s">
        <v>206</v>
      </c>
      <c r="B19" s="99"/>
      <c r="C19" s="100"/>
      <c r="D19" s="100"/>
      <c r="E19" s="100"/>
      <c r="F19" s="100"/>
      <c r="G19" s="101"/>
    </row>
    <row r="20" spans="1:27" ht="16.149999999999999" customHeight="1">
      <c r="A20" s="102" t="s">
        <v>207</v>
      </c>
      <c r="B20" s="81"/>
      <c r="C20" s="82"/>
      <c r="D20" s="82"/>
      <c r="E20" s="82"/>
      <c r="F20" s="82"/>
      <c r="G20" s="103"/>
    </row>
    <row r="21" spans="1:27" ht="16.149999999999999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149999999999999" customHeight="1" thickBot="1">
      <c r="A22" s="97" t="s">
        <v>64</v>
      </c>
      <c r="B22" s="22" t="s">
        <v>98</v>
      </c>
      <c r="C22" s="23">
        <v>5</v>
      </c>
      <c r="D22" s="148">
        <f>MROUND(D10,2.5)</f>
        <v>117.5</v>
      </c>
      <c r="E22" s="148">
        <f>MROUND(E10,2.5)</f>
        <v>42.5</v>
      </c>
      <c r="F22" s="148">
        <f>MROUND(F10,2.5)</f>
        <v>122.5</v>
      </c>
      <c r="G22" s="149">
        <f>MROUND(G10,2.5)</f>
        <v>62.5</v>
      </c>
      <c r="H22" s="71" t="s">
        <v>321</v>
      </c>
      <c r="I22" s="72" t="s">
        <v>157</v>
      </c>
    </row>
    <row r="23" spans="1:27" ht="16.149999999999999" customHeight="1" thickBot="1">
      <c r="A23" s="91" t="s">
        <v>130</v>
      </c>
      <c r="B23" s="89" t="s">
        <v>98</v>
      </c>
      <c r="C23" s="90">
        <v>5</v>
      </c>
      <c r="D23" s="150">
        <f>D11</f>
        <v>135</v>
      </c>
      <c r="E23" s="150">
        <f>E11</f>
        <v>47.5</v>
      </c>
      <c r="F23" s="150">
        <f>F11</f>
        <v>140</v>
      </c>
      <c r="G23" s="151">
        <f>G11</f>
        <v>70</v>
      </c>
      <c r="H23" s="71" t="s">
        <v>153</v>
      </c>
      <c r="I23" s="72" t="s">
        <v>151</v>
      </c>
    </row>
    <row r="24" spans="1:27" ht="16.149999999999999" customHeight="1" thickBot="1">
      <c r="A24" s="92" t="s">
        <v>135</v>
      </c>
      <c r="B24" s="147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87.5</v>
      </c>
      <c r="G24" s="142">
        <f>MROUND(0.5*F3,2.5)</f>
        <v>45</v>
      </c>
      <c r="H24" s="71" t="s">
        <v>303</v>
      </c>
      <c r="I24" s="72" t="s">
        <v>152</v>
      </c>
    </row>
    <row r="25" spans="1:27" ht="17.25" thickBot="1">
      <c r="A25" s="24" t="s">
        <v>286</v>
      </c>
      <c r="B25" s="24">
        <v>5</v>
      </c>
      <c r="C25" s="87">
        <v>3</v>
      </c>
      <c r="D25" s="150">
        <f>MROUND(F2*0.9,2.5)</f>
        <v>157.5</v>
      </c>
      <c r="E25" s="150">
        <f>MROUND(F3*0.9,2.5)</f>
        <v>80</v>
      </c>
      <c r="F25" s="150">
        <f>MROUND(C2*0.9,2.5)</f>
        <v>150</v>
      </c>
      <c r="G25" s="151">
        <f>MROUND(C3*0.9,2.5)</f>
        <v>55</v>
      </c>
      <c r="H25" s="71" t="s">
        <v>304</v>
      </c>
      <c r="I25" s="72" t="s">
        <v>306</v>
      </c>
    </row>
    <row r="26" spans="1:27" ht="39" thickBot="1">
      <c r="A26" s="24" t="s">
        <v>320</v>
      </c>
      <c r="B26" s="87">
        <v>5</v>
      </c>
      <c r="C26" s="87">
        <v>5</v>
      </c>
      <c r="D26" s="11">
        <f>MROUND(F2*0.9,2.5)</f>
        <v>157.5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  <c r="AA26" s="183"/>
    </row>
    <row r="27" spans="1:27" ht="38.25">
      <c r="A27" s="75" t="s">
        <v>139</v>
      </c>
      <c r="B27" s="37"/>
      <c r="J27" s="77"/>
      <c r="K27" s="77"/>
      <c r="L27" s="77"/>
      <c r="M27" s="77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>
      <c r="A28" s="72" t="s">
        <v>287</v>
      </c>
    </row>
    <row r="29" spans="1:27" ht="21" thickBot="1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  <c r="AA29" s="158"/>
    </row>
    <row r="30" spans="1:27" ht="21" thickBot="1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Q30" s="72"/>
      <c r="R30" s="145"/>
      <c r="S30" s="145"/>
      <c r="T30" s="145"/>
      <c r="U30" s="145"/>
      <c r="V30" s="145"/>
      <c r="W30" s="145"/>
      <c r="X30" s="145"/>
      <c r="Y30" s="145"/>
      <c r="Z30" s="158"/>
      <c r="AA30" s="158"/>
    </row>
    <row r="31" spans="1:27" ht="21" thickBot="1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  <c r="AA31" s="158"/>
    </row>
    <row r="32" spans="1:27" ht="17.25" thickBot="1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7.25" thickBot="1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21" thickBot="1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  <c r="AA34" s="146"/>
    </row>
    <row r="35" spans="1:27" ht="42" thickBot="1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7" ht="17.25" thickBot="1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80" t="s">
        <v>338</v>
      </c>
      <c r="R36" s="181"/>
      <c r="S36" s="181"/>
      <c r="T36" s="181"/>
      <c r="U36" s="181"/>
      <c r="V36" s="181"/>
      <c r="W36" s="182"/>
    </row>
    <row r="37" spans="1:27" ht="17.25" thickBot="1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11" t="s">
        <v>373</v>
      </c>
    </row>
    <row r="38" spans="1:27" ht="17.25" thickBot="1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/>
    </row>
    <row r="39" spans="1:27" ht="17.25" thickBot="1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 t="s">
        <v>375</v>
      </c>
    </row>
    <row r="41" spans="1:27">
      <c r="Q41" s="111" t="s">
        <v>339</v>
      </c>
    </row>
    <row r="42" spans="1:27">
      <c r="Q42" s="111" t="s">
        <v>340</v>
      </c>
    </row>
  </sheetData>
  <phoneticPr fontId="14" type="noConversion"/>
  <hyperlinks>
    <hyperlink ref="M2" r:id="rId1" xr:uid="{00000000-0004-0000-05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A43"/>
  <sheetViews>
    <sheetView zoomScaleNormal="100" workbookViewId="0">
      <selection activeCell="M22" sqref="M22"/>
    </sheetView>
  </sheetViews>
  <sheetFormatPr defaultColWidth="8.75" defaultRowHeight="16.5"/>
  <cols>
    <col min="2" max="3" width="8.75" bestFit="1" customWidth="1"/>
  </cols>
  <sheetData>
    <row r="1" spans="1:12" ht="16.149999999999999" customHeight="1">
      <c r="B1" s="18" t="s">
        <v>51</v>
      </c>
      <c r="K1" s="15" t="s">
        <v>35</v>
      </c>
    </row>
    <row r="2" spans="1:12" ht="16.149999999999999" customHeight="1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175</v>
      </c>
      <c r="G2" s="38"/>
      <c r="K2" s="15" t="s">
        <v>57</v>
      </c>
      <c r="L2" s="19" t="s">
        <v>5</v>
      </c>
    </row>
    <row r="3" spans="1:12" ht="16.149999999999999" customHeight="1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K3" t="s">
        <v>49</v>
      </c>
    </row>
    <row r="4" spans="1:12" ht="16.149999999999999" customHeight="1" thickBot="1">
      <c r="K4" t="s">
        <v>32</v>
      </c>
    </row>
    <row r="5" spans="1:12" ht="16.149999999999999" customHeight="1" thickBot="1">
      <c r="A5" s="56"/>
      <c r="B5" s="17" t="s">
        <v>309</v>
      </c>
      <c r="C5" s="67" t="s">
        <v>71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2" ht="16.149999999999999" customHeight="1" thickBot="1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2" ht="16.149999999999999" customHeight="1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70</v>
      </c>
      <c r="G7" s="66">
        <f>MROUND((0.4*F3),2.5)</f>
        <v>35</v>
      </c>
      <c r="K7" t="s">
        <v>44</v>
      </c>
    </row>
    <row r="8" spans="1:12" ht="16.149999999999999" customHeight="1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87.5</v>
      </c>
      <c r="G8" s="6">
        <f>MROUND(0.5*F3,2.5)</f>
        <v>45</v>
      </c>
      <c r="K8" s="72" t="s">
        <v>201</v>
      </c>
    </row>
    <row r="9" spans="1:12" ht="16.149999999999999" customHeight="1" thickBot="1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105</v>
      </c>
      <c r="G9" s="9">
        <f>MROUND(0.6*F3,2.5)</f>
        <v>52.5</v>
      </c>
      <c r="K9" s="72" t="s">
        <v>289</v>
      </c>
    </row>
    <row r="10" spans="1:12" ht="16.149999999999999" customHeight="1">
      <c r="A10" s="37" t="s">
        <v>55</v>
      </c>
      <c r="B10" s="20">
        <v>5</v>
      </c>
      <c r="C10" s="21">
        <v>1</v>
      </c>
      <c r="D10" s="4">
        <f>MROUND(0.75*C2,2.5)</f>
        <v>125</v>
      </c>
      <c r="E10" s="5">
        <f>MROUND(0.75*C3,2.5)</f>
        <v>45</v>
      </c>
      <c r="F10" s="5">
        <f>MROUND(0.75*F2,2.5)</f>
        <v>132.5</v>
      </c>
      <c r="G10" s="6">
        <f>MROUND(0.75*F3,2.5)</f>
        <v>65</v>
      </c>
      <c r="K10" s="72" t="s">
        <v>295</v>
      </c>
    </row>
    <row r="11" spans="1:12" ht="16.149999999999999" customHeight="1" thickBot="1">
      <c r="A11" s="52" t="s">
        <v>62</v>
      </c>
      <c r="B11" s="61">
        <v>3</v>
      </c>
      <c r="C11" s="62">
        <v>1</v>
      </c>
      <c r="D11" s="7">
        <f>MROUND(0.85*C2,2.5)</f>
        <v>142.5</v>
      </c>
      <c r="E11" s="8">
        <f>MROUND(0.85*C3,2.5)</f>
        <v>50</v>
      </c>
      <c r="F11" s="8">
        <f>MROUND(0.85*F2,2.5)</f>
        <v>150</v>
      </c>
      <c r="G11" s="9">
        <f>MROUND(0.85*F3,2.5)</f>
        <v>75</v>
      </c>
      <c r="K11" s="72" t="s">
        <v>202</v>
      </c>
    </row>
    <row r="12" spans="1:12" ht="16.149999999999999" customHeight="1" thickBot="1">
      <c r="A12" s="53" t="s">
        <v>56</v>
      </c>
      <c r="B12" s="20" t="s">
        <v>20</v>
      </c>
      <c r="C12" s="21">
        <v>1</v>
      </c>
      <c r="D12" s="1">
        <f>MROUND(0.95*C2,2.5)</f>
        <v>160</v>
      </c>
      <c r="E12" s="2">
        <f>MROUND(0.95*C3,2.5)</f>
        <v>57.5</v>
      </c>
      <c r="F12" s="2">
        <f>MROUND(0.95*F2,2.5)</f>
        <v>167.5</v>
      </c>
      <c r="G12" s="3">
        <f>MROUND(0.95*F3,2.5)</f>
        <v>82.5</v>
      </c>
      <c r="K12" s="72" t="s">
        <v>300</v>
      </c>
    </row>
    <row r="13" spans="1:12" ht="16.149999999999999" customHeight="1" thickBot="1">
      <c r="A13" s="70" t="s">
        <v>95</v>
      </c>
      <c r="B13" s="24"/>
      <c r="C13" s="48"/>
      <c r="D13" s="68">
        <v>10</v>
      </c>
      <c r="E13" s="68">
        <v>10</v>
      </c>
      <c r="F13" s="68">
        <v>10</v>
      </c>
      <c r="G13" s="69">
        <v>10</v>
      </c>
      <c r="K13" s="72" t="s">
        <v>203</v>
      </c>
    </row>
    <row r="14" spans="1:12" ht="16.149999999999999" customHeight="1" thickBot="1">
      <c r="A14" s="67" t="s">
        <v>72</v>
      </c>
      <c r="B14" s="11"/>
      <c r="C14" s="48"/>
      <c r="D14" s="11">
        <f>MROUND((D12*0.025*D13)+D12,2.5)</f>
        <v>200</v>
      </c>
      <c r="E14" s="11">
        <f>MROUND((E12*0.025*E13)+E12,2.5)</f>
        <v>72.5</v>
      </c>
      <c r="F14" s="11">
        <f>MROUND((F12*0.025*F13)+F12,2.5)</f>
        <v>210</v>
      </c>
      <c r="G14" s="12">
        <f>MROUND((G12*0.025*G13)+G12,2.5)</f>
        <v>102.5</v>
      </c>
      <c r="K14" s="72" t="s">
        <v>204</v>
      </c>
    </row>
    <row r="15" spans="1:12" ht="16.149999999999999" customHeight="1">
      <c r="A15" s="193" t="s">
        <v>66</v>
      </c>
      <c r="B15" s="194">
        <v>1</v>
      </c>
      <c r="C15" s="86">
        <v>1</v>
      </c>
      <c r="D15" s="1">
        <f>MROUND(1.025*C2,2.5)</f>
        <v>172.5</v>
      </c>
      <c r="E15" s="2">
        <f>MROUND(1.025*C3,2.5)</f>
        <v>62.5</v>
      </c>
      <c r="F15" s="2">
        <f>MROUND(1.025*F2,2.5)</f>
        <v>180</v>
      </c>
      <c r="G15" s="3">
        <f>MROUND(1.025*F3,2.5)</f>
        <v>90</v>
      </c>
      <c r="H15" s="37" t="s">
        <v>398</v>
      </c>
      <c r="K15" s="72" t="s">
        <v>205</v>
      </c>
    </row>
    <row r="16" spans="1:12" ht="16.149999999999999" customHeight="1">
      <c r="A16" s="133" t="s">
        <v>58</v>
      </c>
      <c r="B16" s="20">
        <v>1</v>
      </c>
      <c r="C16" s="21">
        <v>1</v>
      </c>
      <c r="D16" s="4">
        <f>MROUND(1.1*C2,2.5)</f>
        <v>185</v>
      </c>
      <c r="E16" s="5">
        <f>MROUND(1.1*C3,2.5)</f>
        <v>65</v>
      </c>
      <c r="F16" s="5">
        <f>MROUND(1.1*F2,2.5)</f>
        <v>192.5</v>
      </c>
      <c r="G16" s="6">
        <f>MROUND(1.1*F3,2.5)</f>
        <v>97.5</v>
      </c>
      <c r="H16" s="37" t="s">
        <v>399</v>
      </c>
      <c r="K16" s="72" t="s">
        <v>213</v>
      </c>
    </row>
    <row r="17" spans="1:27" ht="16.149999999999999" customHeight="1" thickBot="1">
      <c r="A17" s="195" t="s">
        <v>65</v>
      </c>
      <c r="B17" s="22">
        <v>1</v>
      </c>
      <c r="C17" s="23">
        <v>1</v>
      </c>
      <c r="D17" s="7">
        <f>MROUND(1.175*C2,2.5)</f>
        <v>197.5</v>
      </c>
      <c r="E17" s="8">
        <f>MROUND(1.175*C3,2.5)</f>
        <v>70</v>
      </c>
      <c r="F17" s="8">
        <f>MROUND(1.175*F2,2.5)</f>
        <v>205</v>
      </c>
      <c r="G17" s="9">
        <f>MROUND(1.175*F3,2.5)</f>
        <v>102.5</v>
      </c>
      <c r="H17" s="37" t="s">
        <v>400</v>
      </c>
      <c r="K17" s="72" t="s">
        <v>297</v>
      </c>
    </row>
    <row r="18" spans="1:27" ht="16.149999999999999" customHeight="1" thickBot="1">
      <c r="A18" s="189" t="s">
        <v>368</v>
      </c>
      <c r="B18" s="190"/>
      <c r="C18" s="191"/>
      <c r="D18" s="192"/>
      <c r="E18" s="192"/>
      <c r="F18" s="192"/>
      <c r="H18" s="37"/>
      <c r="K18" s="72" t="s">
        <v>361</v>
      </c>
    </row>
    <row r="19" spans="1:27" ht="16.149999999999999" customHeight="1">
      <c r="A19" s="98" t="s">
        <v>206</v>
      </c>
      <c r="B19" s="99"/>
      <c r="C19" s="100"/>
      <c r="D19" s="100"/>
      <c r="E19" s="100"/>
      <c r="F19" s="100"/>
      <c r="G19" s="101"/>
    </row>
    <row r="20" spans="1:27" ht="16.149999999999999" customHeight="1">
      <c r="A20" s="102" t="s">
        <v>207</v>
      </c>
      <c r="B20" s="81"/>
      <c r="C20" s="82"/>
      <c r="D20" s="82"/>
      <c r="E20" s="82"/>
      <c r="F20" s="82"/>
      <c r="G20" s="103"/>
    </row>
    <row r="21" spans="1:27" ht="16.149999999999999" customHeight="1" thickBot="1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149999999999999" customHeight="1" thickBot="1">
      <c r="A22" s="152" t="s">
        <v>64</v>
      </c>
      <c r="B22" s="153" t="s">
        <v>98</v>
      </c>
      <c r="C22" s="87">
        <v>5</v>
      </c>
      <c r="D22" s="11">
        <f>MROUND(D10,2.5)</f>
        <v>125</v>
      </c>
      <c r="E22" s="11">
        <f>MROUND(E10,2.5)</f>
        <v>45</v>
      </c>
      <c r="F22" s="11">
        <f>MROUND(F10,2.5)</f>
        <v>132.5</v>
      </c>
      <c r="G22" s="12">
        <f>MROUND(G10,2.5)</f>
        <v>65</v>
      </c>
      <c r="H22" s="71" t="s">
        <v>321</v>
      </c>
      <c r="I22" s="72" t="s">
        <v>157</v>
      </c>
    </row>
    <row r="23" spans="1:27" ht="16.149999999999999" customHeight="1" thickBot="1">
      <c r="A23" s="91" t="s">
        <v>130</v>
      </c>
      <c r="B23" s="89" t="s">
        <v>98</v>
      </c>
      <c r="C23" s="90">
        <v>5</v>
      </c>
      <c r="D23" s="11">
        <f>D11</f>
        <v>142.5</v>
      </c>
      <c r="E23" s="11">
        <f>E11</f>
        <v>50</v>
      </c>
      <c r="F23" s="11">
        <f>F11</f>
        <v>150</v>
      </c>
      <c r="G23" s="12">
        <f>G11</f>
        <v>75</v>
      </c>
      <c r="H23" s="71" t="s">
        <v>153</v>
      </c>
      <c r="I23" s="72" t="s">
        <v>151</v>
      </c>
    </row>
    <row r="24" spans="1:27" ht="16.149999999999999" customHeight="1" thickBot="1">
      <c r="A24" s="92" t="s">
        <v>135</v>
      </c>
      <c r="B24" s="140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87.5</v>
      </c>
      <c r="G24" s="142">
        <f>MROUND(0.5*F3,2.5)</f>
        <v>45</v>
      </c>
      <c r="H24" s="71" t="s">
        <v>303</v>
      </c>
      <c r="I24" s="72" t="s">
        <v>152</v>
      </c>
    </row>
    <row r="25" spans="1:27" ht="16.149999999999999" customHeight="1" thickBot="1">
      <c r="A25" s="154" t="s">
        <v>286</v>
      </c>
      <c r="B25" s="24">
        <v>5</v>
      </c>
      <c r="C25" s="87">
        <v>3</v>
      </c>
      <c r="D25" s="148">
        <f>MROUND(F2*0.9,2.5)</f>
        <v>157.5</v>
      </c>
      <c r="E25" s="148">
        <f>MROUND(F3*0.9,2.5)</f>
        <v>80</v>
      </c>
      <c r="F25" s="148">
        <f>MROUND(C2*0.9,2.5)</f>
        <v>150</v>
      </c>
      <c r="G25" s="149">
        <f>MROUND(C3*0.9,2.5)</f>
        <v>55</v>
      </c>
      <c r="H25" s="71" t="s">
        <v>304</v>
      </c>
      <c r="I25" s="72" t="s">
        <v>306</v>
      </c>
    </row>
    <row r="26" spans="1:27" ht="17.25" thickBot="1">
      <c r="A26" s="24" t="s">
        <v>320</v>
      </c>
      <c r="B26" s="87">
        <v>5</v>
      </c>
      <c r="C26" s="87">
        <v>5</v>
      </c>
      <c r="D26" s="11">
        <f>MROUND(F2*0.9,2.5)</f>
        <v>157.5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</row>
    <row r="27" spans="1:27" ht="38.25">
      <c r="A27" s="75" t="s">
        <v>139</v>
      </c>
      <c r="B27" s="37"/>
      <c r="J27" s="77"/>
      <c r="K27" s="77"/>
      <c r="L27" s="77"/>
      <c r="M27" s="77"/>
      <c r="Q27" s="184" t="s">
        <v>341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 ht="38.25">
      <c r="A28" s="72" t="s">
        <v>287</v>
      </c>
      <c r="Q28" s="184" t="s">
        <v>342</v>
      </c>
      <c r="R28" s="185"/>
      <c r="S28" s="185"/>
      <c r="T28" s="185"/>
      <c r="U28" s="185"/>
      <c r="V28" s="183"/>
      <c r="W28" s="183"/>
      <c r="X28" s="183"/>
      <c r="Y28" s="183"/>
      <c r="Z28" s="183"/>
      <c r="AA28" s="183"/>
    </row>
    <row r="29" spans="1:27" ht="17.25" thickBot="1">
      <c r="A29" s="72" t="s">
        <v>288</v>
      </c>
    </row>
    <row r="30" spans="1:27" ht="21" thickBot="1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Q30" s="172" t="s">
        <v>335</v>
      </c>
      <c r="R30" s="173"/>
      <c r="S30" s="173"/>
      <c r="T30" s="173"/>
      <c r="U30" s="173"/>
      <c r="V30" s="173"/>
      <c r="W30" s="173"/>
      <c r="X30" s="173"/>
      <c r="Y30" s="145"/>
      <c r="Z30" s="158"/>
      <c r="AA30" s="158"/>
    </row>
    <row r="31" spans="1:27" ht="21" thickBot="1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72"/>
      <c r="R31" s="145"/>
      <c r="S31" s="145"/>
      <c r="T31" s="145"/>
      <c r="U31" s="145"/>
      <c r="V31" s="145"/>
      <c r="W31" s="145"/>
      <c r="X31" s="145"/>
      <c r="Y31" s="145"/>
      <c r="Z31" s="158"/>
      <c r="AA31" s="158"/>
    </row>
    <row r="32" spans="1:27" ht="21" thickBot="1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111" t="s">
        <v>376</v>
      </c>
      <c r="R32" s="144"/>
      <c r="S32" s="144"/>
      <c r="T32" s="144"/>
      <c r="U32" s="144"/>
      <c r="V32" s="144"/>
      <c r="W32" s="144"/>
      <c r="X32" s="144"/>
      <c r="Y32" s="144"/>
      <c r="Z32" s="158"/>
      <c r="AA32" s="146"/>
    </row>
    <row r="33" spans="1:27" ht="21" thickBot="1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374</v>
      </c>
      <c r="R33" s="37"/>
      <c r="S33" s="37"/>
      <c r="T33" s="37"/>
      <c r="U33" s="37"/>
      <c r="V33" s="37"/>
      <c r="W33" s="37"/>
      <c r="X33" s="37"/>
      <c r="Y33" s="37"/>
      <c r="Z33" s="37"/>
      <c r="AA33" s="146"/>
    </row>
    <row r="34" spans="1:27" ht="17.25" thickBot="1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37" t="s">
        <v>372</v>
      </c>
      <c r="R34" s="37"/>
      <c r="S34" s="37"/>
      <c r="T34" s="37"/>
      <c r="U34" s="37"/>
      <c r="V34" s="37"/>
      <c r="W34" s="37"/>
      <c r="X34" s="37"/>
      <c r="Y34" s="37"/>
      <c r="Z34" s="37"/>
    </row>
    <row r="35" spans="1:27" ht="21" thickBot="1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4" t="s">
        <v>336</v>
      </c>
      <c r="R35" s="175"/>
      <c r="S35" s="175"/>
      <c r="T35" s="175"/>
      <c r="U35" s="175"/>
      <c r="V35" s="175"/>
      <c r="W35" s="176"/>
      <c r="X35" s="145"/>
      <c r="Y35" s="145"/>
      <c r="Z35" s="146"/>
    </row>
    <row r="36" spans="1:27" ht="42" thickBot="1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77" t="s">
        <v>337</v>
      </c>
      <c r="R36" s="178"/>
      <c r="S36" s="178"/>
      <c r="T36" s="178"/>
      <c r="U36" s="178"/>
      <c r="V36" s="178"/>
      <c r="W36" s="179"/>
      <c r="X36" s="143"/>
      <c r="Y36" s="143"/>
    </row>
    <row r="37" spans="1:27" ht="17.25" thickBot="1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80" t="s">
        <v>338</v>
      </c>
      <c r="R37" s="181"/>
      <c r="S37" s="181"/>
      <c r="T37" s="181"/>
      <c r="U37" s="181"/>
      <c r="V37" s="181"/>
      <c r="W37" s="182"/>
    </row>
    <row r="38" spans="1:27" ht="17.25" thickBot="1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 t="s">
        <v>373</v>
      </c>
    </row>
    <row r="39" spans="1:27" ht="17.25" thickBot="1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/>
    </row>
    <row r="40" spans="1:27">
      <c r="Q40" s="111" t="s">
        <v>375</v>
      </c>
    </row>
    <row r="42" spans="1:27">
      <c r="Q42" s="111" t="s">
        <v>339</v>
      </c>
    </row>
    <row r="43" spans="1:27">
      <c r="Q43" s="111" t="s">
        <v>340</v>
      </c>
    </row>
  </sheetData>
  <phoneticPr fontId="14" type="noConversion"/>
  <hyperlinks>
    <hyperlink ref="L2" r:id="rId1" xr:uid="{00000000-0004-0000-06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28"/>
  <sheetViews>
    <sheetView zoomScale="85" zoomScaleNormal="85" workbookViewId="0">
      <selection activeCell="J24" sqref="J24"/>
    </sheetView>
  </sheetViews>
  <sheetFormatPr defaultColWidth="8.75" defaultRowHeight="16.5"/>
  <cols>
    <col min="4" max="7" width="8.75" bestFit="1" customWidth="1"/>
  </cols>
  <sheetData>
    <row r="1" spans="1:19" ht="17.25">
      <c r="B1" s="18" t="s">
        <v>51</v>
      </c>
      <c r="J1" s="15" t="s">
        <v>35</v>
      </c>
    </row>
    <row r="2" spans="1:19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175</v>
      </c>
      <c r="G2" s="38"/>
      <c r="J2" s="15" t="s">
        <v>57</v>
      </c>
      <c r="K2" s="19" t="s">
        <v>5</v>
      </c>
    </row>
    <row r="3" spans="1:19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J3" t="s">
        <v>49</v>
      </c>
    </row>
    <row r="4" spans="1:19">
      <c r="J4" t="s">
        <v>32</v>
      </c>
    </row>
    <row r="5" spans="1:19">
      <c r="B5" s="17" t="s">
        <v>18</v>
      </c>
      <c r="C5" s="41" t="s">
        <v>23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9">
      <c r="A6" s="55" t="s">
        <v>28</v>
      </c>
      <c r="B6" s="40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  <c r="J6" s="72"/>
    </row>
    <row r="7" spans="1:19">
      <c r="A7" s="73" t="s">
        <v>87</v>
      </c>
      <c r="B7" s="20">
        <v>5</v>
      </c>
      <c r="C7" s="21">
        <v>1</v>
      </c>
      <c r="D7" s="1">
        <f>MROUND(0.4*C2,2.5)</f>
        <v>67.5</v>
      </c>
      <c r="E7" s="2">
        <f>MROUND(0.4*C3,2.5)</f>
        <v>25</v>
      </c>
      <c r="F7" s="2">
        <f>MROUND(0.4*F2,2.5)</f>
        <v>70</v>
      </c>
      <c r="G7" s="3">
        <f>MROUND(0.4*F3,2.5)</f>
        <v>35</v>
      </c>
    </row>
    <row r="8" spans="1:19" ht="26.25">
      <c r="A8" s="73" t="s">
        <v>87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87.5</v>
      </c>
      <c r="G8" s="6">
        <f>MROUND(0.5*F3,2.5)</f>
        <v>45</v>
      </c>
      <c r="J8" s="27" t="s">
        <v>34</v>
      </c>
      <c r="K8" s="27"/>
      <c r="L8" s="27"/>
      <c r="M8" s="27"/>
      <c r="Q8" s="27"/>
      <c r="R8" s="27"/>
      <c r="S8" s="27"/>
    </row>
    <row r="9" spans="1:19" ht="26.25">
      <c r="A9" s="74" t="s">
        <v>87</v>
      </c>
      <c r="B9" s="22">
        <v>5</v>
      </c>
      <c r="C9" s="23">
        <v>1</v>
      </c>
      <c r="D9" s="7">
        <f>MROUND(0.6*C2,2.5)</f>
        <v>100</v>
      </c>
      <c r="E9" s="8">
        <f>MROUND(0.6*C3,2.5)</f>
        <v>35</v>
      </c>
      <c r="F9" s="8">
        <f>MROUND(0.6*F2,2.5)</f>
        <v>105</v>
      </c>
      <c r="G9" s="9">
        <f>MROUND(0.6*F3,2.5)</f>
        <v>52.5</v>
      </c>
      <c r="J9" s="27" t="s">
        <v>45</v>
      </c>
      <c r="K9" s="27"/>
      <c r="L9" s="27"/>
      <c r="M9" s="27"/>
      <c r="Q9" s="27"/>
      <c r="R9" s="27"/>
      <c r="S9" s="27"/>
    </row>
    <row r="10" spans="1:19" ht="26.25">
      <c r="A10" s="28"/>
      <c r="B10" s="29"/>
      <c r="C10" s="28"/>
      <c r="D10" s="5"/>
      <c r="E10" s="5"/>
      <c r="F10" s="5"/>
      <c r="G10" s="5"/>
      <c r="H10" s="5"/>
      <c r="J10" s="27" t="s">
        <v>88</v>
      </c>
    </row>
    <row r="11" spans="1:19" ht="26.25">
      <c r="A11" s="28"/>
      <c r="B11" s="29"/>
      <c r="C11" s="28"/>
      <c r="D11" s="5"/>
      <c r="E11" s="5"/>
      <c r="F11" s="5"/>
      <c r="G11" s="5"/>
      <c r="H11" s="5"/>
      <c r="J11" s="27" t="s">
        <v>6</v>
      </c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26.25">
      <c r="A12" s="30"/>
      <c r="B12" s="29"/>
      <c r="C12" s="28"/>
      <c r="D12" s="5"/>
      <c r="E12" s="5"/>
      <c r="F12" s="5"/>
      <c r="G12" s="5"/>
      <c r="H12" s="5"/>
      <c r="J12" s="27" t="s">
        <v>78</v>
      </c>
      <c r="K12" s="27"/>
      <c r="L12" s="27"/>
      <c r="M12" s="27"/>
      <c r="N12" s="27"/>
      <c r="O12" s="27"/>
      <c r="P12" s="27"/>
      <c r="Q12" s="27"/>
      <c r="R12" s="27"/>
      <c r="S12" s="27"/>
    </row>
    <row r="13" spans="1:19" ht="26.25">
      <c r="A13" s="31"/>
      <c r="B13" s="28" t="s">
        <v>53</v>
      </c>
      <c r="C13" s="5"/>
      <c r="D13" s="5"/>
      <c r="E13" s="5"/>
      <c r="F13" s="5"/>
      <c r="G13" s="5"/>
      <c r="H13" s="5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ht="26.25">
      <c r="A14" s="80"/>
      <c r="B14" s="80"/>
      <c r="C14" s="80"/>
      <c r="D14" s="80"/>
      <c r="E14" s="80"/>
      <c r="F14" s="80"/>
      <c r="G14" s="80"/>
      <c r="H14" s="80"/>
      <c r="I14" s="77"/>
      <c r="J14" s="27" t="s">
        <v>38</v>
      </c>
      <c r="K14" s="27"/>
      <c r="L14" s="27"/>
      <c r="M14" s="27"/>
      <c r="N14" s="27"/>
      <c r="O14" s="27"/>
      <c r="P14" s="27"/>
      <c r="Q14" s="27"/>
      <c r="R14" s="27"/>
      <c r="S14" s="27"/>
    </row>
    <row r="15" spans="1:19" ht="26.25">
      <c r="A15" s="80" t="s">
        <v>105</v>
      </c>
      <c r="B15" s="81"/>
      <c r="C15" s="82"/>
      <c r="D15" s="80"/>
      <c r="E15" s="80"/>
      <c r="F15" s="80"/>
      <c r="G15" s="80"/>
      <c r="H15" s="80"/>
      <c r="I15" s="7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26.25">
      <c r="A16" s="80" t="s">
        <v>106</v>
      </c>
      <c r="B16" s="81"/>
      <c r="C16" s="82"/>
      <c r="D16" s="80"/>
      <c r="E16" s="80"/>
      <c r="F16" s="80"/>
      <c r="G16" s="80"/>
      <c r="H16" s="80"/>
      <c r="I16" s="7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23" ht="26.25">
      <c r="A17" s="80" t="s">
        <v>107</v>
      </c>
      <c r="B17" s="81"/>
      <c r="C17" s="82"/>
      <c r="D17" s="80"/>
      <c r="E17" s="80"/>
      <c r="F17" s="80"/>
      <c r="G17" s="80"/>
      <c r="H17" s="80"/>
      <c r="I17" s="7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26.25">
      <c r="A18" s="80" t="s">
        <v>108</v>
      </c>
      <c r="B18" s="81"/>
      <c r="C18" s="82"/>
      <c r="D18" s="80"/>
      <c r="E18" s="80"/>
      <c r="F18" s="80"/>
      <c r="G18" s="80"/>
      <c r="H18" s="80"/>
      <c r="I18" s="77"/>
      <c r="J18" s="27" t="s">
        <v>310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26.25">
      <c r="A19" s="80" t="s">
        <v>109</v>
      </c>
      <c r="B19" s="81"/>
      <c r="C19" s="82"/>
      <c r="D19" s="80"/>
      <c r="E19" s="80"/>
      <c r="F19" s="80"/>
      <c r="G19" s="80"/>
      <c r="H19" s="80"/>
      <c r="I19" s="83"/>
      <c r="J19" s="27" t="s">
        <v>312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26.25">
      <c r="A20" s="80"/>
      <c r="B20" s="81"/>
      <c r="C20" s="82"/>
      <c r="D20" s="80"/>
      <c r="E20" s="80"/>
      <c r="F20" s="80"/>
      <c r="G20" s="80"/>
      <c r="H20" s="80"/>
      <c r="I20" s="83"/>
      <c r="J20" s="27" t="s">
        <v>313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6.25">
      <c r="A21" s="84" t="s">
        <v>101</v>
      </c>
      <c r="B21" s="29"/>
      <c r="C21" s="28"/>
      <c r="D21" s="5"/>
      <c r="E21" s="5"/>
      <c r="F21" s="5"/>
      <c r="G21" s="5"/>
      <c r="H21" s="5"/>
      <c r="I21" s="27"/>
      <c r="J21" s="27" t="s">
        <v>311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6.25">
      <c r="A22" s="85" t="s">
        <v>110</v>
      </c>
      <c r="B22" s="28">
        <v>85</v>
      </c>
      <c r="C22" s="30" t="s">
        <v>111</v>
      </c>
      <c r="D22" s="28">
        <v>5</v>
      </c>
      <c r="E22" s="5"/>
      <c r="F22" s="5"/>
      <c r="G22" s="5"/>
      <c r="H22" s="5"/>
      <c r="I22" s="27"/>
      <c r="J22" s="27" t="s">
        <v>314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6.25">
      <c r="A23" s="30" t="s">
        <v>100</v>
      </c>
      <c r="B23" s="28"/>
      <c r="C23" s="5"/>
      <c r="D23" s="28">
        <f>(B22*0.025*D22)+B22</f>
        <v>95.625</v>
      </c>
      <c r="E23" s="5"/>
      <c r="F23" s="5"/>
      <c r="G23" s="5"/>
      <c r="H23" s="5"/>
      <c r="I23" s="27"/>
      <c r="J23" s="27" t="s">
        <v>315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6.25">
      <c r="A24" s="5"/>
      <c r="B24" s="5"/>
      <c r="C24" s="5"/>
      <c r="D24" s="5"/>
      <c r="E24" s="5"/>
      <c r="F24" s="5"/>
      <c r="G24" s="5"/>
      <c r="H24" s="5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6.25">
      <c r="A25" s="5"/>
      <c r="B25" s="32"/>
      <c r="C25" s="5"/>
      <c r="D25" s="5"/>
      <c r="E25" s="5"/>
      <c r="F25" s="5"/>
      <c r="G25" s="5"/>
      <c r="H25" s="5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26.25">
      <c r="I26" s="27"/>
    </row>
    <row r="27" spans="1:23" ht="26.25">
      <c r="I27" s="27"/>
    </row>
    <row r="28" spans="1:23" ht="26.25">
      <c r="I28" s="27"/>
    </row>
  </sheetData>
  <phoneticPr fontId="14" type="noConversion"/>
  <hyperlinks>
    <hyperlink ref="K2" r:id="rId1" xr:uid="{00000000-0004-0000-0700-000000000000}"/>
  </hyperlinks>
  <pageMargins left="0.69972223043441772" right="0.69972223043441772" top="0.75" bottom="0.75" header="0.30000001192092896" footer="0.30000001192092896"/>
  <pageSetup paperSize="9" fitToWidth="0" fitToHeight="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"/>
  <sheetViews>
    <sheetView topLeftCell="A73" workbookViewId="0">
      <selection activeCell="F81" sqref="F81"/>
    </sheetView>
  </sheetViews>
  <sheetFormatPr defaultRowHeight="16.5"/>
  <sheetData>
    <row r="1" spans="1:9">
      <c r="A1" s="72" t="s">
        <v>161</v>
      </c>
    </row>
    <row r="2" spans="1:9">
      <c r="B2" s="37" t="s">
        <v>173</v>
      </c>
      <c r="C2" s="37"/>
      <c r="D2" s="37"/>
      <c r="E2" s="37"/>
    </row>
    <row r="3" spans="1:9">
      <c r="B3" s="72" t="s">
        <v>163</v>
      </c>
    </row>
    <row r="4" spans="1:9">
      <c r="B4" s="72" t="s">
        <v>162</v>
      </c>
    </row>
    <row r="5" spans="1:9">
      <c r="B5" s="72" t="s">
        <v>171</v>
      </c>
    </row>
    <row r="7" spans="1:9">
      <c r="B7" s="37" t="s">
        <v>172</v>
      </c>
      <c r="C7" s="37"/>
      <c r="D7" s="37"/>
      <c r="E7" s="37"/>
      <c r="F7" s="37"/>
      <c r="G7" s="37"/>
      <c r="H7" s="37"/>
      <c r="I7" s="37"/>
    </row>
    <row r="8" spans="1:9">
      <c r="B8" s="37" t="s">
        <v>183</v>
      </c>
      <c r="C8" s="37"/>
      <c r="D8" s="37"/>
      <c r="E8" s="37"/>
      <c r="F8" s="37"/>
      <c r="G8" s="37"/>
      <c r="H8" s="37"/>
      <c r="I8" s="37"/>
    </row>
    <row r="9" spans="1:9">
      <c r="B9" s="37"/>
      <c r="C9" s="37"/>
      <c r="D9" s="37"/>
      <c r="E9" s="37"/>
      <c r="F9" s="37"/>
      <c r="G9" s="37"/>
      <c r="H9" s="37"/>
      <c r="I9" s="37"/>
    </row>
    <row r="10" spans="1:9">
      <c r="B10" s="37"/>
      <c r="C10" s="37"/>
      <c r="D10" s="37"/>
      <c r="E10" s="37"/>
      <c r="F10" s="37"/>
      <c r="G10" s="37"/>
      <c r="H10" s="37"/>
      <c r="I10" s="37"/>
    </row>
    <row r="11" spans="1:9">
      <c r="B11" s="37" t="s">
        <v>174</v>
      </c>
      <c r="C11" s="37"/>
      <c r="D11" s="37"/>
    </row>
    <row r="12" spans="1:9">
      <c r="B12" s="72" t="s">
        <v>164</v>
      </c>
    </row>
    <row r="13" spans="1:9">
      <c r="B13" s="72" t="s">
        <v>165</v>
      </c>
    </row>
    <row r="14" spans="1:9">
      <c r="B14" s="72" t="s">
        <v>166</v>
      </c>
    </row>
    <row r="15" spans="1:9">
      <c r="B15" s="72" t="s">
        <v>167</v>
      </c>
    </row>
    <row r="16" spans="1:9">
      <c r="B16" s="72" t="s">
        <v>217</v>
      </c>
    </row>
    <row r="17" spans="2:4">
      <c r="B17" s="72" t="s">
        <v>168</v>
      </c>
    </row>
    <row r="18" spans="2:4">
      <c r="B18" s="72" t="s">
        <v>200</v>
      </c>
    </row>
    <row r="20" spans="2:4">
      <c r="B20" s="37" t="s">
        <v>175</v>
      </c>
      <c r="C20" s="37"/>
      <c r="D20" s="37"/>
    </row>
    <row r="21" spans="2:4">
      <c r="B21" s="72" t="s">
        <v>169</v>
      </c>
    </row>
    <row r="22" spans="2:4">
      <c r="B22" s="72" t="s">
        <v>170</v>
      </c>
    </row>
    <row r="24" spans="2:4">
      <c r="B24" s="37" t="s">
        <v>180</v>
      </c>
    </row>
    <row r="25" spans="2:4">
      <c r="B25" s="72" t="s">
        <v>176</v>
      </c>
    </row>
    <row r="26" spans="2:4">
      <c r="B26" s="72" t="s">
        <v>186</v>
      </c>
      <c r="C26" s="19" t="s">
        <v>187</v>
      </c>
    </row>
    <row r="28" spans="2:4">
      <c r="B28" s="72" t="s">
        <v>185</v>
      </c>
    </row>
    <row r="29" spans="2:4">
      <c r="B29" s="72" t="s">
        <v>177</v>
      </c>
    </row>
    <row r="30" spans="2:4">
      <c r="B30" s="72" t="s">
        <v>184</v>
      </c>
    </row>
    <row r="32" spans="2:4">
      <c r="B32" s="72" t="s">
        <v>194</v>
      </c>
    </row>
    <row r="33" spans="2:2">
      <c r="B33" s="72" t="s">
        <v>195</v>
      </c>
    </row>
    <row r="34" spans="2:2">
      <c r="B34" s="72" t="s">
        <v>196</v>
      </c>
    </row>
    <row r="36" spans="2:2">
      <c r="B36" s="37" t="s">
        <v>182</v>
      </c>
    </row>
    <row r="37" spans="2:2">
      <c r="B37" s="72" t="s">
        <v>178</v>
      </c>
    </row>
    <row r="38" spans="2:2">
      <c r="B38" s="72" t="s">
        <v>179</v>
      </c>
    </row>
    <row r="40" spans="2:2">
      <c r="B40" s="37" t="s">
        <v>188</v>
      </c>
    </row>
    <row r="41" spans="2:2">
      <c r="B41" s="72" t="s">
        <v>189</v>
      </c>
    </row>
    <row r="42" spans="2:2">
      <c r="B42" s="72" t="s">
        <v>190</v>
      </c>
    </row>
    <row r="43" spans="2:2">
      <c r="B43" s="72" t="s">
        <v>216</v>
      </c>
    </row>
    <row r="44" spans="2:2">
      <c r="B44" s="72" t="s">
        <v>191</v>
      </c>
    </row>
    <row r="45" spans="2:2">
      <c r="B45" s="72" t="s">
        <v>192</v>
      </c>
    </row>
    <row r="46" spans="2:2">
      <c r="B46" s="72" t="s">
        <v>193</v>
      </c>
    </row>
    <row r="72" spans="2:2">
      <c r="B72" s="37" t="s">
        <v>385</v>
      </c>
    </row>
    <row r="73" spans="2:2">
      <c r="B73" s="72" t="s">
        <v>377</v>
      </c>
    </row>
    <row r="74" spans="2:2">
      <c r="B74" s="72" t="s">
        <v>382</v>
      </c>
    </row>
    <row r="75" spans="2:2">
      <c r="B75" s="72" t="s">
        <v>383</v>
      </c>
    </row>
    <row r="89" spans="2:2">
      <c r="B89" s="72" t="s">
        <v>384</v>
      </c>
    </row>
    <row r="92" spans="2:2">
      <c r="B92" s="37" t="s">
        <v>389</v>
      </c>
    </row>
    <row r="93" spans="2:2">
      <c r="B93" s="72" t="s">
        <v>386</v>
      </c>
    </row>
    <row r="94" spans="2:2">
      <c r="B94" s="72" t="s">
        <v>387</v>
      </c>
    </row>
    <row r="95" spans="2:2">
      <c r="B95" s="72" t="s">
        <v>388</v>
      </c>
    </row>
    <row r="98" spans="2:2">
      <c r="B98" s="37" t="s">
        <v>390</v>
      </c>
    </row>
    <row r="99" spans="2:2">
      <c r="B99" s="72" t="s">
        <v>392</v>
      </c>
    </row>
    <row r="100" spans="2:2">
      <c r="B100" s="72" t="s">
        <v>391</v>
      </c>
    </row>
  </sheetData>
  <phoneticPr fontId="14" type="noConversion"/>
  <hyperlinks>
    <hyperlink ref="C26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개요 </vt:lpstr>
      <vt:lpstr>1주차</vt:lpstr>
      <vt:lpstr>2주차</vt:lpstr>
      <vt:lpstr>3주차</vt:lpstr>
      <vt:lpstr>4주차</vt:lpstr>
      <vt:lpstr>5주차</vt:lpstr>
      <vt:lpstr>6주차</vt:lpstr>
      <vt:lpstr>7주차</vt:lpstr>
      <vt:lpstr>그외</vt:lpstr>
      <vt:lpstr>351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2019-01-10T16:21:56Z</dcterms:created>
  <dcterms:modified xsi:type="dcterms:W3CDTF">2020-01-07T06:37:14Z</dcterms:modified>
  <cp:version/>
</cp:coreProperties>
</file>