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RANIBAR_TRABAJO\GRUPO TRABAJO ARANIBAR\"/>
    </mc:Choice>
  </mc:AlternateContent>
  <xr:revisionPtr revIDLastSave="0" documentId="13_ncr:1_{ECEAE39B-4FE2-45AB-9416-48BBA8313207}" xr6:coauthVersionLast="47" xr6:coauthVersionMax="47" xr10:uidLastSave="{00000000-0000-0000-0000-000000000000}"/>
  <bookViews>
    <workbookView xWindow="-28920" yWindow="-120" windowWidth="29040" windowHeight="15840" xr2:uid="{68F3A3EF-9693-47E1-914E-F1BF9C58F58F}"/>
  </bookViews>
  <sheets>
    <sheet name="QUANTUM" sheetId="2" r:id="rId1"/>
    <sheet name="Hoja1" sheetId="13" r:id="rId2"/>
    <sheet name="CAROZZI" sheetId="3" r:id="rId3"/>
    <sheet name="STAY HAPPY Y MAXI" sheetId="6" r:id="rId4"/>
    <sheet name="FAWNA OLD PRICE" sheetId="11" r:id="rId5"/>
    <sheet name="EXCLUSIVO" sheetId="7" r:id="rId6"/>
    <sheet name="AMERICANO" sheetId="8" r:id="rId7"/>
    <sheet name="PURINA" sheetId="12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F3" i="2"/>
  <c r="M8" i="2" l="1"/>
  <c r="K8" i="2"/>
  <c r="I8" i="2"/>
  <c r="I41" i="12" l="1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F18" i="12"/>
  <c r="I5" i="12"/>
  <c r="I6" i="12"/>
  <c r="I8" i="12"/>
  <c r="I10" i="12"/>
  <c r="I11" i="12"/>
  <c r="I13" i="12"/>
  <c r="I20" i="12"/>
  <c r="I21" i="12"/>
  <c r="I22" i="12"/>
  <c r="I23" i="12"/>
  <c r="I24" i="12"/>
  <c r="I25" i="12"/>
  <c r="I26" i="12"/>
  <c r="I4" i="12"/>
  <c r="G5" i="12"/>
  <c r="G6" i="12"/>
  <c r="G8" i="12"/>
  <c r="G10" i="12"/>
  <c r="G11" i="12"/>
  <c r="G13" i="12"/>
  <c r="G20" i="12"/>
  <c r="G21" i="12"/>
  <c r="G22" i="12"/>
  <c r="G23" i="12"/>
  <c r="G24" i="12"/>
  <c r="G25" i="12"/>
  <c r="G26" i="12"/>
  <c r="G4" i="12"/>
  <c r="F7" i="12"/>
  <c r="I7" i="12" s="1"/>
  <c r="G28" i="12"/>
  <c r="G30" i="12"/>
  <c r="G31" i="12"/>
  <c r="G32" i="12"/>
  <c r="I28" i="12"/>
  <c r="I30" i="12"/>
  <c r="I31" i="12"/>
  <c r="I32" i="12"/>
  <c r="G7" i="12" l="1"/>
  <c r="I60" i="12" l="1"/>
  <c r="I61" i="12"/>
  <c r="I62" i="12"/>
  <c r="I63" i="12"/>
  <c r="I64" i="12"/>
  <c r="I65" i="12"/>
  <c r="I66" i="12"/>
  <c r="I59" i="12"/>
  <c r="G60" i="12"/>
  <c r="G61" i="12"/>
  <c r="G63" i="12"/>
  <c r="G64" i="12"/>
  <c r="G65" i="12"/>
  <c r="G66" i="12"/>
  <c r="G59" i="12"/>
  <c r="I30" i="3"/>
  <c r="G30" i="3"/>
  <c r="K30" i="3"/>
  <c r="O30" i="3"/>
  <c r="P23" i="6"/>
  <c r="P24" i="6"/>
  <c r="P25" i="6"/>
  <c r="P26" i="6"/>
  <c r="P27" i="6"/>
  <c r="P28" i="6"/>
  <c r="P29" i="6"/>
  <c r="P22" i="6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5" i="3"/>
  <c r="M18" i="3"/>
  <c r="M19" i="3"/>
  <c r="M20" i="3"/>
  <c r="M21" i="3"/>
  <c r="M22" i="3"/>
  <c r="M23" i="3"/>
  <c r="M24" i="3"/>
  <c r="M25" i="3"/>
  <c r="M26" i="3"/>
  <c r="M27" i="3"/>
  <c r="M28" i="3"/>
  <c r="M29" i="3"/>
  <c r="I28" i="3"/>
  <c r="G28" i="3"/>
  <c r="G29" i="3"/>
  <c r="I29" i="3"/>
  <c r="K28" i="3"/>
  <c r="K29" i="3"/>
  <c r="F59" i="12" l="1"/>
  <c r="F60" i="12"/>
  <c r="F61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8" i="12"/>
  <c r="F9" i="12"/>
  <c r="F10" i="12"/>
  <c r="F11" i="12"/>
  <c r="F12" i="12"/>
  <c r="F13" i="12"/>
  <c r="F14" i="12"/>
  <c r="F15" i="12"/>
  <c r="F16" i="12"/>
  <c r="F17" i="12"/>
  <c r="F19" i="12"/>
  <c r="F20" i="12"/>
  <c r="F21" i="12"/>
  <c r="F22" i="12"/>
  <c r="F23" i="12"/>
  <c r="F24" i="12"/>
  <c r="F25" i="12"/>
  <c r="F26" i="12"/>
  <c r="I4" i="7"/>
  <c r="I5" i="7"/>
  <c r="G12" i="12" l="1"/>
  <c r="I12" i="12"/>
  <c r="I19" i="12"/>
  <c r="G19" i="12"/>
  <c r="I18" i="12"/>
  <c r="G18" i="12"/>
  <c r="I9" i="12"/>
  <c r="G9" i="12"/>
  <c r="I17" i="12"/>
  <c r="G17" i="12"/>
  <c r="G16" i="12"/>
  <c r="I16" i="12"/>
  <c r="I15" i="12"/>
  <c r="G15" i="12"/>
  <c r="G14" i="12"/>
  <c r="I14" i="12"/>
  <c r="I36" i="12"/>
  <c r="G36" i="12"/>
  <c r="I39" i="12"/>
  <c r="G39" i="12"/>
  <c r="I38" i="12"/>
  <c r="G38" i="12"/>
  <c r="G37" i="12"/>
  <c r="I37" i="12"/>
  <c r="G35" i="12"/>
  <c r="I35" i="12"/>
  <c r="G34" i="12"/>
  <c r="I34" i="12"/>
  <c r="G33" i="12"/>
  <c r="I33" i="12"/>
  <c r="G29" i="12"/>
  <c r="I29" i="12"/>
  <c r="K5" i="11"/>
  <c r="K12" i="11"/>
  <c r="K21" i="11"/>
  <c r="K31" i="11"/>
  <c r="K36" i="11"/>
  <c r="K45" i="11"/>
  <c r="I45" i="11"/>
  <c r="G35" i="11"/>
  <c r="H35" i="11" s="1"/>
  <c r="I35" i="11" s="1"/>
  <c r="G21" i="11"/>
  <c r="H21" i="11" s="1"/>
  <c r="I21" i="11" s="1"/>
  <c r="G22" i="11"/>
  <c r="G23" i="11"/>
  <c r="H23" i="11" s="1"/>
  <c r="I23" i="11" s="1"/>
  <c r="G24" i="11"/>
  <c r="G25" i="11"/>
  <c r="H25" i="11" s="1"/>
  <c r="I25" i="11" s="1"/>
  <c r="G26" i="11"/>
  <c r="H26" i="11" s="1"/>
  <c r="I26" i="11" s="1"/>
  <c r="G27" i="11"/>
  <c r="G28" i="11"/>
  <c r="H29" i="11"/>
  <c r="I29" i="11" s="1"/>
  <c r="G30" i="11"/>
  <c r="I31" i="11"/>
  <c r="G36" i="11"/>
  <c r="H36" i="11" s="1"/>
  <c r="I36" i="11" s="1"/>
  <c r="G37" i="11"/>
  <c r="H37" i="11" s="1"/>
  <c r="I37" i="11" s="1"/>
  <c r="G38" i="11"/>
  <c r="H38" i="11" s="1"/>
  <c r="I38" i="11" s="1"/>
  <c r="G39" i="11"/>
  <c r="H39" i="11" s="1"/>
  <c r="I39" i="11" s="1"/>
  <c r="G40" i="11"/>
  <c r="G41" i="11"/>
  <c r="G42" i="11"/>
  <c r="H42" i="11" s="1"/>
  <c r="I42" i="11" s="1"/>
  <c r="G43" i="11"/>
  <c r="H43" i="11" s="1"/>
  <c r="I43" i="11" s="1"/>
  <c r="G44" i="11"/>
  <c r="H44" i="11" s="1"/>
  <c r="I44" i="11" s="1"/>
  <c r="G45" i="11"/>
  <c r="H45" i="11" s="1"/>
  <c r="M45" i="11" s="1"/>
  <c r="I5" i="11"/>
  <c r="H5" i="11"/>
  <c r="M5" i="11" s="1"/>
  <c r="H6" i="11"/>
  <c r="I6" i="11" s="1"/>
  <c r="H13" i="11"/>
  <c r="I13" i="11" s="1"/>
  <c r="H14" i="11"/>
  <c r="I14" i="11" s="1"/>
  <c r="H16" i="11"/>
  <c r="I16" i="11" s="1"/>
  <c r="H17" i="11"/>
  <c r="I17" i="11" s="1"/>
  <c r="H22" i="11"/>
  <c r="I22" i="11" s="1"/>
  <c r="H24" i="11"/>
  <c r="I24" i="11" s="1"/>
  <c r="H27" i="11"/>
  <c r="I27" i="11" s="1"/>
  <c r="H28" i="11"/>
  <c r="I28" i="11" s="1"/>
  <c r="H30" i="11"/>
  <c r="I30" i="11" s="1"/>
  <c r="H32" i="11"/>
  <c r="I32" i="11" s="1"/>
  <c r="H40" i="11"/>
  <c r="I40" i="11" s="1"/>
  <c r="H41" i="11"/>
  <c r="I41" i="11" s="1"/>
  <c r="G11" i="11"/>
  <c r="H11" i="11" s="1"/>
  <c r="I11" i="11" s="1"/>
  <c r="G12" i="11"/>
  <c r="H12" i="11" s="1"/>
  <c r="I12" i="11" s="1"/>
  <c r="G13" i="11"/>
  <c r="G14" i="11"/>
  <c r="G15" i="11"/>
  <c r="H15" i="11" s="1"/>
  <c r="I15" i="11" s="1"/>
  <c r="G16" i="11"/>
  <c r="G17" i="11"/>
  <c r="G18" i="11"/>
  <c r="H18" i="11" s="1"/>
  <c r="I18" i="11" s="1"/>
  <c r="G3" i="11"/>
  <c r="H3" i="11" s="1"/>
  <c r="I3" i="11" s="1"/>
  <c r="G4" i="11"/>
  <c r="H4" i="11" s="1"/>
  <c r="I4" i="11" s="1"/>
  <c r="G5" i="11"/>
  <c r="G6" i="11"/>
  <c r="G7" i="11"/>
  <c r="H7" i="11" s="1"/>
  <c r="I7" i="11" s="1"/>
  <c r="G8" i="11"/>
  <c r="H8" i="11" s="1"/>
  <c r="I8" i="11" s="1"/>
  <c r="G2" i="11"/>
  <c r="H2" i="11" s="1"/>
  <c r="I2" i="11" s="1"/>
  <c r="M6" i="3"/>
  <c r="M7" i="3"/>
  <c r="M8" i="3"/>
  <c r="M9" i="3"/>
  <c r="M10" i="3"/>
  <c r="M11" i="3"/>
  <c r="M12" i="3"/>
  <c r="M13" i="3"/>
  <c r="M14" i="3"/>
  <c r="M15" i="3"/>
  <c r="M16" i="3"/>
  <c r="M17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5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6" i="3"/>
  <c r="I5" i="3"/>
  <c r="G4" i="7"/>
  <c r="G9" i="7"/>
  <c r="I22" i="6"/>
  <c r="N22" i="6" s="1"/>
  <c r="I24" i="6"/>
  <c r="J24" i="6" s="1"/>
  <c r="N28" i="6"/>
  <c r="I23" i="6"/>
  <c r="N23" i="6" s="1"/>
  <c r="I25" i="6"/>
  <c r="J25" i="6" s="1"/>
  <c r="I26" i="6"/>
  <c r="L26" i="6" s="1"/>
  <c r="I27" i="6"/>
  <c r="J27" i="6" s="1"/>
  <c r="I28" i="6"/>
  <c r="L28" i="6" s="1"/>
  <c r="I29" i="6"/>
  <c r="N29" i="6" s="1"/>
  <c r="I2" i="6"/>
  <c r="H2" i="6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5" i="3"/>
  <c r="K40" i="11" l="1"/>
  <c r="M40" i="11"/>
  <c r="K44" i="11"/>
  <c r="K43" i="11"/>
  <c r="K42" i="11"/>
  <c r="M44" i="11"/>
  <c r="M43" i="11"/>
  <c r="M42" i="11"/>
  <c r="K41" i="11"/>
  <c r="M41" i="11"/>
  <c r="K38" i="11"/>
  <c r="K37" i="11"/>
  <c r="M39" i="11"/>
  <c r="M38" i="11"/>
  <c r="K39" i="11"/>
  <c r="M37" i="11"/>
  <c r="M36" i="11"/>
  <c r="K35" i="11"/>
  <c r="M35" i="11"/>
  <c r="K30" i="11"/>
  <c r="M30" i="11"/>
  <c r="K23" i="11"/>
  <c r="M27" i="11"/>
  <c r="K24" i="11"/>
  <c r="M28" i="11"/>
  <c r="M26" i="11"/>
  <c r="K28" i="11"/>
  <c r="M25" i="11"/>
  <c r="K27" i="11"/>
  <c r="M24" i="11"/>
  <c r="K26" i="11"/>
  <c r="M23" i="11"/>
  <c r="K25" i="11"/>
  <c r="K22" i="11"/>
  <c r="M22" i="11"/>
  <c r="M21" i="11"/>
  <c r="K14" i="11"/>
  <c r="M18" i="11"/>
  <c r="M15" i="11"/>
  <c r="M12" i="11"/>
  <c r="K13" i="11"/>
  <c r="M16" i="11"/>
  <c r="K18" i="11"/>
  <c r="M14" i="11"/>
  <c r="K17" i="11"/>
  <c r="M13" i="11"/>
  <c r="M17" i="11"/>
  <c r="K16" i="11"/>
  <c r="K15" i="11"/>
  <c r="K11" i="11"/>
  <c r="M11" i="11"/>
  <c r="K8" i="11"/>
  <c r="M8" i="11"/>
  <c r="M7" i="11"/>
  <c r="K7" i="11"/>
  <c r="M6" i="11"/>
  <c r="K6" i="11"/>
  <c r="K4" i="11"/>
  <c r="M4" i="11"/>
  <c r="K3" i="11"/>
  <c r="M3" i="11"/>
  <c r="K2" i="11"/>
  <c r="M2" i="11"/>
  <c r="L29" i="6"/>
  <c r="R29" i="6"/>
  <c r="J29" i="6"/>
  <c r="R28" i="6"/>
  <c r="J28" i="6"/>
  <c r="N27" i="6"/>
  <c r="R27" i="6"/>
  <c r="L27" i="6"/>
  <c r="N26" i="6"/>
  <c r="J26" i="6"/>
  <c r="R26" i="6"/>
  <c r="L25" i="6"/>
  <c r="N25" i="6"/>
  <c r="R25" i="6"/>
  <c r="R24" i="6"/>
  <c r="L23" i="6"/>
  <c r="R23" i="6"/>
  <c r="J23" i="6"/>
  <c r="J22" i="6"/>
  <c r="L22" i="6"/>
  <c r="R22" i="6"/>
  <c r="K29" i="11"/>
  <c r="M29" i="11"/>
  <c r="K32" i="11"/>
  <c r="M32" i="11"/>
  <c r="M31" i="11"/>
  <c r="N24" i="6"/>
  <c r="L24" i="6"/>
  <c r="F37" i="8" l="1"/>
  <c r="F38" i="8"/>
  <c r="F39" i="8"/>
  <c r="F40" i="8"/>
  <c r="F41" i="8"/>
  <c r="F42" i="8"/>
  <c r="F43" i="8"/>
  <c r="F44" i="8"/>
  <c r="F45" i="8"/>
  <c r="F36" i="8"/>
  <c r="F3" i="8"/>
  <c r="F4" i="8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F2" i="8"/>
  <c r="F6" i="7"/>
  <c r="G6" i="7" s="1"/>
  <c r="F7" i="7"/>
  <c r="G7" i="7" s="1"/>
  <c r="F8" i="7"/>
  <c r="G8" i="7" s="1"/>
  <c r="F10" i="7"/>
  <c r="G10" i="7" s="1"/>
  <c r="F3" i="7"/>
  <c r="F5" i="7"/>
  <c r="G5" i="7" s="1"/>
  <c r="F2" i="7"/>
  <c r="G3" i="7" l="1"/>
  <c r="I3" i="7"/>
  <c r="G2" i="7"/>
  <c r="I2" i="7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N8" i="6" s="1"/>
  <c r="H9" i="6"/>
  <c r="I9" i="6" s="1"/>
  <c r="H10" i="6"/>
  <c r="I10" i="6" s="1"/>
  <c r="N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N16" i="6" s="1"/>
  <c r="H17" i="6"/>
  <c r="I17" i="6" s="1"/>
  <c r="H18" i="6"/>
  <c r="I18" i="6" s="1"/>
  <c r="N18" i="6" s="1"/>
  <c r="L2" i="6" l="1"/>
  <c r="N2" i="6"/>
  <c r="L17" i="6"/>
  <c r="N17" i="6"/>
  <c r="L9" i="6"/>
  <c r="N9" i="6"/>
  <c r="L14" i="6"/>
  <c r="N14" i="6"/>
  <c r="L13" i="6"/>
  <c r="N13" i="6"/>
  <c r="L5" i="6"/>
  <c r="N5" i="6"/>
  <c r="L12" i="6"/>
  <c r="N12" i="6"/>
  <c r="L4" i="6"/>
  <c r="N4" i="6"/>
  <c r="L11" i="6"/>
  <c r="N11" i="6"/>
  <c r="L3" i="6"/>
  <c r="N3" i="6"/>
  <c r="L15" i="6"/>
  <c r="N15" i="6"/>
  <c r="L7" i="6"/>
  <c r="N7" i="6"/>
  <c r="L6" i="6"/>
  <c r="N6" i="6"/>
  <c r="J18" i="6"/>
  <c r="L18" i="6"/>
  <c r="J8" i="6"/>
  <c r="L8" i="6"/>
  <c r="J10" i="6"/>
  <c r="L10" i="6"/>
  <c r="J16" i="6"/>
  <c r="L16" i="6"/>
  <c r="J14" i="6"/>
  <c r="J6" i="6"/>
  <c r="J13" i="6"/>
  <c r="J5" i="6"/>
  <c r="J12" i="6"/>
  <c r="J4" i="6"/>
  <c r="J2" i="6"/>
  <c r="J11" i="6"/>
  <c r="J17" i="6"/>
  <c r="J9" i="6"/>
  <c r="J15" i="6"/>
  <c r="J7" i="6"/>
  <c r="J3" i="6"/>
  <c r="F2" i="2" l="1"/>
  <c r="M3" i="2"/>
  <c r="F4" i="2"/>
  <c r="M4" i="2" s="1"/>
  <c r="F5" i="2"/>
  <c r="F6" i="2"/>
  <c r="M6" i="2" s="1"/>
  <c r="F7" i="2"/>
  <c r="M7" i="2" s="1"/>
  <c r="K5" i="2" l="1"/>
  <c r="M5" i="2"/>
  <c r="K2" i="2"/>
  <c r="M2" i="2"/>
  <c r="I6" i="2"/>
  <c r="K6" i="2"/>
  <c r="I7" i="2"/>
  <c r="K7" i="2"/>
  <c r="I4" i="2"/>
  <c r="K4" i="2"/>
  <c r="I3" i="2"/>
  <c r="K3" i="2"/>
  <c r="G2" i="2"/>
  <c r="I2" i="2"/>
  <c r="G5" i="2"/>
  <c r="I5" i="2"/>
  <c r="G7" i="2"/>
  <c r="G6" i="2"/>
  <c r="G3" i="2"/>
  <c r="G4" i="2"/>
</calcChain>
</file>

<file path=xl/sharedStrings.xml><?xml version="1.0" encoding="utf-8"?>
<sst xmlns="http://schemas.openxmlformats.org/spreadsheetml/2006/main" count="428" uniqueCount="279">
  <si>
    <t>Nombre Producto</t>
  </si>
  <si>
    <t>Fit formula adulto raza pequena 10kg</t>
  </si>
  <si>
    <t>Fit formula cachorro 10kg</t>
  </si>
  <si>
    <t>Fit formula adulto 20kg</t>
  </si>
  <si>
    <t>Fit formula senior 20kg</t>
  </si>
  <si>
    <t>Fit formula senior raza pequenia 10kg</t>
  </si>
  <si>
    <t xml:space="preserve">Fit formula gato 10kg	</t>
  </si>
  <si>
    <t>Comerciante</t>
  </si>
  <si>
    <t>Mayorista</t>
  </si>
  <si>
    <t>Minorista</t>
  </si>
  <si>
    <t>% Utilidad</t>
  </si>
  <si>
    <t>Redondeo Sistema</t>
  </si>
  <si>
    <t>NOMBRE PRODUCTO</t>
  </si>
  <si>
    <t>CODIGO</t>
  </si>
  <si>
    <t>PRECIO COSTO/CON IVA</t>
  </si>
  <si>
    <t>Master dog adulto pollo 18kg</t>
  </si>
  <si>
    <t xml:space="preserve">Master dog adulto carne 18kg	</t>
  </si>
  <si>
    <t xml:space="preserve">Master dog cachorro carne leche 18kg	</t>
  </si>
  <si>
    <t xml:space="preserve">Master dog adulto raza pequenia 18kg	</t>
  </si>
  <si>
    <t xml:space="preserve">Master dog senior +7 anios 18kg	</t>
  </si>
  <si>
    <t>KG</t>
  </si>
  <si>
    <t>Valor flete</t>
  </si>
  <si>
    <t>PRECIO COSTO/Con IVA/SIN FLETE</t>
  </si>
  <si>
    <t>PRECIO COSTO/CON IVA/CON FLETE</t>
  </si>
  <si>
    <t>PRECIO COSTO/CON IVA/PUESTO A.</t>
  </si>
  <si>
    <t>Precio acordado - 5% (XxY)</t>
  </si>
  <si>
    <t>Cachupin adulto carne arroz 25kg</t>
  </si>
  <si>
    <t>Cod. Prod.</t>
  </si>
  <si>
    <t>Cachupin adulto carne arroz 9kg</t>
  </si>
  <si>
    <t>Cachupin cachorro carne 25kg</t>
  </si>
  <si>
    <t>Cachupin cachorro carne 8kg</t>
  </si>
  <si>
    <t>Master cat adulto pollo 20kg</t>
  </si>
  <si>
    <t>Master cat adulto relleno 20kg</t>
  </si>
  <si>
    <t>Master cat adulto salmon 20kg</t>
  </si>
  <si>
    <t>Master cat gatitos 20kg</t>
  </si>
  <si>
    <t>Master dog sobre cachorro 20x85gr.</t>
  </si>
  <si>
    <t>Master dog sobres adulto RP 20x85gr</t>
  </si>
  <si>
    <t>Master dog sobres carne 20x100gr</t>
  </si>
  <si>
    <t>Master dog sobres pollo 20x100gr</t>
  </si>
  <si>
    <t>Master dog sobres senior 20x100gr</t>
  </si>
  <si>
    <t>Master cat sobre gatitos 20x85gr</t>
  </si>
  <si>
    <t>Master cat sobres atun 20x85gr</t>
  </si>
  <si>
    <t>Master cat sobres carne 20x85gr</t>
  </si>
  <si>
    <t>Master cat sobres salmon 20x85gr</t>
  </si>
  <si>
    <t>Master cat sobres senior 20x85gr</t>
  </si>
  <si>
    <t>Alimento</t>
  </si>
  <si>
    <t>sobres</t>
  </si>
  <si>
    <t>TIPO</t>
  </si>
  <si>
    <t>NOMBRES</t>
  </si>
  <si>
    <t>ID</t>
  </si>
  <si>
    <t>% Utilidad2</t>
  </si>
  <si>
    <t>Redondeo Sistema3</t>
  </si>
  <si>
    <t>% Utilidad4</t>
  </si>
  <si>
    <t>Redondeo Sistema5</t>
  </si>
  <si>
    <t>% Utilidad6</t>
  </si>
  <si>
    <t>Redondeo Sistema7</t>
  </si>
  <si>
    <t>Maxi cat aglutinante 10kg Cafe</t>
  </si>
  <si>
    <t>Maxi cat aglutinante 10kg Lavanda</t>
  </si>
  <si>
    <t>Maxi cat aglutinante 20kg Cafe</t>
  </si>
  <si>
    <t>Maxi cat aglutinante 20kg Lavanda</t>
  </si>
  <si>
    <t>Maxi cat aglutinante 4x4kg Cafe</t>
  </si>
  <si>
    <t>Maxi cat aglutinante 4x4kg Lavanda</t>
  </si>
  <si>
    <t>Maxi cat aglutinante 8x2kg Cafe</t>
  </si>
  <si>
    <t>Maxi cat aglutinante 8x2kg Lavanda</t>
  </si>
  <si>
    <t>stay happy aglutinante 10kg Cafe</t>
  </si>
  <si>
    <t>stay happy aglutinante 10kg carbon</t>
  </si>
  <si>
    <t>stay happy aglutinante 10kg Lavanda</t>
  </si>
  <si>
    <t>stay happy aglutinante 10kg limon</t>
  </si>
  <si>
    <t>stay happy aglutinante 20kg Cafe</t>
  </si>
  <si>
    <t>stay happy aglutinante 20kg lavanda</t>
  </si>
  <si>
    <t>stay happy aglutinante 20kg Limon</t>
  </si>
  <si>
    <t>stay happy aglutinante 20kg Manzana</t>
  </si>
  <si>
    <t>stay happy aglutinante 4x4kg Cafe</t>
  </si>
  <si>
    <t>stay happy aglutinante 4x4kg carbon</t>
  </si>
  <si>
    <t>stay happy aglutinante 4x4kg Lavanda</t>
  </si>
  <si>
    <t>stay happy aglutinante 8x2kg cafe</t>
  </si>
  <si>
    <t>stay happy aglutinante 8x2kg carbon</t>
  </si>
  <si>
    <t>stay happy aglutinante 8x2kg Lavanda</t>
  </si>
  <si>
    <t>stay happy aglutinante 8x2kg limon</t>
  </si>
  <si>
    <t>stay happy aglutinante 8x2kg Rosa</t>
  </si>
  <si>
    <t>stay happy aglutinante 8x2kg Talco</t>
  </si>
  <si>
    <t>kg</t>
  </si>
  <si>
    <t>MAXI</t>
  </si>
  <si>
    <t>STAY HAPPY</t>
  </si>
  <si>
    <t>MARCA</t>
  </si>
  <si>
    <t>DESC.</t>
  </si>
  <si>
    <t>PRECIO COSTO</t>
  </si>
  <si>
    <t>P.COSTO+FLETE</t>
  </si>
  <si>
    <t>Appetit adulto 20kg</t>
  </si>
  <si>
    <t>Appetit adulto raza pequenia 8kg</t>
  </si>
  <si>
    <t>Appetit perro snack 10x65gr</t>
  </si>
  <si>
    <t>Appetit gato todas la edades 10kg</t>
  </si>
  <si>
    <t>Voller adulto mediano grande 20kg</t>
  </si>
  <si>
    <t>Bionic adulto 10kg</t>
  </si>
  <si>
    <t>Bionic adulto 20kg</t>
  </si>
  <si>
    <t>Bionic cachorro 10kg</t>
  </si>
  <si>
    <t>Bionic cachorro 20kg</t>
  </si>
  <si>
    <t>Lata TOW pacific stream 12x390gr Salmon</t>
  </si>
  <si>
    <t>Lata TOW southwest canyon 12x390gr Jabali</t>
  </si>
  <si>
    <t>Lata TOW wetlands 12x390gr Pato</t>
  </si>
  <si>
    <t>TOW ancient grains mountain 12.7kg Cordero</t>
  </si>
  <si>
    <t>TOW ancient grains preire 12.7kg Bisonte</t>
  </si>
  <si>
    <t>TOW ancient grains preire 2.3kg Bisonte</t>
  </si>
  <si>
    <t>TOW ancient grains stream 12.7kg Salmon</t>
  </si>
  <si>
    <t>TOW ancient grains stream 2.3kg Salmon</t>
  </si>
  <si>
    <t>TOW ancient grains wetlands 12.7kg Pato</t>
  </si>
  <si>
    <t>TOW ancient grains wetlands 2.3kg Pato</t>
  </si>
  <si>
    <t>TOW appalachian valley Raz.Peq canine 2kg venado</t>
  </si>
  <si>
    <t>TOW appalachian valley Raz.Peq canine 5.6kg venado</t>
  </si>
  <si>
    <t>TOW high praire adult canine 12,2kg Bisonte</t>
  </si>
  <si>
    <t>TOW high praire adult canine 2kg bisonte</t>
  </si>
  <si>
    <t>TOW high praire adult canine 5.6kg Bisonte</t>
  </si>
  <si>
    <t>TOW high praire puppy canine 12.2kg bisonte</t>
  </si>
  <si>
    <t>TOW high praire puppy canine 2kg bisonte</t>
  </si>
  <si>
    <t>TOW high praire puppy canine 5.6kg bisonte</t>
  </si>
  <si>
    <t>TOW pacific stream adult canine 12.2kg salmon</t>
  </si>
  <si>
    <t>TOW pacific stream adult canine 18kg salmon</t>
  </si>
  <si>
    <t>TOW pacific stream adult canine 2kg salmon</t>
  </si>
  <si>
    <t>TOW pacific stream puppy canine 12.2kg salmon</t>
  </si>
  <si>
    <t>TOW pacific stream puppy canine 2kg salmon</t>
  </si>
  <si>
    <t>TOW pacific stream puppy canine 5.6kg salmon</t>
  </si>
  <si>
    <t>TOW sierra mountain canine 12.2kg Cordero</t>
  </si>
  <si>
    <t>TOW sierra mountain canine 2kg Cordero</t>
  </si>
  <si>
    <t>TOW southwest canyon canine 12.2kg Jabali</t>
  </si>
  <si>
    <t>TOW southwest canyon canine 2kg jabali</t>
  </si>
  <si>
    <t>TOW wetland canine adult 12.2kg pato</t>
  </si>
  <si>
    <t>TOW wetland canine adult 2kg pato</t>
  </si>
  <si>
    <t>PREY formula angus gato 2.7kg</t>
  </si>
  <si>
    <t>PREY formula angus gato 6.8kg</t>
  </si>
  <si>
    <t>PREY formula turkey gato 2.7kg</t>
  </si>
  <si>
    <t>PREY formula turkey gato 6.8kg</t>
  </si>
  <si>
    <t>TOW canyon river feline 2kg trucha</t>
  </si>
  <si>
    <t>TOW canyon river feline 6.6kg trucha</t>
  </si>
  <si>
    <t>TOW lowland creek feline 2kg pato</t>
  </si>
  <si>
    <t>TOW lowland creek feline 6.6kg pato</t>
  </si>
  <si>
    <t>TOW rocky mountain feline 2kg venado</t>
  </si>
  <si>
    <t>TOW rocky mountain feline 6.6kg venado</t>
  </si>
  <si>
    <t>Naturals adult large breed 15kg</t>
  </si>
  <si>
    <t>Naturals adult salmon Skin coat 2kg</t>
  </si>
  <si>
    <t>Naturals adult small breed 15kg</t>
  </si>
  <si>
    <t>Naturals adult small breed 7.5kg</t>
  </si>
  <si>
    <t>Naturals adult small lamb 2kg cordero</t>
  </si>
  <si>
    <t>Naturals all life stages medium 15kg</t>
  </si>
  <si>
    <t>Naturals all life stages medium 2kg</t>
  </si>
  <si>
    <t>Naturals breeder 20kg</t>
  </si>
  <si>
    <t>Naturals grain free chicken 12.7kg</t>
  </si>
  <si>
    <t>Naturals grain free chicken 2.27kg</t>
  </si>
  <si>
    <t>Naturals grain free whitefish 12.7kg</t>
  </si>
  <si>
    <t>Naturals grain free whitefish 2.27kg</t>
  </si>
  <si>
    <t>Naturals puppy small medium breed 15kg</t>
  </si>
  <si>
    <t>Naturals puppy small medium breed 2kg</t>
  </si>
  <si>
    <t>Naturals puppy small medium breed 7.5kg</t>
  </si>
  <si>
    <t>Naturals finicky cat 3kg</t>
  </si>
  <si>
    <t>Naturals finicky cat 7.5kg</t>
  </si>
  <si>
    <t>Naturals indoor adult cat 3kg</t>
  </si>
  <si>
    <t>Naturals indoor adult cat 7.5kg</t>
  </si>
  <si>
    <t>Naturals indoor kitten cat 3kg</t>
  </si>
  <si>
    <t>Naturals indoor kitten cat 7.5kg</t>
  </si>
  <si>
    <t>Valor Final</t>
  </si>
  <si>
    <t>Valor Comerciante</t>
  </si>
  <si>
    <t>Valor Minorista</t>
  </si>
  <si>
    <t>Valor Mayorista</t>
  </si>
  <si>
    <t>Valor comerciante</t>
  </si>
  <si>
    <t>Fawna perro adulto medium large 15kg</t>
  </si>
  <si>
    <t>Fawna perro adulto senior 15kg</t>
  </si>
  <si>
    <t>Fawna perro adulto small 3kg</t>
  </si>
  <si>
    <t>Fawna perro adulto small 7.5kg</t>
  </si>
  <si>
    <t>Fawna perro cachorro medium large 15kg</t>
  </si>
  <si>
    <t>Fawna perro cachorro small 3kg</t>
  </si>
  <si>
    <t>Fawna perro cachorro small 7.5kg</t>
  </si>
  <si>
    <t>Fawna gato adulto 3kg</t>
  </si>
  <si>
    <t>Fawna gato adulto 7.5kg</t>
  </si>
  <si>
    <t>Fawna gato adulto sterilized 3kg</t>
  </si>
  <si>
    <t>Fawna gato adulto sterilized 7.5kg</t>
  </si>
  <si>
    <t>Fawna gato adulto urinary 3kg</t>
  </si>
  <si>
    <t>Fawna gato adulto urinary 7.5kg</t>
  </si>
  <si>
    <t>Fawna gato kitten 1kg</t>
  </si>
  <si>
    <t>Fawna gato kitten 3kg</t>
  </si>
  <si>
    <t>Old prince perro adulto light cordero 15kg</t>
  </si>
  <si>
    <t>Old prince perro adulto medium 15kg</t>
  </si>
  <si>
    <t>Old prince perro adulto medium cordero 15kg</t>
  </si>
  <si>
    <t>Old prince perro adulto small breed 3kg</t>
  </si>
  <si>
    <t>Old prince perro adulto small breed 7.5kg</t>
  </si>
  <si>
    <t>Old prince perro adulto small breed cordero 3kg</t>
  </si>
  <si>
    <t>Old prince perro cachorro cordero 15kg</t>
  </si>
  <si>
    <t>Old prince perro cachorro medium 15kg</t>
  </si>
  <si>
    <t>Old prince perro cachorro small breed 3kg</t>
  </si>
  <si>
    <t>Old prince perro cachorro small breed 7.5kg</t>
  </si>
  <si>
    <t>Old prince perro cerdo legumbres adulto 15kg</t>
  </si>
  <si>
    <t>Old prince perro cerdo legumbres adulto 3kg</t>
  </si>
  <si>
    <t>Old prince gato adulto 3kg</t>
  </si>
  <si>
    <t>Old prince gato adulto 7.5kg</t>
  </si>
  <si>
    <t>Old prince gato adulto cordero 3kg</t>
  </si>
  <si>
    <t>Old prince gato adulto cordero 7.5kg</t>
  </si>
  <si>
    <t>Old prince gato esterilizado 3kg</t>
  </si>
  <si>
    <t>Old prince gato esterilizado 7.5kg</t>
  </si>
  <si>
    <t>Old prince gato kitten 3kg</t>
  </si>
  <si>
    <t>Old prince gato kitten 7.5kg</t>
  </si>
  <si>
    <t>Old prince gato sterilized cordero 3kg</t>
  </si>
  <si>
    <t>Old prince gato urinary 3kg</t>
  </si>
  <si>
    <t>Old prince gato urinary 7.5kg</t>
  </si>
  <si>
    <t>Dog chow adulto control peso 18kg</t>
  </si>
  <si>
    <t>Dog chow adulto longevidad 18kg</t>
  </si>
  <si>
    <t>Dog chow adulto longevidad 8kg</t>
  </si>
  <si>
    <t>Dog chow adulto Med Gran 18kg</t>
  </si>
  <si>
    <t>Dog chow adulto Med Gran 24kg</t>
  </si>
  <si>
    <t>Dog chow adulto Med Gran 8kg</t>
  </si>
  <si>
    <t>Dog chow adulto Mini Peqnio 18kg</t>
  </si>
  <si>
    <t>Dog chow adulto Mini Peqnio 24kg</t>
  </si>
  <si>
    <t>Dog chow adulto Mini Peqnio 3kg</t>
  </si>
  <si>
    <t>Dog chow adulto Mini Peqnio 8kg</t>
  </si>
  <si>
    <t>Dog chow cachorro Med Gran 18kg</t>
  </si>
  <si>
    <t>Dog chow cachorro Med Gran 24kg</t>
  </si>
  <si>
    <t>Dog chow cachorro Med Gran 8kg</t>
  </si>
  <si>
    <t>Dog chow cachorro Mini Peqnio 24kg</t>
  </si>
  <si>
    <t>Dog chow cachorro Mini Peqnio 3kg</t>
  </si>
  <si>
    <t>Dog chow cachorro Mini Peqnio 8kg</t>
  </si>
  <si>
    <t>Dog chow sobres adulto Raz.Peq. salmon 15x100gr</t>
  </si>
  <si>
    <t>Dog chow sobres cachorro pollo 15x100gr</t>
  </si>
  <si>
    <t>Dog chow sobres cachorro carne 15x100gr</t>
  </si>
  <si>
    <t>Dog chow sobres carne 15x100gr</t>
  </si>
  <si>
    <t>Dog chow sobres cordero 15x100gr</t>
  </si>
  <si>
    <t>Dog chow sobres pavo 15x100gr</t>
  </si>
  <si>
    <t>Dog chow sobres pollo 15x100gr</t>
  </si>
  <si>
    <t>Descuento</t>
  </si>
  <si>
    <t>PRECIO COSTO/Con IVA/SIN DESCUENTO</t>
  </si>
  <si>
    <t>PRECIO COSTO/Con IVA/CON DESCUENTO</t>
  </si>
  <si>
    <t>Cat chow adulto carne 24kg</t>
  </si>
  <si>
    <t>Cat chow adulto carne 3kg</t>
  </si>
  <si>
    <t>Cat chow adulto carne 8kg</t>
  </si>
  <si>
    <t>Cat chow adulto delimix 24kg</t>
  </si>
  <si>
    <t>Cat chow adulto delimix 3kg</t>
  </si>
  <si>
    <t>Cat chow adulto delimix 8kg</t>
  </si>
  <si>
    <t>Cat chow adulto esterelizado 8kg</t>
  </si>
  <si>
    <t>Cat chow adulto pescado 24kg</t>
  </si>
  <si>
    <t>Cat chow adulto pescado 8kg</t>
  </si>
  <si>
    <t>Cat chow gatito carne leche 24kg</t>
  </si>
  <si>
    <t>Cat chow gatito carne leche 3kg</t>
  </si>
  <si>
    <t>Cat chow gatito carne leche 8kg</t>
  </si>
  <si>
    <t>Felix adulto megamix 15kg</t>
  </si>
  <si>
    <t>Felix gatito megamix 15kg</t>
  </si>
  <si>
    <t>Felix latas filete pescado atun salsa 24x156gr</t>
  </si>
  <si>
    <t>Felix latas pate pavo menudencia 24x156gr</t>
  </si>
  <si>
    <t>Felix latas pate pescado atun 24x156gr</t>
  </si>
  <si>
    <t>Felix latas pate salmon 24x156gr</t>
  </si>
  <si>
    <t>Felix latas trocitos pollo salsa 24x156gr</t>
  </si>
  <si>
    <t>Felix sobres atun 15x85gr</t>
  </si>
  <si>
    <t>Felix sobres carne 15x85gr</t>
  </si>
  <si>
    <t>Felix sobres gatitos carne 15x85g</t>
  </si>
  <si>
    <t>Felix sobres pavo 15x85gr</t>
  </si>
  <si>
    <t>Felix sobres pescado blanco 15x85gr</t>
  </si>
  <si>
    <t>Felix sobres pollo 15x85gr</t>
  </si>
  <si>
    <t>Felix sobres salmon 15x85gr</t>
  </si>
  <si>
    <t>Felix travesura ocea mix 15x60gr</t>
  </si>
  <si>
    <t>Felix travesura original mix 15x60gr</t>
  </si>
  <si>
    <t>Gati adulto carne pollo 15kg</t>
  </si>
  <si>
    <t>Gati adulto pescado salmon 15kg</t>
  </si>
  <si>
    <t>Gati gatitos mix de carne 15kg</t>
  </si>
  <si>
    <t>Doko adulto carne cereal 18kg</t>
  </si>
  <si>
    <t>Doko adulto carne cereal 24kg</t>
  </si>
  <si>
    <t>Doko cachorro carne y leche 18kg</t>
  </si>
  <si>
    <t>Doko cachorro carne y leche 24kg</t>
  </si>
  <si>
    <t>Guau forter adulto 25kg</t>
  </si>
  <si>
    <t>Guau forter adulto 9kg</t>
  </si>
  <si>
    <t>x20</t>
  </si>
  <si>
    <t>% Utilidad62</t>
  </si>
  <si>
    <t>x50</t>
  </si>
  <si>
    <t>Escalo 1</t>
  </si>
  <si>
    <t>Escalo 2</t>
  </si>
  <si>
    <t>Escala 3</t>
  </si>
  <si>
    <t>x30</t>
  </si>
  <si>
    <t>Escala 1</t>
  </si>
  <si>
    <t>Escala 2</t>
  </si>
  <si>
    <t xml:space="preserve">x6 </t>
  </si>
  <si>
    <t>AP Nutribalance gato adullto 8kg</t>
  </si>
  <si>
    <t>Fit formula adulto raza pequena light 20kg</t>
  </si>
  <si>
    <t>Escala 1 x10</t>
  </si>
  <si>
    <t>Escala x 50</t>
  </si>
  <si>
    <t>Escala 2 x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</si>
</sst>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2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42" fontId="0" fillId="0" borderId="0" xfId="0" applyNumberFormat="1"/>
    <xf numFmtId="42" fontId="0" fillId="0" borderId="7" xfId="0" applyNumberFormat="1" applyBorder="1"/>
    <xf numFmtId="42" fontId="2" fillId="5" borderId="4" xfId="0" applyNumberFormat="1" applyFont="1" applyFill="1" applyBorder="1" applyAlignment="1">
      <alignment horizontal="center"/>
    </xf>
    <xf numFmtId="42" fontId="2" fillId="6" borderId="4" xfId="1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42" fontId="0" fillId="0" borderId="8" xfId="1" applyFont="1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/>
    <xf numFmtId="0" fontId="3" fillId="0" borderId="14" xfId="0" applyFont="1" applyBorder="1"/>
    <xf numFmtId="0" fontId="3" fillId="0" borderId="17" xfId="0" applyFont="1" applyBorder="1"/>
    <xf numFmtId="0" fontId="3" fillId="2" borderId="17" xfId="0" applyFont="1" applyFill="1" applyBorder="1"/>
    <xf numFmtId="0" fontId="3" fillId="0" borderId="0" xfId="0" applyFont="1"/>
    <xf numFmtId="9" fontId="0" fillId="0" borderId="0" xfId="2" applyFont="1" applyBorder="1" applyAlignment="1">
      <alignment horizontal="center"/>
    </xf>
    <xf numFmtId="0" fontId="4" fillId="2" borderId="2" xfId="0" applyFont="1" applyFill="1" applyBorder="1"/>
    <xf numFmtId="0" fontId="4" fillId="7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9" borderId="0" xfId="0" applyFill="1"/>
    <xf numFmtId="42" fontId="0" fillId="9" borderId="0" xfId="1" applyFont="1" applyFill="1"/>
    <xf numFmtId="9" fontId="0" fillId="9" borderId="0" xfId="2" applyFont="1" applyFill="1"/>
    <xf numFmtId="0" fontId="0" fillId="11" borderId="11" xfId="0" applyFill="1" applyBorder="1"/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42" fontId="0" fillId="0" borderId="25" xfId="1" applyFont="1" applyBorder="1"/>
    <xf numFmtId="42" fontId="0" fillId="0" borderId="28" xfId="1" applyFont="1" applyBorder="1"/>
    <xf numFmtId="0" fontId="0" fillId="11" borderId="23" xfId="0" applyFill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" xfId="0" applyBorder="1"/>
    <xf numFmtId="0" fontId="0" fillId="0" borderId="4" xfId="0" applyBorder="1"/>
    <xf numFmtId="0" fontId="0" fillId="0" borderId="31" xfId="0" applyBorder="1"/>
    <xf numFmtId="0" fontId="4" fillId="4" borderId="7" xfId="0" applyFont="1" applyFill="1" applyBorder="1"/>
    <xf numFmtId="0" fontId="4" fillId="3" borderId="7" xfId="0" applyFont="1" applyFill="1" applyBorder="1"/>
    <xf numFmtId="9" fontId="0" fillId="0" borderId="0" xfId="0" applyNumberFormat="1"/>
    <xf numFmtId="42" fontId="0" fillId="0" borderId="0" xfId="1" applyFont="1" applyBorder="1"/>
    <xf numFmtId="42" fontId="0" fillId="0" borderId="4" xfId="1" applyFont="1" applyBorder="1"/>
    <xf numFmtId="42" fontId="0" fillId="0" borderId="29" xfId="1" applyFont="1" applyBorder="1"/>
    <xf numFmtId="42" fontId="0" fillId="0" borderId="31" xfId="1" applyFont="1" applyBorder="1"/>
    <xf numFmtId="9" fontId="0" fillId="9" borderId="3" xfId="0" applyNumberFormat="1" applyFill="1" applyBorder="1"/>
    <xf numFmtId="42" fontId="0" fillId="9" borderId="0" xfId="1" applyFont="1" applyFill="1" applyBorder="1"/>
    <xf numFmtId="42" fontId="0" fillId="9" borderId="4" xfId="1" applyFont="1" applyFill="1" applyBorder="1"/>
    <xf numFmtId="0" fontId="0" fillId="13" borderId="0" xfId="0" applyFill="1"/>
    <xf numFmtId="42" fontId="0" fillId="13" borderId="0" xfId="1" applyFont="1" applyFill="1" applyBorder="1"/>
    <xf numFmtId="42" fontId="0" fillId="13" borderId="4" xfId="1" applyFont="1" applyFill="1" applyBorder="1"/>
    <xf numFmtId="0" fontId="0" fillId="14" borderId="0" xfId="0" applyFill="1"/>
    <xf numFmtId="42" fontId="0" fillId="14" borderId="0" xfId="1" applyFont="1" applyFill="1" applyBorder="1"/>
    <xf numFmtId="42" fontId="0" fillId="14" borderId="4" xfId="1" applyFont="1" applyFill="1" applyBorder="1"/>
    <xf numFmtId="42" fontId="0" fillId="14" borderId="29" xfId="1" applyFont="1" applyFill="1" applyBorder="1"/>
    <xf numFmtId="42" fontId="0" fillId="14" borderId="31" xfId="1" applyFont="1" applyFill="1" applyBorder="1"/>
    <xf numFmtId="42" fontId="0" fillId="9" borderId="3" xfId="1" applyFont="1" applyFill="1" applyBorder="1"/>
    <xf numFmtId="42" fontId="0" fillId="9" borderId="4" xfId="0" applyNumberFormat="1" applyFill="1" applyBorder="1"/>
    <xf numFmtId="42" fontId="0" fillId="13" borderId="3" xfId="1" applyFont="1" applyFill="1" applyBorder="1"/>
    <xf numFmtId="42" fontId="0" fillId="13" borderId="4" xfId="0" applyNumberFormat="1" applyFill="1" applyBorder="1"/>
    <xf numFmtId="42" fontId="0" fillId="14" borderId="3" xfId="1" applyFont="1" applyFill="1" applyBorder="1"/>
    <xf numFmtId="42" fontId="0" fillId="14" borderId="4" xfId="0" applyNumberFormat="1" applyFill="1" applyBorder="1"/>
    <xf numFmtId="42" fontId="0" fillId="14" borderId="30" xfId="1" applyFont="1" applyFill="1" applyBorder="1"/>
    <xf numFmtId="42" fontId="0" fillId="14" borderId="31" xfId="0" applyNumberFormat="1" applyFill="1" applyBorder="1"/>
    <xf numFmtId="0" fontId="4" fillId="12" borderId="32" xfId="0" applyFont="1" applyFill="1" applyBorder="1"/>
    <xf numFmtId="0" fontId="4" fillId="4" borderId="32" xfId="0" applyFont="1" applyFill="1" applyBorder="1"/>
    <xf numFmtId="0" fontId="4" fillId="3" borderId="33" xfId="0" applyFont="1" applyFill="1" applyBorder="1"/>
    <xf numFmtId="0" fontId="4" fillId="2" borderId="34" xfId="0" applyFont="1" applyFill="1" applyBorder="1"/>
    <xf numFmtId="0" fontId="4" fillId="7" borderId="20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12" borderId="19" xfId="0" applyFont="1" applyFill="1" applyBorder="1"/>
    <xf numFmtId="0" fontId="0" fillId="9" borderId="6" xfId="0" applyFill="1" applyBorder="1"/>
    <xf numFmtId="0" fontId="0" fillId="13" borderId="6" xfId="0" applyFill="1" applyBorder="1"/>
    <xf numFmtId="0" fontId="0" fillId="14" borderId="6" xfId="0" applyFill="1" applyBorder="1"/>
    <xf numFmtId="0" fontId="0" fillId="14" borderId="36" xfId="0" applyFill="1" applyBorder="1"/>
    <xf numFmtId="0" fontId="4" fillId="12" borderId="34" xfId="0" applyFont="1" applyFill="1" applyBorder="1"/>
    <xf numFmtId="0" fontId="0" fillId="9" borderId="3" xfId="0" applyFill="1" applyBorder="1"/>
    <xf numFmtId="0" fontId="0" fillId="9" borderId="4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30" xfId="0" applyFill="1" applyBorder="1"/>
    <xf numFmtId="0" fontId="0" fillId="14" borderId="31" xfId="0" applyFill="1" applyBorder="1"/>
    <xf numFmtId="0" fontId="4" fillId="12" borderId="5" xfId="0" applyFont="1" applyFill="1" applyBorder="1" applyAlignment="1">
      <alignment horizontal="center"/>
    </xf>
    <xf numFmtId="42" fontId="0" fillId="0" borderId="7" xfId="1" applyFont="1" applyBorder="1"/>
    <xf numFmtId="42" fontId="0" fillId="0" borderId="29" xfId="0" applyNumberFormat="1" applyBorder="1"/>
    <xf numFmtId="42" fontId="0" fillId="0" borderId="2" xfId="1" applyFont="1" applyBorder="1"/>
    <xf numFmtId="9" fontId="0" fillId="0" borderId="7" xfId="0" applyNumberFormat="1" applyBorder="1"/>
    <xf numFmtId="9" fontId="0" fillId="0" borderId="29" xfId="0" applyNumberFormat="1" applyBorder="1"/>
    <xf numFmtId="0" fontId="0" fillId="15" borderId="0" xfId="0" applyFill="1"/>
    <xf numFmtId="0" fontId="0" fillId="15" borderId="1" xfId="0" applyFill="1" applyBorder="1" applyAlignment="1">
      <alignment horizontal="center"/>
    </xf>
    <xf numFmtId="0" fontId="0" fillId="15" borderId="7" xfId="0" applyFill="1" applyBorder="1"/>
    <xf numFmtId="0" fontId="0" fillId="15" borderId="3" xfId="0" applyFill="1" applyBorder="1" applyAlignment="1">
      <alignment horizontal="center"/>
    </xf>
    <xf numFmtId="42" fontId="0" fillId="0" borderId="2" xfId="1" applyFont="1" applyFill="1" applyBorder="1"/>
    <xf numFmtId="42" fontId="0" fillId="0" borderId="4" xfId="1" applyFont="1" applyFill="1" applyBorder="1"/>
    <xf numFmtId="0" fontId="0" fillId="16" borderId="1" xfId="0" applyFill="1" applyBorder="1" applyAlignment="1">
      <alignment horizontal="center"/>
    </xf>
    <xf numFmtId="0" fontId="0" fillId="16" borderId="7" xfId="0" applyFill="1" applyBorder="1"/>
    <xf numFmtId="0" fontId="0" fillId="16" borderId="3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42" fontId="0" fillId="0" borderId="33" xfId="1" applyFont="1" applyBorder="1"/>
    <xf numFmtId="0" fontId="0" fillId="0" borderId="33" xfId="0" applyBorder="1"/>
    <xf numFmtId="0" fontId="0" fillId="0" borderId="34" xfId="0" applyBorder="1"/>
    <xf numFmtId="0" fontId="0" fillId="14" borderId="1" xfId="0" applyFill="1" applyBorder="1" applyAlignment="1">
      <alignment horizontal="center"/>
    </xf>
    <xf numFmtId="0" fontId="0" fillId="14" borderId="7" xfId="0" applyFill="1" applyBorder="1"/>
    <xf numFmtId="0" fontId="0" fillId="14" borderId="3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29" xfId="0" applyFill="1" applyBorder="1"/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7" xfId="0" applyFill="1" applyBorder="1"/>
    <xf numFmtId="0" fontId="0" fillId="18" borderId="3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8" borderId="29" xfId="0" applyFill="1" applyBorder="1"/>
    <xf numFmtId="0" fontId="4" fillId="7" borderId="37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8" xfId="0" applyFill="1" applyBorder="1"/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42" fontId="2" fillId="6" borderId="31" xfId="1" applyFont="1" applyFill="1" applyBorder="1" applyAlignment="1">
      <alignment horizontal="center"/>
    </xf>
    <xf numFmtId="42" fontId="2" fillId="5" borderId="4" xfId="1" applyFont="1" applyFill="1" applyBorder="1" applyAlignment="1">
      <alignment horizontal="center"/>
    </xf>
    <xf numFmtId="42" fontId="2" fillId="5" borderId="31" xfId="1" applyFont="1" applyFill="1" applyBorder="1" applyAlignment="1">
      <alignment horizontal="center"/>
    </xf>
    <xf numFmtId="42" fontId="2" fillId="5" borderId="31" xfId="0" applyNumberFormat="1" applyFont="1" applyFill="1" applyBorder="1" applyAlignment="1">
      <alignment horizontal="center"/>
    </xf>
    <xf numFmtId="42" fontId="2" fillId="5" borderId="4" xfId="1" applyFont="1" applyFill="1" applyBorder="1"/>
    <xf numFmtId="42" fontId="2" fillId="5" borderId="31" xfId="1" applyFont="1" applyFill="1" applyBorder="1"/>
    <xf numFmtId="9" fontId="0" fillId="9" borderId="30" xfId="0" applyNumberFormat="1" applyFill="1" applyBorder="1"/>
    <xf numFmtId="9" fontId="0" fillId="19" borderId="3" xfId="0" applyNumberFormat="1" applyFill="1" applyBorder="1"/>
    <xf numFmtId="42" fontId="0" fillId="19" borderId="4" xfId="1" applyFont="1" applyFill="1" applyBorder="1"/>
    <xf numFmtId="9" fontId="0" fillId="19" borderId="3" xfId="2" applyFont="1" applyFill="1" applyBorder="1"/>
    <xf numFmtId="9" fontId="0" fillId="20" borderId="3" xfId="0" applyNumberFormat="1" applyFill="1" applyBorder="1"/>
    <xf numFmtId="42" fontId="0" fillId="20" borderId="4" xfId="1" applyFont="1" applyFill="1" applyBorder="1"/>
    <xf numFmtId="9" fontId="0" fillId="20" borderId="3" xfId="2" applyFont="1" applyFill="1" applyBorder="1"/>
    <xf numFmtId="9" fontId="0" fillId="8" borderId="3" xfId="0" applyNumberFormat="1" applyFill="1" applyBorder="1"/>
    <xf numFmtId="42" fontId="0" fillId="8" borderId="4" xfId="1" applyFont="1" applyFill="1" applyBorder="1"/>
    <xf numFmtId="9" fontId="0" fillId="8" borderId="3" xfId="2" applyFont="1" applyFill="1" applyBorder="1"/>
    <xf numFmtId="9" fontId="0" fillId="4" borderId="3" xfId="0" applyNumberFormat="1" applyFill="1" applyBorder="1"/>
    <xf numFmtId="42" fontId="0" fillId="4" borderId="4" xfId="1" applyFont="1" applyFill="1" applyBorder="1"/>
    <xf numFmtId="9" fontId="0" fillId="4" borderId="3" xfId="2" applyFont="1" applyFill="1" applyBorder="1"/>
    <xf numFmtId="9" fontId="0" fillId="4" borderId="30" xfId="0" applyNumberFormat="1" applyFill="1" applyBorder="1"/>
    <xf numFmtId="42" fontId="0" fillId="4" borderId="31" xfId="1" applyFont="1" applyFill="1" applyBorder="1"/>
    <xf numFmtId="9" fontId="0" fillId="4" borderId="30" xfId="2" applyFont="1" applyFill="1" applyBorder="1"/>
    <xf numFmtId="42" fontId="0" fillId="19" borderId="3" xfId="1" applyFont="1" applyFill="1" applyBorder="1"/>
    <xf numFmtId="9" fontId="0" fillId="19" borderId="0" xfId="1" applyNumberFormat="1" applyFont="1" applyFill="1" applyBorder="1" applyAlignment="1">
      <alignment horizontal="center"/>
    </xf>
    <xf numFmtId="42" fontId="0" fillId="19" borderId="0" xfId="1" applyFont="1" applyFill="1" applyBorder="1" applyAlignment="1">
      <alignment horizontal="center"/>
    </xf>
    <xf numFmtId="42" fontId="0" fillId="20" borderId="3" xfId="1" applyFont="1" applyFill="1" applyBorder="1"/>
    <xf numFmtId="9" fontId="0" fillId="20" borderId="0" xfId="1" applyNumberFormat="1" applyFont="1" applyFill="1" applyBorder="1" applyAlignment="1">
      <alignment horizontal="center"/>
    </xf>
    <xf numFmtId="42" fontId="0" fillId="20" borderId="0" xfId="1" applyFont="1" applyFill="1" applyBorder="1" applyAlignment="1">
      <alignment horizontal="center"/>
    </xf>
    <xf numFmtId="42" fontId="0" fillId="8" borderId="3" xfId="1" applyFont="1" applyFill="1" applyBorder="1"/>
    <xf numFmtId="9" fontId="0" fillId="8" borderId="0" xfId="1" applyNumberFormat="1" applyFont="1" applyFill="1" applyBorder="1" applyAlignment="1">
      <alignment horizontal="center"/>
    </xf>
    <xf numFmtId="42" fontId="0" fillId="8" borderId="0" xfId="1" applyFont="1" applyFill="1" applyBorder="1" applyAlignment="1">
      <alignment horizontal="center"/>
    </xf>
    <xf numFmtId="42" fontId="0" fillId="4" borderId="3" xfId="1" applyFont="1" applyFill="1" applyBorder="1"/>
    <xf numFmtId="9" fontId="0" fillId="4" borderId="0" xfId="1" applyNumberFormat="1" applyFont="1" applyFill="1" applyBorder="1" applyAlignment="1">
      <alignment horizontal="center"/>
    </xf>
    <xf numFmtId="42" fontId="0" fillId="4" borderId="0" xfId="1" applyFont="1" applyFill="1" applyBorder="1" applyAlignment="1">
      <alignment horizontal="center"/>
    </xf>
    <xf numFmtId="42" fontId="0" fillId="4" borderId="30" xfId="1" applyFont="1" applyFill="1" applyBorder="1"/>
    <xf numFmtId="9" fontId="0" fillId="4" borderId="29" xfId="1" applyNumberFormat="1" applyFont="1" applyFill="1" applyBorder="1" applyAlignment="1">
      <alignment horizontal="center"/>
    </xf>
    <xf numFmtId="42" fontId="0" fillId="4" borderId="29" xfId="1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4" fillId="2" borderId="19" xfId="0" applyFont="1" applyFill="1" applyBorder="1"/>
    <xf numFmtId="0" fontId="4" fillId="7" borderId="33" xfId="0" applyFont="1" applyFill="1" applyBorder="1" applyAlignment="1">
      <alignment horizontal="center"/>
    </xf>
    <xf numFmtId="0" fontId="0" fillId="19" borderId="3" xfId="0" applyFill="1" applyBorder="1"/>
    <xf numFmtId="0" fontId="0" fillId="19" borderId="4" xfId="0" applyFill="1" applyBorder="1"/>
    <xf numFmtId="0" fontId="0" fillId="20" borderId="3" xfId="0" applyFill="1" applyBorder="1"/>
    <xf numFmtId="0" fontId="0" fillId="20" borderId="4" xfId="0" applyFill="1" applyBorder="1"/>
    <xf numFmtId="0" fontId="0" fillId="8" borderId="3" xfId="0" applyFill="1" applyBorder="1"/>
    <xf numFmtId="0" fontId="0" fillId="8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30" xfId="0" applyFill="1" applyBorder="1"/>
    <xf numFmtId="0" fontId="0" fillId="4" borderId="31" xfId="0" applyFill="1" applyBorder="1"/>
    <xf numFmtId="42" fontId="0" fillId="4" borderId="0" xfId="1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42" fontId="0" fillId="21" borderId="0" xfId="1" applyFont="1" applyFill="1" applyBorder="1"/>
    <xf numFmtId="9" fontId="0" fillId="21" borderId="0" xfId="1" applyNumberFormat="1" applyFont="1" applyFill="1" applyBorder="1" applyAlignment="1">
      <alignment horizontal="center"/>
    </xf>
    <xf numFmtId="42" fontId="0" fillId="21" borderId="0" xfId="1" applyFont="1" applyFill="1" applyBorder="1" applyAlignment="1">
      <alignment horizontal="center"/>
    </xf>
    <xf numFmtId="9" fontId="0" fillId="21" borderId="0" xfId="0" applyNumberFormat="1" applyFill="1"/>
    <xf numFmtId="9" fontId="0" fillId="21" borderId="0" xfId="2" applyFont="1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42" fontId="0" fillId="19" borderId="0" xfId="1" applyFont="1" applyFill="1" applyBorder="1"/>
    <xf numFmtId="0" fontId="0" fillId="20" borderId="0" xfId="0" applyFill="1"/>
    <xf numFmtId="0" fontId="0" fillId="20" borderId="0" xfId="0" applyFill="1" applyAlignment="1">
      <alignment horizontal="center"/>
    </xf>
    <xf numFmtId="42" fontId="0" fillId="20" borderId="0" xfId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42" fontId="0" fillId="8" borderId="0" xfId="1" applyFont="1" applyFill="1" applyBorder="1"/>
    <xf numFmtId="0" fontId="0" fillId="4" borderId="29" xfId="0" applyFill="1" applyBorder="1"/>
    <xf numFmtId="0" fontId="0" fillId="4" borderId="29" xfId="0" applyFill="1" applyBorder="1" applyAlignment="1">
      <alignment horizontal="center"/>
    </xf>
    <xf numFmtId="42" fontId="0" fillId="4" borderId="29" xfId="1" applyFont="1" applyFill="1" applyBorder="1"/>
    <xf numFmtId="9" fontId="0" fillId="0" borderId="0" xfId="2" applyFont="1" applyAlignment="1">
      <alignment horizontal="center"/>
    </xf>
    <xf numFmtId="9" fontId="0" fillId="0" borderId="0" xfId="2" applyFont="1"/>
    <xf numFmtId="42" fontId="0" fillId="22" borderId="0" xfId="1" applyFont="1" applyFill="1" applyBorder="1"/>
    <xf numFmtId="42" fontId="0" fillId="23" borderId="0" xfId="1" applyFont="1" applyFill="1" applyBorder="1"/>
    <xf numFmtId="42" fontId="0" fillId="13" borderId="0" xfId="1" applyFont="1" applyFill="1"/>
    <xf numFmtId="9" fontId="0" fillId="13" borderId="0" xfId="2" applyFont="1" applyFill="1"/>
    <xf numFmtId="42" fontId="0" fillId="24" borderId="0" xfId="1" applyFont="1" applyFill="1" applyBorder="1"/>
    <xf numFmtId="9" fontId="0" fillId="22" borderId="3" xfId="2" applyFont="1" applyFill="1" applyBorder="1"/>
    <xf numFmtId="42" fontId="0" fillId="22" borderId="4" xfId="1" applyFont="1" applyFill="1" applyBorder="1"/>
    <xf numFmtId="9" fontId="0" fillId="23" borderId="3" xfId="2" applyFont="1" applyFill="1" applyBorder="1"/>
    <xf numFmtId="42" fontId="0" fillId="23" borderId="4" xfId="1" applyFont="1" applyFill="1" applyBorder="1"/>
    <xf numFmtId="9" fontId="0" fillId="13" borderId="3" xfId="2" applyFont="1" applyFill="1" applyBorder="1"/>
    <xf numFmtId="9" fontId="0" fillId="24" borderId="3" xfId="2" applyFont="1" applyFill="1" applyBorder="1"/>
    <xf numFmtId="42" fontId="0" fillId="24" borderId="4" xfId="1" applyFont="1" applyFill="1" applyBorder="1"/>
    <xf numFmtId="9" fontId="0" fillId="24" borderId="30" xfId="2" applyFont="1" applyFill="1" applyBorder="1"/>
    <xf numFmtId="42" fontId="0" fillId="24" borderId="31" xfId="1" applyFont="1" applyFill="1" applyBorder="1"/>
    <xf numFmtId="0" fontId="0" fillId="22" borderId="3" xfId="0" applyFill="1" applyBorder="1"/>
    <xf numFmtId="0" fontId="0" fillId="22" borderId="0" xfId="0" applyFill="1"/>
    <xf numFmtId="0" fontId="0" fillId="22" borderId="0" xfId="0" applyFill="1" applyAlignment="1">
      <alignment horizontal="center"/>
    </xf>
    <xf numFmtId="9" fontId="0" fillId="22" borderId="0" xfId="2" applyFont="1" applyFill="1" applyBorder="1" applyAlignment="1">
      <alignment horizontal="center"/>
    </xf>
    <xf numFmtId="42" fontId="0" fillId="22" borderId="0" xfId="0" applyNumberFormat="1" applyFill="1" applyAlignment="1">
      <alignment horizontal="center"/>
    </xf>
    <xf numFmtId="0" fontId="0" fillId="23" borderId="3" xfId="0" applyFill="1" applyBorder="1"/>
    <xf numFmtId="0" fontId="0" fillId="23" borderId="0" xfId="0" applyFill="1"/>
    <xf numFmtId="0" fontId="0" fillId="23" borderId="0" xfId="0" applyFill="1" applyAlignment="1">
      <alignment horizontal="center"/>
    </xf>
    <xf numFmtId="9" fontId="0" fillId="23" borderId="0" xfId="2" applyFont="1" applyFill="1" applyBorder="1" applyAlignment="1">
      <alignment horizontal="center"/>
    </xf>
    <xf numFmtId="42" fontId="0" fillId="2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9" fontId="0" fillId="13" borderId="0" xfId="2" applyFont="1" applyFill="1" applyBorder="1" applyAlignment="1">
      <alignment horizontal="center"/>
    </xf>
    <xf numFmtId="42" fontId="0" fillId="13" borderId="0" xfId="0" applyNumberFormat="1" applyFill="1" applyAlignment="1">
      <alignment horizontal="center"/>
    </xf>
    <xf numFmtId="0" fontId="0" fillId="24" borderId="3" xfId="0" applyFill="1" applyBorder="1"/>
    <xf numFmtId="0" fontId="0" fillId="24" borderId="0" xfId="0" applyFill="1"/>
    <xf numFmtId="0" fontId="0" fillId="24" borderId="0" xfId="0" applyFill="1" applyAlignment="1">
      <alignment horizontal="center"/>
    </xf>
    <xf numFmtId="9" fontId="0" fillId="24" borderId="0" xfId="2" applyFont="1" applyFill="1" applyBorder="1" applyAlignment="1">
      <alignment horizontal="center"/>
    </xf>
    <xf numFmtId="42" fontId="0" fillId="24" borderId="0" xfId="0" applyNumberFormat="1" applyFill="1" applyAlignment="1">
      <alignment horizontal="center"/>
    </xf>
    <xf numFmtId="0" fontId="0" fillId="24" borderId="30" xfId="0" applyFill="1" applyBorder="1"/>
    <xf numFmtId="0" fontId="0" fillId="24" borderId="29" xfId="0" applyFill="1" applyBorder="1"/>
    <xf numFmtId="0" fontId="0" fillId="24" borderId="29" xfId="0" applyFill="1" applyBorder="1" applyAlignment="1">
      <alignment horizontal="center"/>
    </xf>
    <xf numFmtId="42" fontId="0" fillId="24" borderId="29" xfId="1" applyFont="1" applyFill="1" applyBorder="1"/>
    <xf numFmtId="9" fontId="0" fillId="24" borderId="29" xfId="2" applyFont="1" applyFill="1" applyBorder="1" applyAlignment="1">
      <alignment horizontal="center"/>
    </xf>
    <xf numFmtId="42" fontId="0" fillId="24" borderId="29" xfId="0" applyNumberFormat="1" applyFill="1" applyBorder="1" applyAlignment="1">
      <alignment horizontal="center"/>
    </xf>
    <xf numFmtId="9" fontId="0" fillId="22" borderId="30" xfId="2" applyFont="1" applyFill="1" applyBorder="1"/>
    <xf numFmtId="0" fontId="4" fillId="2" borderId="21" xfId="0" applyFont="1" applyFill="1" applyBorder="1"/>
    <xf numFmtId="0" fontId="4" fillId="8" borderId="19" xfId="0" applyFont="1" applyFill="1" applyBorder="1" applyAlignment="1">
      <alignment horizontal="center"/>
    </xf>
    <xf numFmtId="0" fontId="0" fillId="22" borderId="6" xfId="0" applyFill="1" applyBorder="1"/>
    <xf numFmtId="0" fontId="0" fillId="23" borderId="6" xfId="0" applyFill="1" applyBorder="1"/>
    <xf numFmtId="0" fontId="0" fillId="24" borderId="6" xfId="0" applyFill="1" applyBorder="1"/>
    <xf numFmtId="0" fontId="0" fillId="24" borderId="36" xfId="0" applyFill="1" applyBorder="1"/>
    <xf numFmtId="0" fontId="0" fillId="22" borderId="5" xfId="0" applyFill="1" applyBorder="1"/>
    <xf numFmtId="0" fontId="0" fillId="22" borderId="1" xfId="0" applyFill="1" applyBorder="1"/>
    <xf numFmtId="0" fontId="0" fillId="22" borderId="7" xfId="0" applyFill="1" applyBorder="1"/>
    <xf numFmtId="0" fontId="0" fillId="22" borderId="7" xfId="0" applyFill="1" applyBorder="1" applyAlignment="1">
      <alignment horizontal="center"/>
    </xf>
    <xf numFmtId="42" fontId="0" fillId="22" borderId="7" xfId="1" applyFont="1" applyFill="1" applyBorder="1"/>
    <xf numFmtId="9" fontId="0" fillId="22" borderId="7" xfId="2" applyFont="1" applyFill="1" applyBorder="1" applyAlignment="1">
      <alignment horizontal="center"/>
    </xf>
    <xf numFmtId="42" fontId="0" fillId="22" borderId="7" xfId="0" applyNumberFormat="1" applyFill="1" applyBorder="1" applyAlignment="1">
      <alignment horizontal="center"/>
    </xf>
    <xf numFmtId="0" fontId="4" fillId="25" borderId="19" xfId="0" applyFont="1" applyFill="1" applyBorder="1" applyAlignment="1">
      <alignment horizontal="center"/>
    </xf>
    <xf numFmtId="42" fontId="2" fillId="25" borderId="5" xfId="0" applyNumberFormat="1" applyFont="1" applyFill="1" applyBorder="1" applyAlignment="1">
      <alignment horizontal="center"/>
    </xf>
    <xf numFmtId="42" fontId="2" fillId="25" borderId="6" xfId="0" applyNumberFormat="1" applyFont="1" applyFill="1" applyBorder="1" applyAlignment="1">
      <alignment horizontal="center"/>
    </xf>
    <xf numFmtId="42" fontId="2" fillId="25" borderId="36" xfId="0" applyNumberFormat="1" applyFont="1" applyFill="1" applyBorder="1" applyAlignment="1">
      <alignment horizontal="center"/>
    </xf>
    <xf numFmtId="42" fontId="2" fillId="25" borderId="6" xfId="1" applyFont="1" applyFill="1" applyBorder="1" applyAlignment="1">
      <alignment horizontal="center"/>
    </xf>
    <xf numFmtId="42" fontId="2" fillId="25" borderId="36" xfId="1" applyFont="1" applyFill="1" applyBorder="1" applyAlignment="1">
      <alignment horizontal="center"/>
    </xf>
    <xf numFmtId="9" fontId="0" fillId="0" borderId="24" xfId="2" applyFont="1" applyBorder="1" applyAlignment="1">
      <alignment horizontal="center"/>
    </xf>
    <xf numFmtId="0" fontId="4" fillId="25" borderId="18" xfId="0" applyFont="1" applyFill="1" applyBorder="1"/>
    <xf numFmtId="42" fontId="2" fillId="25" borderId="11" xfId="1" applyFont="1" applyFill="1" applyBorder="1"/>
    <xf numFmtId="42" fontId="2" fillId="25" borderId="12" xfId="1" applyFont="1" applyFill="1" applyBorder="1"/>
    <xf numFmtId="0" fontId="6" fillId="0" borderId="0" xfId="0" applyFont="1"/>
    <xf numFmtId="0" fontId="0" fillId="13" borderId="16" xfId="0" applyFill="1" applyBorder="1"/>
    <xf numFmtId="0" fontId="0" fillId="13" borderId="8" xfId="0" applyFill="1" applyBorder="1"/>
    <xf numFmtId="42" fontId="0" fillId="13" borderId="8" xfId="1" applyFont="1" applyFill="1" applyBorder="1"/>
    <xf numFmtId="9" fontId="0" fillId="13" borderId="24" xfId="2" applyFont="1" applyFill="1" applyBorder="1" applyAlignment="1">
      <alignment horizontal="center"/>
    </xf>
    <xf numFmtId="42" fontId="0" fillId="13" borderId="25" xfId="1" applyFont="1" applyFill="1" applyBorder="1"/>
    <xf numFmtId="9" fontId="0" fillId="13" borderId="24" xfId="0" applyNumberFormat="1" applyFill="1" applyBorder="1" applyAlignment="1">
      <alignment horizontal="center"/>
    </xf>
    <xf numFmtId="0" fontId="0" fillId="15" borderId="16" xfId="0" applyFill="1" applyBorder="1"/>
    <xf numFmtId="0" fontId="0" fillId="15" borderId="8" xfId="0" applyFill="1" applyBorder="1"/>
    <xf numFmtId="42" fontId="0" fillId="15" borderId="8" xfId="1" applyFont="1" applyFill="1" applyBorder="1"/>
    <xf numFmtId="9" fontId="0" fillId="15" borderId="24" xfId="2" applyFont="1" applyFill="1" applyBorder="1" applyAlignment="1">
      <alignment horizontal="center"/>
    </xf>
    <xf numFmtId="9" fontId="0" fillId="15" borderId="24" xfId="0" applyNumberFormat="1" applyFill="1" applyBorder="1" applyAlignment="1">
      <alignment horizontal="center"/>
    </xf>
    <xf numFmtId="0" fontId="0" fillId="15" borderId="13" xfId="0" applyFill="1" applyBorder="1"/>
    <xf numFmtId="0" fontId="0" fillId="15" borderId="15" xfId="0" applyFill="1" applyBorder="1"/>
    <xf numFmtId="42" fontId="0" fillId="15" borderId="15" xfId="1" applyFont="1" applyFill="1" applyBorder="1"/>
    <xf numFmtId="9" fontId="0" fillId="15" borderId="26" xfId="2" applyFont="1" applyFill="1" applyBorder="1" applyAlignment="1">
      <alignment horizontal="center"/>
    </xf>
    <xf numFmtId="9" fontId="0" fillId="15" borderId="26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30" xfId="0" applyBorder="1"/>
    <xf numFmtId="0" fontId="5" fillId="0" borderId="0" xfId="0" applyFont="1" applyAlignment="1">
      <alignment horizontal="center"/>
    </xf>
    <xf numFmtId="0" fontId="5" fillId="0" borderId="0" xfId="0" applyFont="1"/>
    <xf numFmtId="0" fontId="3" fillId="7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25" borderId="0" xfId="0" applyFont="1" applyFill="1"/>
    <xf numFmtId="42" fontId="2" fillId="25" borderId="0" xfId="1" applyFont="1" applyFill="1" applyBorder="1"/>
    <xf numFmtId="0" fontId="5" fillId="26" borderId="0" xfId="0" applyFont="1" applyFill="1"/>
    <xf numFmtId="6" fontId="0" fillId="26" borderId="0" xfId="0" applyNumberFormat="1" applyFill="1"/>
    <xf numFmtId="42" fontId="0" fillId="26" borderId="0" xfId="1" applyFont="1" applyFill="1" applyBorder="1"/>
    <xf numFmtId="9" fontId="0" fillId="9" borderId="1" xfId="0" applyNumberFormat="1" applyFill="1" applyBorder="1"/>
    <xf numFmtId="42" fontId="0" fillId="9" borderId="2" xfId="1" applyFont="1" applyFill="1" applyBorder="1"/>
    <xf numFmtId="0" fontId="0" fillId="11" borderId="42" xfId="0" applyFill="1" applyBorder="1" applyAlignment="1">
      <alignment horizontal="center"/>
    </xf>
    <xf numFmtId="0" fontId="0" fillId="11" borderId="12" xfId="0" applyFill="1" applyBorder="1"/>
    <xf numFmtId="0" fontId="0" fillId="16" borderId="0" xfId="0" applyFill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6" borderId="0" xfId="0" applyFill="1" applyAlignment="1">
      <alignment horizontal="center"/>
    </xf>
    <xf numFmtId="42" fontId="0" fillId="0" borderId="0" xfId="1" applyFont="1" applyFill="1" applyBorder="1"/>
    <xf numFmtId="0" fontId="0" fillId="16" borderId="7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/>
    </xf>
    <xf numFmtId="0" fontId="0" fillId="17" borderId="7" xfId="0" applyFill="1" applyBorder="1"/>
    <xf numFmtId="0" fontId="0" fillId="17" borderId="7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41" xfId="0" applyFill="1" applyBorder="1"/>
    <xf numFmtId="0" fontId="0" fillId="15" borderId="3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4" fillId="26" borderId="10" xfId="0" applyFont="1" applyFill="1" applyBorder="1" applyAlignment="1">
      <alignment horizontal="center"/>
    </xf>
    <xf numFmtId="42" fontId="2" fillId="26" borderId="25" xfId="1" applyFont="1" applyFill="1" applyBorder="1"/>
    <xf numFmtId="42" fontId="2" fillId="26" borderId="28" xfId="1" applyFont="1" applyFill="1" applyBorder="1"/>
    <xf numFmtId="42" fontId="2" fillId="26" borderId="25" xfId="0" applyNumberFormat="1" applyFont="1" applyFill="1" applyBorder="1"/>
    <xf numFmtId="0" fontId="2" fillId="26" borderId="25" xfId="0" applyFont="1" applyFill="1" applyBorder="1"/>
    <xf numFmtId="0" fontId="2" fillId="26" borderId="28" xfId="0" applyFont="1" applyFill="1" applyBorder="1"/>
    <xf numFmtId="42" fontId="2" fillId="25" borderId="0" xfId="0" applyNumberFormat="1" applyFont="1" applyFill="1"/>
    <xf numFmtId="9" fontId="0" fillId="0" borderId="3" xfId="2" applyFont="1" applyBorder="1"/>
    <xf numFmtId="9" fontId="0" fillId="0" borderId="30" xfId="2" applyFont="1" applyBorder="1"/>
    <xf numFmtId="0" fontId="4" fillId="25" borderId="32" xfId="0" applyFont="1" applyFill="1" applyBorder="1" applyAlignment="1">
      <alignment horizontal="center"/>
    </xf>
    <xf numFmtId="9" fontId="0" fillId="0" borderId="1" xfId="2" applyFont="1" applyBorder="1"/>
    <xf numFmtId="9" fontId="0" fillId="0" borderId="7" xfId="2" applyFont="1" applyBorder="1" applyAlignment="1">
      <alignment horizontal="center"/>
    </xf>
    <xf numFmtId="42" fontId="0" fillId="0" borderId="2" xfId="0" applyNumberFormat="1" applyBorder="1"/>
    <xf numFmtId="42" fontId="0" fillId="0" borderId="4" xfId="0" applyNumberFormat="1" applyBorder="1"/>
    <xf numFmtId="9" fontId="0" fillId="0" borderId="29" xfId="2" applyFont="1" applyBorder="1" applyAlignment="1">
      <alignment horizontal="center"/>
    </xf>
    <xf numFmtId="42" fontId="0" fillId="0" borderId="31" xfId="0" applyNumberFormat="1" applyBorder="1"/>
    <xf numFmtId="42" fontId="0" fillId="0" borderId="29" xfId="1" applyFont="1" applyFill="1" applyBorder="1"/>
    <xf numFmtId="0" fontId="4" fillId="26" borderId="22" xfId="0" applyFont="1" applyFill="1" applyBorder="1" applyAlignment="1">
      <alignment horizontal="center"/>
    </xf>
    <xf numFmtId="42" fontId="2" fillId="26" borderId="4" xfId="1" applyFont="1" applyFill="1" applyBorder="1"/>
    <xf numFmtId="42" fontId="2" fillId="26" borderId="31" xfId="1" applyFont="1" applyFill="1" applyBorder="1"/>
    <xf numFmtId="42" fontId="2" fillId="26" borderId="2" xfId="1" applyFont="1" applyFill="1" applyBorder="1"/>
    <xf numFmtId="42" fontId="2" fillId="25" borderId="7" xfId="0" applyNumberFormat="1" applyFont="1" applyFill="1" applyBorder="1"/>
    <xf numFmtId="9" fontId="0" fillId="0" borderId="7" xfId="2" applyFont="1" applyBorder="1"/>
    <xf numFmtId="9" fontId="0" fillId="0" borderId="0" xfId="2" applyFont="1" applyBorder="1"/>
    <xf numFmtId="42" fontId="2" fillId="25" borderId="29" xfId="0" applyNumberFormat="1" applyFont="1" applyFill="1" applyBorder="1"/>
    <xf numFmtId="9" fontId="0" fillId="0" borderId="29" xfId="2" applyFont="1" applyBorder="1"/>
    <xf numFmtId="9" fontId="0" fillId="14" borderId="0" xfId="2" applyFont="1" applyFill="1"/>
    <xf numFmtId="42" fontId="0" fillId="14" borderId="0" xfId="1" applyFont="1" applyFill="1"/>
    <xf numFmtId="0" fontId="4" fillId="6" borderId="43" xfId="0" applyFont="1" applyFill="1" applyBorder="1" applyAlignment="1">
      <alignment horizontal="center"/>
    </xf>
    <xf numFmtId="0" fontId="4" fillId="12" borderId="1" xfId="0" applyFont="1" applyFill="1" applyBorder="1"/>
    <xf numFmtId="0" fontId="4" fillId="12" borderId="2" xfId="0" applyFont="1" applyFill="1" applyBorder="1"/>
    <xf numFmtId="0" fontId="4" fillId="7" borderId="44" xfId="0" applyFont="1" applyFill="1" applyBorder="1" applyAlignment="1">
      <alignment horizontal="center"/>
    </xf>
    <xf numFmtId="0" fontId="4" fillId="7" borderId="45" xfId="0" applyFont="1" applyFill="1" applyBorder="1" applyAlignment="1">
      <alignment horizontal="center"/>
    </xf>
    <xf numFmtId="9" fontId="0" fillId="0" borderId="8" xfId="2" applyFont="1" applyBorder="1"/>
    <xf numFmtId="0" fontId="4" fillId="25" borderId="7" xfId="0" applyFont="1" applyFill="1" applyBorder="1"/>
    <xf numFmtId="10" fontId="0" fillId="0" borderId="8" xfId="2" applyNumberFormat="1" applyFont="1" applyBorder="1"/>
    <xf numFmtId="0" fontId="0" fillId="27" borderId="8" xfId="0" applyFill="1" applyBorder="1"/>
    <xf numFmtId="42" fontId="0" fillId="27" borderId="8" xfId="1" applyFont="1" applyFill="1" applyBorder="1"/>
    <xf numFmtId="0" fontId="0" fillId="27" borderId="8" xfId="0" applyFill="1" applyBorder="1" applyAlignment="1">
      <alignment horizontal="center"/>
    </xf>
    <xf numFmtId="0" fontId="7" fillId="21" borderId="0" xfId="0" applyFont="1" applyFill="1"/>
    <xf numFmtId="0" fontId="7" fillId="21" borderId="0" xfId="0" applyFont="1" applyFill="1" applyAlignment="1">
      <alignment horizontal="center"/>
    </xf>
    <xf numFmtId="9" fontId="7" fillId="21" borderId="0" xfId="2" applyFont="1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42" fontId="0" fillId="3" borderId="8" xfId="1" applyFont="1" applyFill="1" applyBorder="1"/>
    <xf numFmtId="9" fontId="0" fillId="3" borderId="8" xfId="2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42" fontId="0" fillId="10" borderId="8" xfId="1" applyFont="1" applyFill="1" applyBorder="1"/>
    <xf numFmtId="9" fontId="0" fillId="10" borderId="8" xfId="2" applyFont="1" applyFill="1" applyBorder="1"/>
    <xf numFmtId="0" fontId="0" fillId="13" borderId="8" xfId="0" applyFill="1" applyBorder="1" applyAlignment="1">
      <alignment horizontal="center"/>
    </xf>
    <xf numFmtId="9" fontId="0" fillId="13" borderId="8" xfId="2" applyFont="1" applyFill="1" applyBorder="1"/>
    <xf numFmtId="42" fontId="0" fillId="21" borderId="46" xfId="1" applyFont="1" applyFill="1" applyBorder="1"/>
    <xf numFmtId="0" fontId="0" fillId="0" borderId="23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42" fontId="0" fillId="0" borderId="9" xfId="1" applyFont="1" applyBorder="1"/>
    <xf numFmtId="10" fontId="0" fillId="0" borderId="9" xfId="2" applyNumberFormat="1" applyFont="1" applyBorder="1"/>
    <xf numFmtId="0" fontId="0" fillId="0" borderId="24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42" fontId="0" fillId="0" borderId="27" xfId="1" applyFont="1" applyBorder="1"/>
    <xf numFmtId="10" fontId="0" fillId="0" borderId="27" xfId="2" applyNumberFormat="1" applyFont="1" applyBorder="1"/>
    <xf numFmtId="0" fontId="0" fillId="0" borderId="10" xfId="0" applyBorder="1"/>
    <xf numFmtId="0" fontId="0" fillId="3" borderId="24" xfId="0" applyFill="1" applyBorder="1"/>
    <xf numFmtId="42" fontId="0" fillId="3" borderId="25" xfId="1" applyFont="1" applyFill="1" applyBorder="1"/>
    <xf numFmtId="0" fontId="0" fillId="10" borderId="24" xfId="0" applyFill="1" applyBorder="1"/>
    <xf numFmtId="42" fontId="0" fillId="10" borderId="25" xfId="1" applyFont="1" applyFill="1" applyBorder="1"/>
    <xf numFmtId="0" fontId="0" fillId="13" borderId="24" xfId="0" applyFill="1" applyBorder="1"/>
    <xf numFmtId="0" fontId="0" fillId="13" borderId="26" xfId="0" applyFill="1" applyBorder="1"/>
    <xf numFmtId="0" fontId="0" fillId="13" borderId="27" xfId="0" applyFill="1" applyBorder="1"/>
    <xf numFmtId="0" fontId="0" fillId="13" borderId="27" xfId="0" applyFill="1" applyBorder="1" applyAlignment="1">
      <alignment horizontal="center"/>
    </xf>
    <xf numFmtId="42" fontId="0" fillId="13" borderId="27" xfId="1" applyFont="1" applyFill="1" applyBorder="1"/>
    <xf numFmtId="9" fontId="0" fillId="13" borderId="27" xfId="2" applyFont="1" applyFill="1" applyBorder="1"/>
    <xf numFmtId="42" fontId="0" fillId="13" borderId="28" xfId="1" applyFont="1" applyFill="1" applyBorder="1"/>
    <xf numFmtId="42" fontId="0" fillId="21" borderId="27" xfId="1" applyFont="1" applyFill="1" applyBorder="1"/>
    <xf numFmtId="0" fontId="4" fillId="5" borderId="35" xfId="0" applyFont="1" applyFill="1" applyBorder="1" applyAlignment="1">
      <alignment horizontal="center"/>
    </xf>
    <xf numFmtId="42" fontId="0" fillId="0" borderId="46" xfId="1" applyFont="1" applyBorder="1"/>
    <xf numFmtId="0" fontId="4" fillId="5" borderId="43" xfId="0" applyFont="1" applyFill="1" applyBorder="1" applyAlignment="1">
      <alignment horizontal="center"/>
    </xf>
    <xf numFmtId="0" fontId="0" fillId="27" borderId="24" xfId="0" applyFill="1" applyBorder="1"/>
    <xf numFmtId="42" fontId="0" fillId="27" borderId="25" xfId="1" applyFont="1" applyFill="1" applyBorder="1"/>
    <xf numFmtId="0" fontId="0" fillId="27" borderId="26" xfId="0" applyFill="1" applyBorder="1"/>
    <xf numFmtId="0" fontId="0" fillId="27" borderId="27" xfId="0" applyFill="1" applyBorder="1"/>
    <xf numFmtId="0" fontId="0" fillId="27" borderId="27" xfId="0" applyFill="1" applyBorder="1" applyAlignment="1">
      <alignment horizontal="center"/>
    </xf>
    <xf numFmtId="42" fontId="0" fillId="27" borderId="27" xfId="1" applyFont="1" applyFill="1" applyBorder="1"/>
    <xf numFmtId="42" fontId="0" fillId="27" borderId="28" xfId="1" applyFont="1" applyFill="1" applyBorder="1"/>
    <xf numFmtId="0" fontId="0" fillId="0" borderId="13" xfId="0" applyBorder="1"/>
    <xf numFmtId="42" fontId="2" fillId="25" borderId="8" xfId="1" applyFont="1" applyFill="1" applyBorder="1"/>
    <xf numFmtId="0" fontId="0" fillId="17" borderId="15" xfId="0" applyFill="1" applyBorder="1"/>
    <xf numFmtId="0" fontId="0" fillId="17" borderId="8" xfId="0" applyFill="1" applyBorder="1"/>
    <xf numFmtId="42" fontId="0" fillId="17" borderId="15" xfId="1" applyFont="1" applyFill="1" applyBorder="1"/>
    <xf numFmtId="9" fontId="0" fillId="17" borderId="24" xfId="2" applyFont="1" applyFill="1" applyBorder="1" applyAlignment="1">
      <alignment horizontal="center"/>
    </xf>
    <xf numFmtId="9" fontId="0" fillId="17" borderId="24" xfId="0" applyNumberFormat="1" applyFill="1" applyBorder="1" applyAlignment="1">
      <alignment horizontal="center"/>
    </xf>
    <xf numFmtId="42" fontId="0" fillId="11" borderId="8" xfId="1" applyFont="1" applyFill="1" applyBorder="1"/>
    <xf numFmtId="9" fontId="0" fillId="11" borderId="24" xfId="2" applyFont="1" applyFill="1" applyBorder="1" applyAlignment="1">
      <alignment horizontal="center"/>
    </xf>
    <xf numFmtId="0" fontId="0" fillId="11" borderId="16" xfId="0" applyFill="1" applyBorder="1"/>
    <xf numFmtId="0" fontId="0" fillId="11" borderId="8" xfId="0" applyFill="1" applyBorder="1"/>
    <xf numFmtId="42" fontId="6" fillId="11" borderId="11" xfId="1" applyFont="1" applyFill="1" applyBorder="1"/>
    <xf numFmtId="42" fontId="6" fillId="11" borderId="25" xfId="1" applyFont="1" applyFill="1" applyBorder="1"/>
    <xf numFmtId="9" fontId="0" fillId="11" borderId="24" xfId="0" applyNumberForma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42" fontId="0" fillId="22" borderId="4" xfId="1" applyFont="1" applyFill="1" applyBorder="1" applyAlignment="1">
      <alignment horizontal="center"/>
    </xf>
    <xf numFmtId="42" fontId="0" fillId="23" borderId="4" xfId="1" applyFont="1" applyFill="1" applyBorder="1" applyAlignment="1">
      <alignment horizontal="center"/>
    </xf>
    <xf numFmtId="42" fontId="0" fillId="13" borderId="4" xfId="1" applyFont="1" applyFill="1" applyBorder="1" applyAlignment="1">
      <alignment horizontal="center"/>
    </xf>
    <xf numFmtId="42" fontId="0" fillId="24" borderId="4" xfId="1" applyFont="1" applyFill="1" applyBorder="1" applyAlignment="1">
      <alignment horizontal="center"/>
    </xf>
    <xf numFmtId="42" fontId="0" fillId="24" borderId="31" xfId="1" applyFont="1" applyFill="1" applyBorder="1" applyAlignment="1">
      <alignment horizontal="center"/>
    </xf>
    <xf numFmtId="42" fontId="0" fillId="0" borderId="15" xfId="1" applyFont="1" applyBorder="1"/>
    <xf numFmtId="42" fontId="2" fillId="25" borderId="15" xfId="1" applyFont="1" applyFill="1" applyBorder="1"/>
    <xf numFmtId="9" fontId="0" fillId="0" borderId="42" xfId="0" applyNumberFormat="1" applyBorder="1" applyAlignment="1">
      <alignment horizontal="center"/>
    </xf>
    <xf numFmtId="42" fontId="2" fillId="26" borderId="47" xfId="1" applyFont="1" applyFill="1" applyBorder="1"/>
    <xf numFmtId="42" fontId="2" fillId="26" borderId="47" xfId="1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2" fillId="26" borderId="47" xfId="0" applyFont="1" applyFill="1" applyBorder="1"/>
    <xf numFmtId="9" fontId="0" fillId="13" borderId="42" xfId="0" applyNumberFormat="1" applyFill="1" applyBorder="1" applyAlignment="1">
      <alignment horizontal="center"/>
    </xf>
    <xf numFmtId="9" fontId="0" fillId="0" borderId="9" xfId="2" applyFont="1" applyBorder="1"/>
    <xf numFmtId="0" fontId="0" fillId="11" borderId="24" xfId="0" applyFill="1" applyBorder="1"/>
    <xf numFmtId="0" fontId="0" fillId="11" borderId="8" xfId="0" applyFill="1" applyBorder="1" applyAlignment="1">
      <alignment horizontal="center"/>
    </xf>
    <xf numFmtId="9" fontId="0" fillId="11" borderId="9" xfId="2" applyFont="1" applyFill="1" applyBorder="1"/>
    <xf numFmtId="42" fontId="0" fillId="11" borderId="25" xfId="1" applyFont="1" applyFill="1" applyBorder="1"/>
    <xf numFmtId="0" fontId="0" fillId="11" borderId="23" xfId="0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42" fontId="0" fillId="11" borderId="9" xfId="1" applyFont="1" applyFill="1" applyBorder="1"/>
    <xf numFmtId="42" fontId="0" fillId="11" borderId="10" xfId="1" applyFont="1" applyFill="1" applyBorder="1"/>
    <xf numFmtId="10" fontId="0" fillId="11" borderId="9" xfId="2" applyNumberFormat="1" applyFont="1" applyFill="1" applyBorder="1"/>
    <xf numFmtId="10" fontId="0" fillId="11" borderId="8" xfId="2" applyNumberFormat="1" applyFont="1" applyFill="1" applyBorder="1"/>
    <xf numFmtId="42" fontId="0" fillId="0" borderId="49" xfId="1" applyFont="1" applyBorder="1"/>
    <xf numFmtId="42" fontId="0" fillId="0" borderId="38" xfId="1" applyFont="1" applyBorder="1"/>
    <xf numFmtId="42" fontId="0" fillId="0" borderId="11" xfId="1" applyFont="1" applyBorder="1"/>
    <xf numFmtId="42" fontId="0" fillId="0" borderId="50" xfId="1" applyFont="1" applyBorder="1"/>
    <xf numFmtId="42" fontId="0" fillId="0" borderId="51" xfId="1" applyFont="1" applyBorder="1"/>
    <xf numFmtId="42" fontId="0" fillId="0" borderId="52" xfId="1" applyFont="1" applyBorder="1"/>
    <xf numFmtId="42" fontId="0" fillId="0" borderId="53" xfId="1" applyFont="1" applyBorder="1"/>
    <xf numFmtId="42" fontId="0" fillId="0" borderId="54" xfId="1" applyFont="1" applyBorder="1"/>
    <xf numFmtId="42" fontId="0" fillId="0" borderId="55" xfId="1" applyFont="1" applyBorder="1"/>
    <xf numFmtId="9" fontId="0" fillId="27" borderId="8" xfId="2" applyNumberFormat="1" applyFont="1" applyFill="1" applyBorder="1"/>
    <xf numFmtId="9" fontId="0" fillId="27" borderId="27" xfId="2" applyNumberFormat="1" applyFont="1" applyFill="1" applyBorder="1"/>
    <xf numFmtId="0" fontId="0" fillId="28" borderId="24" xfId="0" applyFill="1" applyBorder="1"/>
    <xf numFmtId="0" fontId="0" fillId="28" borderId="8" xfId="0" applyFill="1" applyBorder="1"/>
    <xf numFmtId="0" fontId="0" fillId="28" borderId="8" xfId="0" applyFill="1" applyBorder="1" applyAlignment="1">
      <alignment horizontal="center"/>
    </xf>
    <xf numFmtId="42" fontId="0" fillId="28" borderId="8" xfId="1" applyFont="1" applyFill="1" applyBorder="1"/>
    <xf numFmtId="9" fontId="0" fillId="28" borderId="8" xfId="2" applyNumberFormat="1" applyFont="1" applyFill="1" applyBorder="1"/>
    <xf numFmtId="9" fontId="0" fillId="28" borderId="8" xfId="2" applyFont="1" applyFill="1" applyBorder="1"/>
    <xf numFmtId="42" fontId="0" fillId="28" borderId="25" xfId="1" applyFont="1" applyFill="1" applyBorder="1"/>
    <xf numFmtId="0" fontId="0" fillId="29" borderId="24" xfId="0" applyFill="1" applyBorder="1"/>
    <xf numFmtId="0" fontId="0" fillId="29" borderId="8" xfId="0" applyFill="1" applyBorder="1"/>
    <xf numFmtId="0" fontId="0" fillId="29" borderId="8" xfId="0" applyFill="1" applyBorder="1" applyAlignment="1">
      <alignment horizontal="center"/>
    </xf>
    <xf numFmtId="42" fontId="0" fillId="29" borderId="8" xfId="1" applyFont="1" applyFill="1" applyBorder="1"/>
    <xf numFmtId="9" fontId="0" fillId="29" borderId="8" xfId="2" applyNumberFormat="1" applyFont="1" applyFill="1" applyBorder="1"/>
    <xf numFmtId="9" fontId="0" fillId="29" borderId="8" xfId="2" applyFont="1" applyFill="1" applyBorder="1"/>
    <xf numFmtId="42" fontId="0" fillId="29" borderId="25" xfId="1" applyFont="1" applyFill="1" applyBorder="1"/>
    <xf numFmtId="0" fontId="0" fillId="30" borderId="24" xfId="0" applyFill="1" applyBorder="1"/>
    <xf numFmtId="0" fontId="0" fillId="30" borderId="8" xfId="0" applyFill="1" applyBorder="1"/>
    <xf numFmtId="0" fontId="0" fillId="30" borderId="8" xfId="0" applyFill="1" applyBorder="1" applyAlignment="1">
      <alignment horizontal="center"/>
    </xf>
    <xf numFmtId="42" fontId="0" fillId="30" borderId="8" xfId="1" applyFont="1" applyFill="1" applyBorder="1"/>
    <xf numFmtId="9" fontId="0" fillId="30" borderId="8" xfId="2" applyNumberFormat="1" applyFont="1" applyFill="1" applyBorder="1"/>
    <xf numFmtId="9" fontId="0" fillId="30" borderId="8" xfId="2" applyFont="1" applyFill="1" applyBorder="1"/>
    <xf numFmtId="42" fontId="0" fillId="30" borderId="25" xfId="1" applyFont="1" applyFill="1" applyBorder="1"/>
    <xf numFmtId="0" fontId="0" fillId="14" borderId="24" xfId="0" applyFill="1" applyBorder="1"/>
    <xf numFmtId="0" fontId="0" fillId="14" borderId="8" xfId="0" applyFill="1" applyBorder="1"/>
    <xf numFmtId="0" fontId="0" fillId="14" borderId="8" xfId="0" applyFill="1" applyBorder="1" applyAlignment="1">
      <alignment horizontal="center"/>
    </xf>
    <xf numFmtId="42" fontId="0" fillId="14" borderId="8" xfId="1" applyFont="1" applyFill="1" applyBorder="1"/>
    <xf numFmtId="9" fontId="0" fillId="14" borderId="8" xfId="2" applyNumberFormat="1" applyFont="1" applyFill="1" applyBorder="1"/>
    <xf numFmtId="9" fontId="0" fillId="14" borderId="8" xfId="2" applyFont="1" applyFill="1" applyBorder="1"/>
    <xf numFmtId="42" fontId="0" fillId="14" borderId="25" xfId="1" applyFont="1" applyFill="1" applyBorder="1"/>
    <xf numFmtId="42" fontId="0" fillId="26" borderId="0" xfId="1" applyFont="1" applyFill="1"/>
    <xf numFmtId="42" fontId="2" fillId="25" borderId="0" xfId="1" applyFont="1" applyFill="1"/>
    <xf numFmtId="9" fontId="0" fillId="0" borderId="0" xfId="2" applyNumberFormat="1" applyFont="1" applyBorder="1" applyAlignment="1">
      <alignment horizontal="center"/>
    </xf>
    <xf numFmtId="9" fontId="0" fillId="0" borderId="3" xfId="2" applyNumberFormat="1" applyFont="1" applyBorder="1" applyAlignment="1">
      <alignment horizontal="center"/>
    </xf>
    <xf numFmtId="42" fontId="2" fillId="5" borderId="4" xfId="2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12" borderId="8" xfId="0" applyFont="1" applyFill="1" applyBorder="1"/>
    <xf numFmtId="0" fontId="4" fillId="6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42" fontId="2" fillId="6" borderId="8" xfId="1" applyNumberFormat="1" applyFont="1" applyFill="1" applyBorder="1" applyAlignment="1">
      <alignment horizontal="center"/>
    </xf>
    <xf numFmtId="42" fontId="2" fillId="5" borderId="8" xfId="1" applyNumberFormat="1" applyFont="1" applyFill="1" applyBorder="1" applyAlignment="1">
      <alignment horizontal="center"/>
    </xf>
    <xf numFmtId="42" fontId="2" fillId="5" borderId="8" xfId="0" applyNumberFormat="1" applyFont="1" applyFill="1" applyBorder="1" applyAlignment="1">
      <alignment horizontal="center"/>
    </xf>
    <xf numFmtId="42" fontId="2" fillId="5" borderId="8" xfId="1" applyNumberFormat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theme="0"/>
        <name val="Calibri"/>
        <family val="2"/>
        <scheme val="minor"/>
      </font>
      <fill>
        <patternFill>
          <fgColor indexed="64"/>
          <bgColor theme="4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4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2" formatCode="_ &quot;$&quot;* #,##0_ ;_ &quot;$&quot;* \-#,##0_ ;_ &quot;$&quot;* &quot;-&quot;_ ;_ @_ 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10" formatCode="&quot;$&quot;#,##0;[Red]&quot;$&quot;\-#,##0"/>
      <fill>
        <patternFill patternType="solid">
          <fgColor indexed="64"/>
          <bgColor theme="4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2409524</xdr:colOff>
      <xdr:row>2</xdr:row>
      <xdr:rowOff>161857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ABDB8C-B1E8-4239-A2DC-C9BB4B8B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0"/>
          <a:ext cx="2409524" cy="5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85787B-B8DE-4FE1-A98D-0F659BBC4133}" name="Tabla2" displayName="Tabla2" ref="A1:N8" totalsRowShown="0">
  <autoFilter ref="A1:N8" xr:uid="{1A85787B-B8DE-4FE1-A98D-0F659BBC4133}"/>
  <tableColumns count="14">
    <tableColumn id="1" xr3:uid="{82E20793-AECB-4567-81C2-A1A15D30054A}" name="CODIGO" dataDxfId="31"/>
    <tableColumn id="2" xr3:uid="{9982F246-6E12-4EDC-A701-F947F43754D3}" name="NOMBRE PRODUCTO"/>
    <tableColumn id="3" xr3:uid="{4D30DD3F-384B-4D0A-BA91-6B3B5A23F68E}" name="KG"/>
    <tableColumn id="4" xr3:uid="{863DE5FB-BD9A-46B3-B10E-AC34AAC7D252}" name="Valor flete" dataDxfId="30"/>
    <tableColumn id="5" xr3:uid="{EFC49781-1871-4115-B2EA-C519859D3E45}" name="PRECIO COSTO/Con IVA/SIN FLETE" dataDxfId="29" dataCellStyle="Moneda [0]"/>
    <tableColumn id="6" xr3:uid="{C9DA0CDF-A42E-4FD2-BF5D-84D1A3948711}" name="PRECIO COSTO/CON IVA/CON FLETE" dataDxfId="28" dataCellStyle="Moneda [0]">
      <calculatedColumnFormula>E2+(D2*C2)</calculatedColumnFormula>
    </tableColumn>
    <tableColumn id="7" xr3:uid="{C44E16B3-4F0B-402E-B52D-230752022104}" name="% Utilidad" dataDxfId="27">
      <calculatedColumnFormula>((Tabla2[[#This Row],[Valor Final]]-Tabla2[[#This Row],[PRECIO COSTO/CON IVA/CON FLETE]])/Tabla2[[#This Row],[Valor Final]])*100%</calculatedColumnFormula>
    </tableColumn>
    <tableColumn id="9" xr3:uid="{E0E55508-27AE-4B85-A799-04A52A2F392E}" name="Valor Final" dataDxfId="26" dataCellStyle="Moneda [0]"/>
    <tableColumn id="10" xr3:uid="{EEC72A4D-D354-44BA-B5F0-40D679EF5320}" name="% Utilidad2" dataDxfId="25">
      <calculatedColumnFormula>((Tabla2[[#This Row],[Valor comerciante]]-Tabla2[[#This Row],[PRECIO COSTO/CON IVA/CON FLETE]])/Tabla2[[#This Row],[Valor comerciante]])*100%</calculatedColumnFormula>
    </tableColumn>
    <tableColumn id="12" xr3:uid="{49EF0473-63D1-4DB5-8090-318F9EF227FF}" name="Valor comerciante" dataDxfId="24" dataCellStyle="Moneda [0]"/>
    <tableColumn id="13" xr3:uid="{0B4D8B07-430F-4A41-9EE8-911286FD307B}" name="% Utilidad4" dataDxfId="23">
      <calculatedColumnFormula>((Tabla2[[#This Row],[Escala 1 x10]]-Tabla2[[#This Row],[PRECIO COSTO/CON IVA/CON FLETE]])/Tabla2[[#This Row],[Escala 1 x10]])*100%</calculatedColumnFormula>
    </tableColumn>
    <tableColumn id="15" xr3:uid="{7DDA4D05-956E-4E23-BFEA-65BE134C0EFF}" name="Escala 1 x10" dataDxfId="22"/>
    <tableColumn id="16" xr3:uid="{F110BF79-8A1F-4362-A834-889BCC8375F1}" name="% Utilidad6" dataDxfId="21">
      <calculatedColumnFormula>((Tabla2[[#This Row],[Escala x 50]]-Tabla2[[#This Row],[PRECIO COSTO/CON IVA/CON FLETE]])/Tabla2[[#This Row],[Escala x 50]])*100%</calculatedColumnFormula>
    </tableColumn>
    <tableColumn id="18" xr3:uid="{7A54C19D-CBDE-4B95-BD09-EB2DA324E74E}" name="Escala x 50" dataDxfId="20" dataCellStyle="Moneda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ACEC13-6556-47D7-A09C-1E95396C9C9F}" name="Tabla1" displayName="Tabla1" ref="A4:P30" totalsRowShown="0" headerRowDxfId="19" headerRowBorderDxfId="18" tableBorderDxfId="17" totalsRowBorderDxfId="16">
  <autoFilter ref="A4:P30" xr:uid="{8DACEC13-6556-47D7-A09C-1E95396C9C9F}"/>
  <tableColumns count="16">
    <tableColumn id="1" xr3:uid="{4F96229B-0DEF-4C4D-B30F-426E185B731A}" name="ID" dataDxfId="15"/>
    <tableColumn id="2" xr3:uid="{A131E77C-BACD-405A-A7B6-F5E2BE5B1018}" name="NOMBRES" dataDxfId="14"/>
    <tableColumn id="3" xr3:uid="{3F780332-92BC-436E-BD7D-042E54C6121E}" name="KG" dataDxfId="13"/>
    <tableColumn id="4" xr3:uid="{457F1D2C-293C-4A70-AC8A-D69F370AD652}" name="TIPO" dataDxfId="12"/>
    <tableColumn id="5" xr3:uid="{E267FE92-E383-4821-9713-88E6136AEAFF}" name="PRECIO COSTO/CON IVA/PUESTO A." dataDxfId="11" dataCellStyle="Moneda [0]"/>
    <tableColumn id="6" xr3:uid="{FDBA3979-ADE4-446F-9DAF-923BBC52215E}" name="Precio acordado - 5% (XxY)" dataDxfId="10" dataCellStyle="Moneda [0]"/>
    <tableColumn id="7" xr3:uid="{C64553C8-BFD5-40DB-80F5-AA1A6406760D}" name="% Utilidad" dataDxfId="9">
      <calculatedColumnFormula>((Tabla1[[#This Row],[Valor Final]]-Tabla1[[#This Row],[Precio acordado - 5% (XxY)]])/Tabla1[[#This Row],[Valor Final]])*100%</calculatedColumnFormula>
    </tableColumn>
    <tableColumn id="9" xr3:uid="{AEB99A81-C304-448F-A307-D2C452675BD0}" name="Valor Final" dataDxfId="8" dataCellStyle="Moneda [0]"/>
    <tableColumn id="10" xr3:uid="{A6AB761A-7453-4997-9A3F-78DACB76A4A0}" name="% Utilidad2" dataDxfId="7">
      <calculatedColumnFormula>((Tabla1[[#This Row],[Valor Comerciante]]-Tabla1[[#This Row],[Precio acordado - 5% (XxY)]])/Tabla1[[#This Row],[Valor Comerciante]])*100%</calculatedColumnFormula>
    </tableColumn>
    <tableColumn id="12" xr3:uid="{2B1BEA48-FA4A-4FF0-9310-B20529DC8C11}" name="Valor Comerciante" dataDxfId="6" dataCellStyle="Moneda [0]"/>
    <tableColumn id="13" xr3:uid="{DBE5CF07-45DB-4AB7-9BCD-D789C68EDD5E}" name="% Utilidad4" dataDxfId="5">
      <calculatedColumnFormula>((Tabla1[[#This Row],[Escalo 1]]-Tabla1[[#This Row],[Precio acordado - 5% (XxY)]])/Tabla1[[#This Row],[Escalo 1]])*100%</calculatedColumnFormula>
    </tableColumn>
    <tableColumn id="15" xr3:uid="{3AA12BFE-3D02-40EB-ABD1-6D2BE50C1C4A}" name="Escalo 1" dataDxfId="4" dataCellStyle="Moneda [0]"/>
    <tableColumn id="16" xr3:uid="{8B5BA266-ABD0-4B56-8110-4D1D1BDA9EE9}" name="% Utilidad6" dataDxfId="3"/>
    <tableColumn id="18" xr3:uid="{3A03CC51-E32B-4383-8C43-D62FEFD025C1}" name="Escalo 2" dataDxfId="2"/>
    <tableColumn id="8" xr3:uid="{C912F838-8755-4B5F-8711-CAAA3A37B0A5}" name="% Utilidad62" dataDxfId="1">
      <calculatedColumnFormula>((Tabla1[[#This Row],[Escala 3]]-Tabla1[[#This Row],[Precio acordado - 5% (XxY)]])/Tabla1[[#This Row],[Escala 3]])*100%</calculatedColumnFormula>
    </tableColumn>
    <tableColumn id="11" xr3:uid="{FF380A95-DA12-4B95-B8EC-35C7C9540639}" name="Escala 3" dataDxfId="0" dataCellStyle="Moneda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E7B-1ED5-46BD-B835-033C25EAD1AA}">
  <dimension ref="A1:P8"/>
  <sheetViews>
    <sheetView tabSelected="1" workbookViewId="0">
      <selection activeCell="E6" sqref="E6"/>
    </sheetView>
  </sheetViews>
  <sheetFormatPr baseColWidth="10" defaultRowHeight="15" x14ac:dyDescent="0.25"/>
  <cols>
    <col min="1" max="1" width="12.28515625" style="2" bestFit="1" customWidth="1"/>
    <col min="2" max="2" width="57.28515625" bestFit="1" customWidth="1"/>
    <col min="3" max="3" width="6.7109375" bestFit="1" customWidth="1"/>
    <col min="4" max="4" width="15.5703125" bestFit="1" customWidth="1"/>
    <col min="5" max="5" width="42.7109375" bestFit="1" customWidth="1"/>
    <col min="6" max="6" width="34.5703125" customWidth="1"/>
    <col min="7" max="7" width="17.42578125" style="2" bestFit="1" customWidth="1"/>
    <col min="8" max="8" width="25.5703125" style="2" bestFit="1" customWidth="1"/>
    <col min="9" max="9" width="27.28515625" style="2" bestFit="1" customWidth="1"/>
    <col min="10" max="10" width="26.85546875" style="2" bestFit="1" customWidth="1"/>
    <col min="11" max="11" width="20.28515625" style="2" bestFit="1" customWidth="1"/>
    <col min="12" max="12" width="28.7109375" style="2" bestFit="1" customWidth="1"/>
    <col min="13" max="13" width="19.85546875" style="2" bestFit="1" customWidth="1"/>
    <col min="14" max="14" width="24.140625" bestFit="1" customWidth="1"/>
    <col min="15" max="15" width="28.7109375" bestFit="1" customWidth="1"/>
    <col min="16" max="16" width="13.140625" style="2" customWidth="1"/>
    <col min="17" max="17" width="19.85546875" bestFit="1" customWidth="1"/>
    <col min="18" max="18" width="28.7109375" bestFit="1" customWidth="1"/>
  </cols>
  <sheetData>
    <row r="1" spans="1:16" ht="18.75" x14ac:dyDescent="0.3">
      <c r="A1" s="301" t="s">
        <v>13</v>
      </c>
      <c r="B1" s="302" t="s">
        <v>12</v>
      </c>
      <c r="C1" s="302" t="s">
        <v>20</v>
      </c>
      <c r="D1" s="308" t="s">
        <v>21</v>
      </c>
      <c r="E1" s="308" t="s">
        <v>22</v>
      </c>
      <c r="F1" s="306" t="s">
        <v>23</v>
      </c>
      <c r="G1" s="303" t="s">
        <v>10</v>
      </c>
      <c r="H1" s="305" t="s">
        <v>158</v>
      </c>
      <c r="I1" s="303" t="s">
        <v>50</v>
      </c>
      <c r="J1" s="304" t="s">
        <v>162</v>
      </c>
      <c r="K1" s="303" t="s">
        <v>52</v>
      </c>
      <c r="L1" s="304" t="s">
        <v>276</v>
      </c>
      <c r="M1" s="303" t="s">
        <v>54</v>
      </c>
      <c r="N1" s="304" t="s">
        <v>277</v>
      </c>
      <c r="P1"/>
    </row>
    <row r="2" spans="1:16" x14ac:dyDescent="0.25">
      <c r="A2" s="2">
        <v>483</v>
      </c>
      <c r="B2" t="s">
        <v>3</v>
      </c>
      <c r="C2">
        <v>20</v>
      </c>
      <c r="D2" s="309">
        <v>160</v>
      </c>
      <c r="E2" s="310">
        <v>26726</v>
      </c>
      <c r="F2" s="307">
        <f t="shared" ref="F2:F7" si="0">E2+(D2*C2)</f>
        <v>29926</v>
      </c>
      <c r="G2" s="3">
        <f>((Tabla2[[#This Row],[Valor Final]]-Tabla2[[#This Row],[PRECIO COSTO/CON IVA/CON FLETE]])/Tabla2[[#This Row],[Valor Final]])*100%</f>
        <v>0.27009756097560977</v>
      </c>
      <c r="H2" s="9">
        <v>41000</v>
      </c>
      <c r="I2" s="3">
        <f>((Tabla2[[#This Row],[Valor comerciante]]-Tabla2[[#This Row],[PRECIO COSTO/CON IVA/CON FLETE]])/Tabla2[[#This Row],[Valor comerciante]])*100%</f>
        <v>0.21247368421052631</v>
      </c>
      <c r="J2" s="144">
        <v>38000</v>
      </c>
      <c r="K2" s="3">
        <f>((Tabla2[[#This Row],[Escala 1 x10]]-Tabla2[[#This Row],[PRECIO COSTO/CON IVA/CON FLETE]])/Tabla2[[#This Row],[Escala 1 x10]])*100%</f>
        <v>0.16872222222222222</v>
      </c>
      <c r="L2" s="8">
        <v>36000</v>
      </c>
      <c r="M2" s="3">
        <f>((Tabla2[[#This Row],[Escala x 50]]-Tabla2[[#This Row],[PRECIO COSTO/CON IVA/CON FLETE]])/Tabla2[[#This Row],[Escala x 50]])*100%</f>
        <v>9.3151515151515152E-2</v>
      </c>
      <c r="N2" s="147">
        <v>33000</v>
      </c>
      <c r="P2"/>
    </row>
    <row r="3" spans="1:16" x14ac:dyDescent="0.25">
      <c r="A3" s="2">
        <v>607</v>
      </c>
      <c r="B3" t="s">
        <v>4</v>
      </c>
      <c r="C3">
        <v>20</v>
      </c>
      <c r="D3" s="309">
        <v>160</v>
      </c>
      <c r="E3" s="310">
        <v>30681</v>
      </c>
      <c r="F3" s="307">
        <f>E3+(D3*C3)</f>
        <v>33881</v>
      </c>
      <c r="G3" s="3">
        <f>((Tabla2[[#This Row],[Valor Final]]-Tabla2[[#This Row],[PRECIO COSTO/CON IVA/CON FLETE]])/Tabla2[[#This Row],[Valor Final]])*100%</f>
        <v>0.26345652173913042</v>
      </c>
      <c r="H3" s="9">
        <v>46000</v>
      </c>
      <c r="I3" s="3">
        <f>((Tabla2[[#This Row],[Valor comerciante]]-Tabla2[[#This Row],[PRECIO COSTO/CON IVA/CON FLETE]])/Tabla2[[#This Row],[Valor comerciante]])*100%</f>
        <v>0.21206976744186046</v>
      </c>
      <c r="J3" s="144">
        <v>43000</v>
      </c>
      <c r="K3" s="3">
        <f>((Tabla2[[#This Row],[Escala 1 x10]]-Tabla2[[#This Row],[PRECIO COSTO/CON IVA/CON FLETE]])/Tabla2[[#This Row],[Escala 1 x10]])*100%</f>
        <v>0.1736341463414634</v>
      </c>
      <c r="L3" s="8">
        <v>41000</v>
      </c>
      <c r="M3" s="3">
        <f>((Tabla2[[#This Row],[Escala x 50]]-Tabla2[[#This Row],[PRECIO COSTO/CON IVA/CON FLETE]])/Tabla2[[#This Row],[Escala x 50]])*100%</f>
        <v>8.922043010752688E-2</v>
      </c>
      <c r="N3" s="147">
        <v>37200</v>
      </c>
      <c r="P3"/>
    </row>
    <row r="4" spans="1:16" x14ac:dyDescent="0.25">
      <c r="A4" s="2">
        <v>681</v>
      </c>
      <c r="B4" t="s">
        <v>5</v>
      </c>
      <c r="C4">
        <v>10</v>
      </c>
      <c r="D4" s="309">
        <v>160</v>
      </c>
      <c r="E4" s="310">
        <v>16562</v>
      </c>
      <c r="F4" s="307">
        <f t="shared" si="0"/>
        <v>18162</v>
      </c>
      <c r="G4" s="3">
        <f>((Tabla2[[#This Row],[Valor Final]]-Tabla2[[#This Row],[PRECIO COSTO/CON IVA/CON FLETE]])/Tabla2[[#This Row],[Valor Final]])*100%</f>
        <v>0.27351999999999999</v>
      </c>
      <c r="H4" s="9">
        <v>25000</v>
      </c>
      <c r="I4" s="3">
        <f>((Tabla2[[#This Row],[Valor comerciante]]-Tabla2[[#This Row],[PRECIO COSTO/CON IVA/CON FLETE]])/Tabla2[[#This Row],[Valor comerciante]])*100%</f>
        <v>0.20689956331877729</v>
      </c>
      <c r="J4" s="144">
        <v>22900</v>
      </c>
      <c r="K4" s="3">
        <f>((Tabla2[[#This Row],[Escala 1 x10]]-Tabla2[[#This Row],[PRECIO COSTO/CON IVA/CON FLETE]])/Tabla2[[#This Row],[Escala 1 x10]])*100%</f>
        <v>0.16688073394495412</v>
      </c>
      <c r="L4" s="8">
        <v>21800</v>
      </c>
      <c r="M4" s="3">
        <f>((Tabla2[[#This Row],[Escala x 50]]-Tabla2[[#This Row],[PRECIO COSTO/CON IVA/CON FLETE]])/Tabla2[[#This Row],[Escala x 50]])*100%</f>
        <v>9.1899999999999996E-2</v>
      </c>
      <c r="N4" s="147">
        <v>20000</v>
      </c>
      <c r="P4"/>
    </row>
    <row r="5" spans="1:16" x14ac:dyDescent="0.25">
      <c r="A5" s="2">
        <v>608</v>
      </c>
      <c r="B5" t="s">
        <v>6</v>
      </c>
      <c r="C5">
        <v>10</v>
      </c>
      <c r="D5" s="309">
        <v>160</v>
      </c>
      <c r="E5" s="310">
        <v>17778</v>
      </c>
      <c r="F5" s="307">
        <f t="shared" si="0"/>
        <v>19378</v>
      </c>
      <c r="G5" s="3">
        <f>((Tabla2[[#This Row],[Valor Final]]-Tabla2[[#This Row],[PRECIO COSTO/CON IVA/CON FLETE]])/Tabla2[[#This Row],[Valor Final]])*100%</f>
        <v>0.28229629629629632</v>
      </c>
      <c r="H5" s="9">
        <v>27000</v>
      </c>
      <c r="I5" s="3">
        <f>((Tabla2[[#This Row],[Valor comerciante]]-Tabla2[[#This Row],[PRECIO COSTO/CON IVA/CON FLETE]])/Tabla2[[#This Row],[Valor comerciante]])*100%</f>
        <v>0.17540425531914894</v>
      </c>
      <c r="J5" s="144">
        <v>23500</v>
      </c>
      <c r="K5" s="3">
        <f>((Tabla2[[#This Row],[Escala 1 x10]]-Tabla2[[#This Row],[PRECIO COSTO/CON IVA/CON FLETE]])/Tabla2[[#This Row],[Escala 1 x10]])*100%</f>
        <v>0.13875555555555555</v>
      </c>
      <c r="L5" s="8">
        <v>22500</v>
      </c>
      <c r="M5" s="3">
        <f>((Tabla2[[#This Row],[Escala x 50]]-Tabla2[[#This Row],[PRECIO COSTO/CON IVA/CON FLETE]])/Tabla2[[#This Row],[Escala x 50]])*100%</f>
        <v>5.0098039215686271E-2</v>
      </c>
      <c r="N5" s="147">
        <v>20400</v>
      </c>
      <c r="P5"/>
    </row>
    <row r="6" spans="1:16" x14ac:dyDescent="0.25">
      <c r="A6" s="2">
        <v>18</v>
      </c>
      <c r="B6" t="s">
        <v>1</v>
      </c>
      <c r="C6">
        <v>10</v>
      </c>
      <c r="D6" s="309">
        <v>160</v>
      </c>
      <c r="E6" s="310">
        <v>14760</v>
      </c>
      <c r="F6" s="307">
        <f t="shared" si="0"/>
        <v>16360</v>
      </c>
      <c r="G6" s="3">
        <f>((Tabla2[[#This Row],[Valor Final]]-Tabla2[[#This Row],[PRECIO COSTO/CON IVA/CON FLETE]])/Tabla2[[#This Row],[Valor Final]])*100%</f>
        <v>0.34560000000000002</v>
      </c>
      <c r="H6" s="9">
        <v>25000</v>
      </c>
      <c r="I6" s="3">
        <f>((Tabla2[[#This Row],[Valor comerciante]]-Tabla2[[#This Row],[PRECIO COSTO/CON IVA/CON FLETE]])/Tabla2[[#This Row],[Valor comerciante]])*100%</f>
        <v>0.20966183574879227</v>
      </c>
      <c r="J6" s="144">
        <v>20700</v>
      </c>
      <c r="K6" s="3">
        <f>((Tabla2[[#This Row],[Escala 1 x10]]-Tabla2[[#This Row],[PRECIO COSTO/CON IVA/CON FLETE]])/Tabla2[[#This Row],[Escala 1 x10]])*100%</f>
        <v>0.17373737373737375</v>
      </c>
      <c r="L6" s="8">
        <v>19800</v>
      </c>
      <c r="M6" s="3">
        <f>((Tabla2[[#This Row],[Escala x 50]]-Tabla2[[#This Row],[PRECIO COSTO/CON IVA/CON FLETE]])/Tabla2[[#This Row],[Escala x 50]])*100%</f>
        <v>9.1111111111111115E-2</v>
      </c>
      <c r="N6" s="147">
        <v>18000</v>
      </c>
      <c r="P6"/>
    </row>
    <row r="7" spans="1:16" ht="15.75" thickBot="1" x14ac:dyDescent="0.3">
      <c r="A7" s="2">
        <v>482</v>
      </c>
      <c r="B7" t="s">
        <v>2</v>
      </c>
      <c r="C7">
        <v>10</v>
      </c>
      <c r="D7" s="309">
        <v>160</v>
      </c>
      <c r="E7" s="310">
        <v>15455</v>
      </c>
      <c r="F7" s="307">
        <f t="shared" si="0"/>
        <v>17055</v>
      </c>
      <c r="G7" s="142">
        <f>((Tabla2[[#This Row],[Valor Final]]-Tabla2[[#This Row],[PRECIO COSTO/CON IVA/CON FLETE]])/Tabla2[[#This Row],[Valor Final]])*100%</f>
        <v>0.34403846153846152</v>
      </c>
      <c r="H7" s="143">
        <v>26000</v>
      </c>
      <c r="I7" s="142">
        <f>((Tabla2[[#This Row],[Valor comerciante]]-Tabla2[[#This Row],[PRECIO COSTO/CON IVA/CON FLETE]])/Tabla2[[#This Row],[Valor comerciante]])*100%</f>
        <v>0.20674418604651162</v>
      </c>
      <c r="J7" s="145">
        <v>21500</v>
      </c>
      <c r="K7" s="142">
        <f>((Tabla2[[#This Row],[Escala 1 x10]]-Tabla2[[#This Row],[PRECIO COSTO/CON IVA/CON FLETE]])/Tabla2[[#This Row],[Escala 1 x10]])*100%</f>
        <v>0.16804878048780489</v>
      </c>
      <c r="L7" s="146">
        <v>20500</v>
      </c>
      <c r="M7" s="142">
        <f>((Tabla2[[#This Row],[Escala x 50]]-Tabla2[[#This Row],[PRECIO COSTO/CON IVA/CON FLETE]])/Tabla2[[#This Row],[Escala x 50]])*100%</f>
        <v>9.2819148936170215E-2</v>
      </c>
      <c r="N7" s="148">
        <v>18800</v>
      </c>
      <c r="P7"/>
    </row>
    <row r="8" spans="1:16" x14ac:dyDescent="0.25">
      <c r="B8" t="s">
        <v>275</v>
      </c>
      <c r="C8">
        <v>20</v>
      </c>
      <c r="D8" s="309">
        <v>160</v>
      </c>
      <c r="E8" s="497">
        <v>31057</v>
      </c>
      <c r="F8" s="498">
        <f>E8+(D8*C8)</f>
        <v>34257</v>
      </c>
      <c r="G8" s="499">
        <f>((Tabla2[[#This Row],[Valor Final]]-Tabla2[[#This Row],[PRECIO COSTO/CON IVA/CON FLETE]])/Tabla2[[#This Row],[Valor Final]])*100%</f>
        <v>0.25528260869565217</v>
      </c>
      <c r="H8" s="9">
        <v>46000</v>
      </c>
      <c r="I8" s="3">
        <f>((Tabla2[[#This Row],[Valor comerciante]]-Tabla2[[#This Row],[PRECIO COSTO/CON IVA/CON FLETE]])/Tabla2[[#This Row],[Valor comerciante]])*100%</f>
        <v>0.21248275862068966</v>
      </c>
      <c r="J8" s="144">
        <v>43500</v>
      </c>
      <c r="K8" s="500" t="e">
        <f>((Tabla2[[#This Row],[Escala 1 x10]]-Tabla2[[#This Row],[PRECIO COSTO/CON IVA/CON FLETE]])/Tabla2[[#This Row],[Escala 1 x10]])*100%</f>
        <v>#DIV/0!</v>
      </c>
      <c r="L8" s="501"/>
      <c r="M8" s="500" t="e">
        <f>((Tabla2[[#This Row],[Escala x 50]]-Tabla2[[#This Row],[PRECIO COSTO/CON IVA/CON FLETE]])/Tabla2[[#This Row],[Escala x 50]])*100%</f>
        <v>#DIV/0!</v>
      </c>
      <c r="N8" s="144"/>
      <c r="O8" s="20"/>
      <c r="P8" s="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A64-F1D9-403B-B67F-394AD2F27833}">
  <dimension ref="A1:G7"/>
  <sheetViews>
    <sheetView workbookViewId="0">
      <selection sqref="A1:G7"/>
    </sheetView>
  </sheetViews>
  <sheetFormatPr baseColWidth="10" defaultRowHeight="15" x14ac:dyDescent="0.25"/>
  <cols>
    <col min="2" max="2" width="34.5703125" bestFit="1" customWidth="1"/>
    <col min="4" max="4" width="13.28515625" bestFit="1" customWidth="1"/>
    <col min="5" max="5" width="22.28515625" bestFit="1" customWidth="1"/>
    <col min="6" max="6" width="14.85546875" bestFit="1" customWidth="1"/>
    <col min="7" max="7" width="15.42578125" bestFit="1" customWidth="1"/>
  </cols>
  <sheetData>
    <row r="1" spans="1:7" ht="18.75" x14ac:dyDescent="0.3">
      <c r="A1" s="502" t="s">
        <v>13</v>
      </c>
      <c r="B1" s="503" t="s">
        <v>12</v>
      </c>
      <c r="C1" s="503" t="s">
        <v>20</v>
      </c>
      <c r="D1" s="504" t="s">
        <v>158</v>
      </c>
      <c r="E1" s="505" t="s">
        <v>162</v>
      </c>
      <c r="F1" s="505" t="s">
        <v>276</v>
      </c>
      <c r="G1" s="505" t="s">
        <v>278</v>
      </c>
    </row>
    <row r="2" spans="1:7" x14ac:dyDescent="0.25">
      <c r="A2" s="506">
        <v>483</v>
      </c>
      <c r="B2" s="507" t="s">
        <v>3</v>
      </c>
      <c r="C2" s="507">
        <v>20</v>
      </c>
      <c r="D2" s="508">
        <v>41000</v>
      </c>
      <c r="E2" s="509">
        <v>38000</v>
      </c>
      <c r="F2" s="510">
        <v>36000</v>
      </c>
      <c r="G2" s="511">
        <v>33000</v>
      </c>
    </row>
    <row r="3" spans="1:7" x14ac:dyDescent="0.25">
      <c r="A3" s="506">
        <v>607</v>
      </c>
      <c r="B3" s="507" t="s">
        <v>4</v>
      </c>
      <c r="C3" s="507">
        <v>20</v>
      </c>
      <c r="D3" s="508">
        <v>46000</v>
      </c>
      <c r="E3" s="509">
        <v>43000</v>
      </c>
      <c r="F3" s="510">
        <v>41000</v>
      </c>
      <c r="G3" s="511">
        <v>37200</v>
      </c>
    </row>
    <row r="4" spans="1:7" x14ac:dyDescent="0.25">
      <c r="A4" s="506">
        <v>681</v>
      </c>
      <c r="B4" s="507" t="s">
        <v>5</v>
      </c>
      <c r="C4" s="507">
        <v>10</v>
      </c>
      <c r="D4" s="508">
        <v>25000</v>
      </c>
      <c r="E4" s="509">
        <v>22900</v>
      </c>
      <c r="F4" s="510">
        <v>21800</v>
      </c>
      <c r="G4" s="511">
        <v>20000</v>
      </c>
    </row>
    <row r="5" spans="1:7" x14ac:dyDescent="0.25">
      <c r="A5" s="506">
        <v>608</v>
      </c>
      <c r="B5" s="507" t="s">
        <v>6</v>
      </c>
      <c r="C5" s="507">
        <v>10</v>
      </c>
      <c r="D5" s="508">
        <v>27000</v>
      </c>
      <c r="E5" s="509">
        <v>23500</v>
      </c>
      <c r="F5" s="510">
        <v>22500</v>
      </c>
      <c r="G5" s="511">
        <v>20400</v>
      </c>
    </row>
    <row r="6" spans="1:7" x14ac:dyDescent="0.25">
      <c r="A6" s="506">
        <v>18</v>
      </c>
      <c r="B6" s="507" t="s">
        <v>1</v>
      </c>
      <c r="C6" s="507">
        <v>10</v>
      </c>
      <c r="D6" s="508">
        <v>25000</v>
      </c>
      <c r="E6" s="509">
        <v>20700</v>
      </c>
      <c r="F6" s="510">
        <v>19800</v>
      </c>
      <c r="G6" s="511">
        <v>18000</v>
      </c>
    </row>
    <row r="7" spans="1:7" x14ac:dyDescent="0.25">
      <c r="A7" s="506">
        <v>482</v>
      </c>
      <c r="B7" s="507" t="s">
        <v>2</v>
      </c>
      <c r="C7" s="507">
        <v>10</v>
      </c>
      <c r="D7" s="508">
        <v>26000</v>
      </c>
      <c r="E7" s="509">
        <v>21500</v>
      </c>
      <c r="F7" s="510">
        <v>20500</v>
      </c>
      <c r="G7" s="511">
        <v>18800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0EF7-AC37-49BB-A576-B9F20E69A4FF}">
  <dimension ref="A3:P31"/>
  <sheetViews>
    <sheetView workbookViewId="0">
      <selection activeCell="J5" sqref="J5"/>
    </sheetView>
  </sheetViews>
  <sheetFormatPr baseColWidth="10" defaultRowHeight="15" x14ac:dyDescent="0.25"/>
  <cols>
    <col min="1" max="1" width="5" bestFit="1" customWidth="1"/>
    <col min="2" max="2" width="49.28515625" bestFit="1" customWidth="1"/>
    <col min="3" max="3" width="5.5703125" customWidth="1"/>
    <col min="4" max="4" width="9.28515625" bestFit="1" customWidth="1"/>
    <col min="5" max="5" width="34.42578125" customWidth="1"/>
    <col min="6" max="6" width="34.140625" bestFit="1" customWidth="1"/>
    <col min="7" max="7" width="17.42578125" style="2" bestFit="1" customWidth="1"/>
    <col min="8" max="8" width="25.5703125" bestFit="1" customWidth="1"/>
    <col min="9" max="9" width="27.28515625" bestFit="1" customWidth="1"/>
    <col min="10" max="10" width="28.7109375" style="2" bestFit="1" customWidth="1"/>
    <col min="11" max="11" width="20.28515625" bestFit="1" customWidth="1"/>
    <col min="12" max="12" width="28.7109375" bestFit="1" customWidth="1"/>
    <col min="13" max="13" width="18.85546875" style="2" bestFit="1" customWidth="1"/>
    <col min="14" max="15" width="28.7109375" bestFit="1" customWidth="1"/>
    <col min="16" max="16" width="25.5703125" style="2" bestFit="1" customWidth="1"/>
    <col min="17" max="17" width="17.42578125" bestFit="1" customWidth="1"/>
    <col min="18" max="18" width="28.7109375" bestFit="1" customWidth="1"/>
  </cols>
  <sheetData>
    <row r="3" spans="1:16" ht="15.75" thickBot="1" x14ac:dyDescent="0.3">
      <c r="L3" s="2" t="s">
        <v>270</v>
      </c>
      <c r="N3" s="2" t="s">
        <v>264</v>
      </c>
      <c r="P3" s="2" t="s">
        <v>266</v>
      </c>
    </row>
    <row r="4" spans="1:16" s="19" customFormat="1" ht="18.75" x14ac:dyDescent="0.3">
      <c r="A4" s="16" t="s">
        <v>49</v>
      </c>
      <c r="B4" s="17" t="s">
        <v>48</v>
      </c>
      <c r="C4" s="17" t="s">
        <v>20</v>
      </c>
      <c r="D4" s="17" t="s">
        <v>47</v>
      </c>
      <c r="E4" s="18" t="s">
        <v>24</v>
      </c>
      <c r="F4" s="278" t="s">
        <v>25</v>
      </c>
      <c r="G4" s="141" t="s">
        <v>10</v>
      </c>
      <c r="H4" s="332" t="s">
        <v>158</v>
      </c>
      <c r="I4" s="141" t="s">
        <v>50</v>
      </c>
      <c r="J4" s="332" t="s">
        <v>159</v>
      </c>
      <c r="K4" s="141" t="s">
        <v>52</v>
      </c>
      <c r="L4" s="332" t="s">
        <v>267</v>
      </c>
      <c r="M4" s="141" t="s">
        <v>54</v>
      </c>
      <c r="N4" s="332" t="s">
        <v>268</v>
      </c>
      <c r="O4" s="432" t="s">
        <v>265</v>
      </c>
      <c r="P4" s="432" t="s">
        <v>269</v>
      </c>
    </row>
    <row r="5" spans="1:16" x14ac:dyDescent="0.25">
      <c r="A5" s="11">
        <v>862</v>
      </c>
      <c r="B5" s="5" t="s">
        <v>16</v>
      </c>
      <c r="C5" s="5">
        <v>18</v>
      </c>
      <c r="D5" s="5" t="s">
        <v>45</v>
      </c>
      <c r="E5" s="12">
        <v>27377</v>
      </c>
      <c r="F5" s="279">
        <v>23837</v>
      </c>
      <c r="G5" s="277">
        <f>((Tabla1[[#This Row],[Valor Final]]-Tabla1[[#This Row],[Precio acordado - 5% (XxY)]])/Tabla1[[#This Row],[Valor Final]])*100%</f>
        <v>0.23106451612903225</v>
      </c>
      <c r="H5" s="333">
        <v>31000</v>
      </c>
      <c r="I5" s="31">
        <f>((Tabla1[[#This Row],[Valor Comerciante]]-Tabla1[[#This Row],[Precio acordado - 5% (XxY)]])/Tabla1[[#This Row],[Valor Comerciante]])*100%</f>
        <v>0.1636140350877193</v>
      </c>
      <c r="J5" s="333">
        <v>28500</v>
      </c>
      <c r="K5" s="31">
        <f>((Tabla1[[#This Row],[Escalo 1]]-Tabla1[[#This Row],[Precio acordado - 5% (XxY)]])/Tabla1[[#This Row],[Escalo 1]])*100%</f>
        <v>0.14562724014336917</v>
      </c>
      <c r="L5" s="333">
        <v>27900</v>
      </c>
      <c r="M5" s="31">
        <f>((Tabla1[[#This Row],[Escalo 2]]-Tabla1[[#This Row],[Precio acordado - 5% (XxY)]])/Tabla1[[#This Row],[Escalo 2]])*100%</f>
        <v>5.0318725099601593E-2</v>
      </c>
      <c r="N5" s="333">
        <v>25100</v>
      </c>
      <c r="O5" s="31" t="e">
        <f>((Tabla1[[#This Row],[Escala 3]]-Tabla1[[#This Row],[Precio acordado - 5% (XxY)]])/Tabla1[[#This Row],[Escala 3]])*100%</f>
        <v>#DIV/0!</v>
      </c>
      <c r="P5" s="333"/>
    </row>
    <row r="6" spans="1:16" x14ac:dyDescent="0.25">
      <c r="A6" s="11">
        <v>861</v>
      </c>
      <c r="B6" s="5" t="s">
        <v>15</v>
      </c>
      <c r="C6" s="5">
        <v>18</v>
      </c>
      <c r="D6" s="5" t="s">
        <v>45</v>
      </c>
      <c r="E6" s="12">
        <v>27377</v>
      </c>
      <c r="F6" s="279">
        <v>23837</v>
      </c>
      <c r="G6" s="277">
        <f>((Tabla1[[#This Row],[Valor Final]]-Tabla1[[#This Row],[Precio acordado - 5% (XxY)]])/Tabla1[[#This Row],[Valor Final]])*100%</f>
        <v>0.23106451612903225</v>
      </c>
      <c r="H6" s="333">
        <v>31000</v>
      </c>
      <c r="I6" s="31">
        <f>((Tabla1[[#This Row],[Valor Comerciante]]-Tabla1[[#This Row],[Precio acordado - 5% (XxY)]])/Tabla1[[#This Row],[Valor Comerciante]])*100%</f>
        <v>0.1636140350877193</v>
      </c>
      <c r="J6" s="333">
        <v>28500</v>
      </c>
      <c r="K6" s="31">
        <f>((Tabla1[[#This Row],[Escalo 1]]-Tabla1[[#This Row],[Precio acordado - 5% (XxY)]])/Tabla1[[#This Row],[Escalo 1]])*100%</f>
        <v>0.14562724014336917</v>
      </c>
      <c r="L6" s="333">
        <v>27900</v>
      </c>
      <c r="M6" s="31">
        <f>((Tabla1[[#This Row],[Escalo 2]]-Tabla1[[#This Row],[Precio acordado - 5% (XxY)]])/Tabla1[[#This Row],[Escalo 2]])*100%</f>
        <v>5.0318725099601593E-2</v>
      </c>
      <c r="N6" s="333">
        <v>25100</v>
      </c>
      <c r="O6" s="31" t="e">
        <f>((Tabla1[[#This Row],[Escala 3]]-Tabla1[[#This Row],[Precio acordado - 5% (XxY)]])/Tabla1[[#This Row],[Escala 3]])*100%</f>
        <v>#DIV/0!</v>
      </c>
      <c r="P6" s="333"/>
    </row>
    <row r="7" spans="1:16" x14ac:dyDescent="0.25">
      <c r="A7" s="11">
        <v>1513</v>
      </c>
      <c r="B7" s="5" t="s">
        <v>18</v>
      </c>
      <c r="C7" s="5">
        <v>18</v>
      </c>
      <c r="D7" s="5" t="s">
        <v>45</v>
      </c>
      <c r="E7" s="12">
        <v>27377</v>
      </c>
      <c r="F7" s="279">
        <v>23837</v>
      </c>
      <c r="G7" s="277">
        <f>((Tabla1[[#This Row],[Valor Final]]-Tabla1[[#This Row],[Precio acordado - 5% (XxY)]])/Tabla1[[#This Row],[Valor Final]])*100%</f>
        <v>0.23106451612903225</v>
      </c>
      <c r="H7" s="333">
        <v>31000</v>
      </c>
      <c r="I7" s="31">
        <f>((Tabla1[[#This Row],[Valor Comerciante]]-Tabla1[[#This Row],[Precio acordado - 5% (XxY)]])/Tabla1[[#This Row],[Valor Comerciante]])*100%</f>
        <v>0.1636140350877193</v>
      </c>
      <c r="J7" s="333">
        <v>28500</v>
      </c>
      <c r="K7" s="31">
        <f>((Tabla1[[#This Row],[Escalo 1]]-Tabla1[[#This Row],[Precio acordado - 5% (XxY)]])/Tabla1[[#This Row],[Escalo 1]])*100%</f>
        <v>0.14562724014336917</v>
      </c>
      <c r="L7" s="333">
        <v>27900</v>
      </c>
      <c r="M7" s="31">
        <f>((Tabla1[[#This Row],[Escalo 2]]-Tabla1[[#This Row],[Precio acordado - 5% (XxY)]])/Tabla1[[#This Row],[Escalo 2]])*100%</f>
        <v>5.0318725099601593E-2</v>
      </c>
      <c r="N7" s="333">
        <v>25100</v>
      </c>
      <c r="O7" s="31" t="e">
        <f>((Tabla1[[#This Row],[Escala 3]]-Tabla1[[#This Row],[Precio acordado - 5% (XxY)]])/Tabla1[[#This Row],[Escala 3]])*100%</f>
        <v>#DIV/0!</v>
      </c>
      <c r="P7" s="333"/>
    </row>
    <row r="8" spans="1:16" x14ac:dyDescent="0.25">
      <c r="A8" s="11">
        <v>309</v>
      </c>
      <c r="B8" s="5" t="s">
        <v>17</v>
      </c>
      <c r="C8" s="5">
        <v>18</v>
      </c>
      <c r="D8" s="5" t="s">
        <v>45</v>
      </c>
      <c r="E8" s="12">
        <v>27377</v>
      </c>
      <c r="F8" s="279">
        <v>23837</v>
      </c>
      <c r="G8" s="277">
        <f>((Tabla1[[#This Row],[Valor Final]]-Tabla1[[#This Row],[Precio acordado - 5% (XxY)]])/Tabla1[[#This Row],[Valor Final]])*100%</f>
        <v>0.23106451612903225</v>
      </c>
      <c r="H8" s="333">
        <v>31000</v>
      </c>
      <c r="I8" s="31">
        <f>((Tabla1[[#This Row],[Valor Comerciante]]-Tabla1[[#This Row],[Precio acordado - 5% (XxY)]])/Tabla1[[#This Row],[Valor Comerciante]])*100%</f>
        <v>0.1636140350877193</v>
      </c>
      <c r="J8" s="333">
        <v>28500</v>
      </c>
      <c r="K8" s="31">
        <f>((Tabla1[[#This Row],[Escalo 1]]-Tabla1[[#This Row],[Precio acordado - 5% (XxY)]])/Tabla1[[#This Row],[Escalo 1]])*100%</f>
        <v>0.14562724014336917</v>
      </c>
      <c r="L8" s="333">
        <v>27900</v>
      </c>
      <c r="M8" s="31">
        <f>((Tabla1[[#This Row],[Escalo 2]]-Tabla1[[#This Row],[Precio acordado - 5% (XxY)]])/Tabla1[[#This Row],[Escalo 2]])*100%</f>
        <v>5.0318725099601593E-2</v>
      </c>
      <c r="N8" s="333">
        <v>25100</v>
      </c>
      <c r="O8" s="31" t="e">
        <f>((Tabla1[[#This Row],[Escala 3]]-Tabla1[[#This Row],[Precio acordado - 5% (XxY)]])/Tabla1[[#This Row],[Escala 3]])*100%</f>
        <v>#DIV/0!</v>
      </c>
      <c r="P8" s="333"/>
    </row>
    <row r="9" spans="1:16" x14ac:dyDescent="0.25">
      <c r="A9" s="11">
        <v>1993</v>
      </c>
      <c r="B9" s="5" t="s">
        <v>19</v>
      </c>
      <c r="C9" s="5">
        <v>18</v>
      </c>
      <c r="D9" s="5" t="s">
        <v>45</v>
      </c>
      <c r="E9" s="12">
        <v>27377</v>
      </c>
      <c r="F9" s="279">
        <v>23837</v>
      </c>
      <c r="G9" s="277">
        <f>((Tabla1[[#This Row],[Valor Final]]-Tabla1[[#This Row],[Precio acordado - 5% (XxY)]])/Tabla1[[#This Row],[Valor Final]])*100%</f>
        <v>0.23106451612903225</v>
      </c>
      <c r="H9" s="333">
        <v>31000</v>
      </c>
      <c r="I9" s="31">
        <f>((Tabla1[[#This Row],[Valor Comerciante]]-Tabla1[[#This Row],[Precio acordado - 5% (XxY)]])/Tabla1[[#This Row],[Valor Comerciante]])*100%</f>
        <v>0.1636140350877193</v>
      </c>
      <c r="J9" s="333">
        <v>28500</v>
      </c>
      <c r="K9" s="31">
        <f>((Tabla1[[#This Row],[Escalo 1]]-Tabla1[[#This Row],[Precio acordado - 5% (XxY)]])/Tabla1[[#This Row],[Escalo 1]])*100%</f>
        <v>0.14562724014336917</v>
      </c>
      <c r="L9" s="333">
        <v>27900</v>
      </c>
      <c r="M9" s="31">
        <f>((Tabla1[[#This Row],[Escalo 2]]-Tabla1[[#This Row],[Precio acordado - 5% (XxY)]])/Tabla1[[#This Row],[Escalo 2]])*100%</f>
        <v>5.0318725099601593E-2</v>
      </c>
      <c r="N9" s="333">
        <v>25100</v>
      </c>
      <c r="O9" s="31" t="e">
        <f>((Tabla1[[#This Row],[Escala 3]]-Tabla1[[#This Row],[Precio acordado - 5% (XxY)]])/Tabla1[[#This Row],[Escala 3]])*100%</f>
        <v>#DIV/0!</v>
      </c>
      <c r="P9" s="333"/>
    </row>
    <row r="10" spans="1:16" x14ac:dyDescent="0.25">
      <c r="A10" s="11">
        <v>495</v>
      </c>
      <c r="B10" s="5" t="s">
        <v>31</v>
      </c>
      <c r="C10" s="5">
        <v>20</v>
      </c>
      <c r="D10" s="5" t="s">
        <v>45</v>
      </c>
      <c r="E10" s="12">
        <v>34919</v>
      </c>
      <c r="F10" s="279">
        <v>33173</v>
      </c>
      <c r="G10" s="277">
        <f>((Tabla1[[#This Row],[Valor Final]]-Tabla1[[#This Row],[Precio acordado - 5% (XxY)]])/Tabla1[[#This Row],[Valor Final]])*100%</f>
        <v>0.24606818181818182</v>
      </c>
      <c r="H10" s="333">
        <v>44000</v>
      </c>
      <c r="I10" s="31">
        <f>((Tabla1[[#This Row],[Valor Comerciante]]-Tabla1[[#This Row],[Precio acordado - 5% (XxY)]])/Tabla1[[#This Row],[Valor Comerciante]])*100%</f>
        <v>0.16017721518987341</v>
      </c>
      <c r="J10" s="333">
        <v>39500</v>
      </c>
      <c r="K10" s="31">
        <f>((Tabla1[[#This Row],[Escalo 1]]-Tabla1[[#This Row],[Precio acordado - 5% (XxY)]])/Tabla1[[#This Row],[Escalo 1]])*100%</f>
        <v>0.13836363636363636</v>
      </c>
      <c r="L10" s="333">
        <v>38500</v>
      </c>
      <c r="M10" s="31">
        <f>((Tabla1[[#This Row],[Escalo 2]]-Tabla1[[#This Row],[Precio acordado - 5% (XxY)]])/Tabla1[[#This Row],[Escalo 2]])*100%</f>
        <v>0.10343243243243243</v>
      </c>
      <c r="N10" s="333">
        <v>37000</v>
      </c>
      <c r="O10" s="31" t="e">
        <f>((Tabla1[[#This Row],[Escala 3]]-Tabla1[[#This Row],[Precio acordado - 5% (XxY)]])/Tabla1[[#This Row],[Escala 3]])*100%</f>
        <v>#DIV/0!</v>
      </c>
      <c r="P10" s="333"/>
    </row>
    <row r="11" spans="1:16" x14ac:dyDescent="0.25">
      <c r="A11" s="11">
        <v>1044</v>
      </c>
      <c r="B11" s="5" t="s">
        <v>32</v>
      </c>
      <c r="C11" s="5">
        <v>20</v>
      </c>
      <c r="D11" s="5" t="s">
        <v>45</v>
      </c>
      <c r="E11" s="12">
        <v>34919</v>
      </c>
      <c r="F11" s="279">
        <v>33173</v>
      </c>
      <c r="G11" s="277">
        <f>((Tabla1[[#This Row],[Valor Final]]-Tabla1[[#This Row],[Precio acordado - 5% (XxY)]])/Tabla1[[#This Row],[Valor Final]])*100%</f>
        <v>0.26282222222222223</v>
      </c>
      <c r="H11" s="333">
        <v>45000</v>
      </c>
      <c r="I11" s="31">
        <f>((Tabla1[[#This Row],[Valor Comerciante]]-Tabla1[[#This Row],[Precio acordado - 5% (XxY)]])/Tabla1[[#This Row],[Valor Comerciante]])*100%</f>
        <v>0.16017721518987341</v>
      </c>
      <c r="J11" s="333">
        <v>39500</v>
      </c>
      <c r="K11" s="31">
        <f>((Tabla1[[#This Row],[Escalo 1]]-Tabla1[[#This Row],[Precio acordado - 5% (XxY)]])/Tabla1[[#This Row],[Escalo 1]])*100%</f>
        <v>0.13836363636363636</v>
      </c>
      <c r="L11" s="333">
        <v>38500</v>
      </c>
      <c r="M11" s="31">
        <f>((Tabla1[[#This Row],[Escalo 2]]-Tabla1[[#This Row],[Precio acordado - 5% (XxY)]])/Tabla1[[#This Row],[Escalo 2]])*100%</f>
        <v>6.0254957507082152E-2</v>
      </c>
      <c r="N11" s="333">
        <v>35300</v>
      </c>
      <c r="O11" s="31" t="e">
        <f>((Tabla1[[#This Row],[Escala 3]]-Tabla1[[#This Row],[Precio acordado - 5% (XxY)]])/Tabla1[[#This Row],[Escala 3]])*100%</f>
        <v>#DIV/0!</v>
      </c>
      <c r="P11" s="333"/>
    </row>
    <row r="12" spans="1:16" x14ac:dyDescent="0.25">
      <c r="A12" s="427">
        <v>494</v>
      </c>
      <c r="B12" s="428" t="s">
        <v>33</v>
      </c>
      <c r="C12" s="428">
        <v>20</v>
      </c>
      <c r="D12" s="428" t="s">
        <v>45</v>
      </c>
      <c r="E12" s="425">
        <v>34919</v>
      </c>
      <c r="F12" s="429">
        <v>33672</v>
      </c>
      <c r="G12" s="426">
        <f>((Tabla1[[#This Row],[Valor Final]]-Tabla1[[#This Row],[Precio acordado - 5% (XxY)]])/Tabla1[[#This Row],[Valor Final]])*100%</f>
        <v>0.23472727272727273</v>
      </c>
      <c r="H12" s="430">
        <v>44000</v>
      </c>
      <c r="I12" s="431">
        <f>((Tabla1[[#This Row],[Valor Comerciante]]-Tabla1[[#This Row],[Precio acordado - 5% (XxY)]])/Tabla1[[#This Row],[Valor Comerciante]])*100%</f>
        <v>0.17873170731707316</v>
      </c>
      <c r="J12" s="430">
        <v>41000</v>
      </c>
      <c r="K12" s="431">
        <f>((Tabla1[[#This Row],[Escalo 1]]-Tabla1[[#This Row],[Precio acordado - 5% (XxY)]])/Tabla1[[#This Row],[Escalo 1]])*100%</f>
        <v>0.14754430379746836</v>
      </c>
      <c r="L12" s="430">
        <v>39500</v>
      </c>
      <c r="M12" s="431">
        <f>((Tabla1[[#This Row],[Escalo 2]]-Tabla1[[#This Row],[Precio acordado - 5% (XxY)]])/Tabla1[[#This Row],[Escalo 2]])*100%</f>
        <v>0.11389473684210526</v>
      </c>
      <c r="N12" s="430">
        <v>38000</v>
      </c>
      <c r="O12" s="31">
        <f>((Tabla1[[#This Row],[Escala 3]]-Tabla1[[#This Row],[Precio acordado - 5% (XxY)]])/Tabla1[[#This Row],[Escala 3]])*100%</f>
        <v>6.2061281337047351E-2</v>
      </c>
      <c r="P12" s="430">
        <v>35900</v>
      </c>
    </row>
    <row r="13" spans="1:16" x14ac:dyDescent="0.25">
      <c r="A13" s="11">
        <v>2378</v>
      </c>
      <c r="B13" s="5" t="s">
        <v>34</v>
      </c>
      <c r="C13" s="5">
        <v>20</v>
      </c>
      <c r="D13" s="5" t="s">
        <v>45</v>
      </c>
      <c r="E13" s="12">
        <v>34919</v>
      </c>
      <c r="F13" s="279">
        <v>33173</v>
      </c>
      <c r="G13" s="277">
        <f>((Tabla1[[#This Row],[Valor Final]]-Tabla1[[#This Row],[Precio acordado - 5% (XxY)]])/Tabla1[[#This Row],[Valor Final]])*100%</f>
        <v>0.26282222222222223</v>
      </c>
      <c r="H13" s="333">
        <v>45000</v>
      </c>
      <c r="I13" s="31">
        <f>((Tabla1[[#This Row],[Valor Comerciante]]-Tabla1[[#This Row],[Precio acordado - 5% (XxY)]])/Tabla1[[#This Row],[Valor Comerciante]])*100%</f>
        <v>0.16017721518987341</v>
      </c>
      <c r="J13" s="333">
        <v>39500</v>
      </c>
      <c r="K13" s="31">
        <f>((Tabla1[[#This Row],[Escalo 1]]-Tabla1[[#This Row],[Precio acordado - 5% (XxY)]])/Tabla1[[#This Row],[Escalo 1]])*100%</f>
        <v>0.13836363636363636</v>
      </c>
      <c r="L13" s="333">
        <v>38500</v>
      </c>
      <c r="M13" s="31">
        <f>((Tabla1[[#This Row],[Escalo 2]]-Tabla1[[#This Row],[Precio acordado - 5% (XxY)]])/Tabla1[[#This Row],[Escalo 2]])*100%</f>
        <v>6.0254957507082152E-2</v>
      </c>
      <c r="N13" s="333">
        <v>35300</v>
      </c>
      <c r="O13" s="31" t="e">
        <f>((Tabla1[[#This Row],[Escala 3]]-Tabla1[[#This Row],[Precio acordado - 5% (XxY)]])/Tabla1[[#This Row],[Escala 3]])*100%</f>
        <v>#DIV/0!</v>
      </c>
      <c r="P13" s="333"/>
    </row>
    <row r="14" spans="1:16" x14ac:dyDescent="0.25">
      <c r="A14" s="282">
        <v>505</v>
      </c>
      <c r="B14" s="283" t="s">
        <v>26</v>
      </c>
      <c r="C14" s="283">
        <v>25</v>
      </c>
      <c r="D14" s="283" t="s">
        <v>45</v>
      </c>
      <c r="E14" s="284">
        <v>26615</v>
      </c>
      <c r="F14" s="279">
        <v>23174</v>
      </c>
      <c r="G14" s="285">
        <f>((Tabla1[[#This Row],[Valor Final]]-Tabla1[[#This Row],[Precio acordado - 5% (XxY)]])/Tabla1[[#This Row],[Valor Final]])*100%</f>
        <v>0.27581250000000002</v>
      </c>
      <c r="H14" s="333">
        <v>32000</v>
      </c>
      <c r="I14" s="287">
        <f>((Tabla1[[#This Row],[Valor Comerciante]]-Tabla1[[#This Row],[Precio acordado - 5% (XxY)]])/Tabla1[[#This Row],[Valor Comerciante]])*100%</f>
        <v>0.18687719298245614</v>
      </c>
      <c r="J14" s="333">
        <v>28500</v>
      </c>
      <c r="K14" s="287">
        <f>((Tabla1[[#This Row],[Escalo 1]]-Tabla1[[#This Row],[Precio acordado - 5% (XxY)]])/Tabla1[[#This Row],[Escalo 1]])*100%</f>
        <v>0.1573090909090909</v>
      </c>
      <c r="L14" s="333">
        <v>27500</v>
      </c>
      <c r="M14" s="287">
        <f>((Tabla1[[#This Row],[Escalo 2]]-Tabla1[[#This Row],[Precio acordado - 5% (XxY)]])/Tabla1[[#This Row],[Escalo 2]])*100%</f>
        <v>0.13851301115241635</v>
      </c>
      <c r="N14" s="333">
        <v>26900</v>
      </c>
      <c r="O14" s="31" t="e">
        <f>((Tabla1[[#This Row],[Escala 3]]-Tabla1[[#This Row],[Precio acordado - 5% (XxY)]])/Tabla1[[#This Row],[Escala 3]])*100%</f>
        <v>#DIV/0!</v>
      </c>
      <c r="P14" s="333"/>
    </row>
    <row r="15" spans="1:16" x14ac:dyDescent="0.25">
      <c r="A15" s="282">
        <v>506</v>
      </c>
      <c r="B15" s="283" t="s">
        <v>28</v>
      </c>
      <c r="C15" s="283">
        <v>9</v>
      </c>
      <c r="D15" s="283" t="s">
        <v>45</v>
      </c>
      <c r="E15" s="284">
        <v>10032</v>
      </c>
      <c r="F15" s="279">
        <v>10032</v>
      </c>
      <c r="G15" s="285">
        <f>((Tabla1[[#This Row],[Valor Final]]-Tabla1[[#This Row],[Precio acordado - 5% (XxY)]])/Tabla1[[#This Row],[Valor Final]])*100%</f>
        <v>0.22830769230769229</v>
      </c>
      <c r="H15" s="333">
        <v>13000</v>
      </c>
      <c r="I15" s="287">
        <f>((Tabla1[[#This Row],[Valor Comerciante]]-Tabla1[[#This Row],[Precio acordado - 5% (XxY)]])/Tabla1[[#This Row],[Valor Comerciante]])*100%</f>
        <v>0.19744</v>
      </c>
      <c r="J15" s="333">
        <v>12500</v>
      </c>
      <c r="K15" s="287">
        <f>((Tabla1[[#This Row],[Escalo 1]]-Tabla1[[#This Row],[Precio acordado - 5% (XxY)]])/Tabla1[[#This Row],[Escalo 1]])*100%</f>
        <v>0.12765217391304348</v>
      </c>
      <c r="L15" s="333">
        <v>11500</v>
      </c>
      <c r="M15" s="287">
        <f>((Tabla1[[#This Row],[Escalo 2]]-Tabla1[[#This Row],[Precio acordado - 5% (XxY)]])/Tabla1[[#This Row],[Escalo 2]])*100%</f>
        <v>5.3584905660377359E-2</v>
      </c>
      <c r="N15" s="335">
        <v>10600</v>
      </c>
      <c r="O15" s="31" t="e">
        <f>((Tabla1[[#This Row],[Escala 3]]-Tabla1[[#This Row],[Precio acordado - 5% (XxY)]])/Tabla1[[#This Row],[Escala 3]])*100%</f>
        <v>#DIV/0!</v>
      </c>
      <c r="P15" s="335"/>
    </row>
    <row r="16" spans="1:16" x14ac:dyDescent="0.25">
      <c r="A16" s="282">
        <v>2366</v>
      </c>
      <c r="B16" s="283" t="s">
        <v>29</v>
      </c>
      <c r="C16" s="283">
        <v>25</v>
      </c>
      <c r="D16" s="283" t="s">
        <v>45</v>
      </c>
      <c r="E16" s="284">
        <v>23555</v>
      </c>
      <c r="F16" s="279">
        <v>23555</v>
      </c>
      <c r="G16" s="285">
        <f>((Tabla1[[#This Row],[Valor Final]]-Tabla1[[#This Row],[Precio acordado - 5% (XxY)]])/Tabla1[[#This Row],[Valor Final]])*100%</f>
        <v>0.26390625000000001</v>
      </c>
      <c r="H16" s="333">
        <v>32000</v>
      </c>
      <c r="I16" s="287">
        <f>((Tabla1[[#This Row],[Valor Comerciante]]-Tabla1[[#This Row],[Precio acordado - 5% (XxY)]])/Tabla1[[#This Row],[Valor Comerciante]])*100%</f>
        <v>0.17350877192982456</v>
      </c>
      <c r="J16" s="333">
        <v>28500</v>
      </c>
      <c r="K16" s="287">
        <f>((Tabla1[[#This Row],[Escalo 1]]-Tabla1[[#This Row],[Precio acordado - 5% (XxY)]])/Tabla1[[#This Row],[Escalo 1]])*100%</f>
        <v>0.14345454545454545</v>
      </c>
      <c r="L16" s="333">
        <v>27500</v>
      </c>
      <c r="M16" s="287">
        <f>((Tabla1[[#This Row],[Escalo 2]]-Tabla1[[#This Row],[Precio acordado - 5% (XxY)]])/Tabla1[[#This Row],[Escalo 2]])*100%</f>
        <v>0.12434944237918216</v>
      </c>
      <c r="N16" s="335">
        <v>26900</v>
      </c>
      <c r="O16" s="31" t="e">
        <f>((Tabla1[[#This Row],[Escala 3]]-Tabla1[[#This Row],[Precio acordado - 5% (XxY)]])/Tabla1[[#This Row],[Escala 3]])*100%</f>
        <v>#DIV/0!</v>
      </c>
      <c r="P16" s="335"/>
    </row>
    <row r="17" spans="1:16" x14ac:dyDescent="0.25">
      <c r="A17" s="282">
        <v>2355</v>
      </c>
      <c r="B17" s="283" t="s">
        <v>30</v>
      </c>
      <c r="C17" s="283">
        <v>8</v>
      </c>
      <c r="D17" s="283" t="s">
        <v>45</v>
      </c>
      <c r="E17" s="284">
        <v>9809</v>
      </c>
      <c r="F17" s="279">
        <v>9809</v>
      </c>
      <c r="G17" s="285">
        <f>((Tabla1[[#This Row],[Valor Final]]-Tabla1[[#This Row],[Precio acordado - 5% (XxY)]])/Tabla1[[#This Row],[Valor Final]])*100%</f>
        <v>0.24546153846153845</v>
      </c>
      <c r="H17" s="333">
        <v>13000</v>
      </c>
      <c r="I17" s="287">
        <f>((Tabla1[[#This Row],[Valor Comerciante]]-Tabla1[[#This Row],[Precio acordado - 5% (XxY)]])/Tabla1[[#This Row],[Valor Comerciante]])*100%</f>
        <v>0.21528</v>
      </c>
      <c r="J17" s="333">
        <v>12500</v>
      </c>
      <c r="K17" s="287">
        <f>((Tabla1[[#This Row],[Escalo 1]]-Tabla1[[#This Row],[Precio acordado - 5% (XxY)]])/Tabla1[[#This Row],[Escalo 1]])*100%</f>
        <v>0.14704347826086955</v>
      </c>
      <c r="L17" s="333">
        <v>11500</v>
      </c>
      <c r="M17" s="287">
        <f>((Tabla1[[#This Row],[Escalo 2]]-Tabla1[[#This Row],[Precio acordado - 5% (XxY)]])/Tabla1[[#This Row],[Escalo 2]])*100%</f>
        <v>7.4622641509433957E-2</v>
      </c>
      <c r="N17" s="335">
        <v>10600</v>
      </c>
      <c r="O17" s="31" t="e">
        <f>((Tabla1[[#This Row],[Escala 3]]-Tabla1[[#This Row],[Precio acordado - 5% (XxY)]])/Tabla1[[#This Row],[Escala 3]])*100%</f>
        <v>#DIV/0!</v>
      </c>
      <c r="P17" s="335"/>
    </row>
    <row r="18" spans="1:16" x14ac:dyDescent="0.25">
      <c r="A18" s="288">
        <v>614</v>
      </c>
      <c r="B18" s="289" t="s">
        <v>35</v>
      </c>
      <c r="C18" s="289"/>
      <c r="D18" s="289" t="s">
        <v>46</v>
      </c>
      <c r="E18" s="290">
        <v>7806</v>
      </c>
      <c r="F18" s="279">
        <v>7415</v>
      </c>
      <c r="G18" s="291">
        <f>((Tabla1[[#This Row],[Valor Final]]-Tabla1[[#This Row],[Precio acordado - 5% (XxY)]])/Tabla1[[#This Row],[Valor Final]])*100%</f>
        <v>0.25850000000000001</v>
      </c>
      <c r="H18" s="333">
        <v>10000</v>
      </c>
      <c r="I18" s="292">
        <f>((Tabla1[[#This Row],[Valor Comerciante]]-Tabla1[[#This Row],[Precio acordado - 5% (XxY)]])/Tabla1[[#This Row],[Valor Comerciante]])*100%</f>
        <v>0.10662650602409639</v>
      </c>
      <c r="J18" s="333">
        <v>8300</v>
      </c>
      <c r="K18" s="292">
        <f>((Tabla1[[#This Row],[Escalo 1]]-Tabla1[[#This Row],[Precio acordado - 5% (XxY)]])/Tabla1[[#This Row],[Escalo 1]])*100%</f>
        <v>3.7012987012987011E-2</v>
      </c>
      <c r="L18" s="333">
        <v>7700</v>
      </c>
      <c r="M18" s="287" t="e">
        <f>((Tabla1[[#This Row],[Escalo 2]]-Tabla1[[#This Row],[Precio acordado - 5% (XxY)]])/Tabla1[[#This Row],[Escalo 2]])*100%</f>
        <v>#DIV/0!</v>
      </c>
      <c r="N18" s="336"/>
      <c r="O18" s="31" t="e">
        <f>((Tabla1[[#This Row],[Escala 3]]-Tabla1[[#This Row],[Precio acordado - 5% (XxY)]])/Tabla1[[#This Row],[Escala 3]])*100%</f>
        <v>#DIV/0!</v>
      </c>
      <c r="P18" s="336"/>
    </row>
    <row r="19" spans="1:16" x14ac:dyDescent="0.25">
      <c r="A19" s="288">
        <v>2101</v>
      </c>
      <c r="B19" s="289" t="s">
        <v>36</v>
      </c>
      <c r="C19" s="289"/>
      <c r="D19" s="289" t="s">
        <v>46</v>
      </c>
      <c r="E19" s="290">
        <v>7806</v>
      </c>
      <c r="F19" s="279">
        <v>7415</v>
      </c>
      <c r="G19" s="291">
        <f>((Tabla1[[#This Row],[Valor Final]]-Tabla1[[#This Row],[Precio acordado - 5% (XxY)]])/Tabla1[[#This Row],[Valor Final]])*100%</f>
        <v>0.25850000000000001</v>
      </c>
      <c r="H19" s="333">
        <v>10000</v>
      </c>
      <c r="I19" s="292">
        <f>((Tabla1[[#This Row],[Valor Comerciante]]-Tabla1[[#This Row],[Precio acordado - 5% (XxY)]])/Tabla1[[#This Row],[Valor Comerciante]])*100%</f>
        <v>0.10662650602409639</v>
      </c>
      <c r="J19" s="333">
        <v>8300</v>
      </c>
      <c r="K19" s="292">
        <f>((Tabla1[[#This Row],[Escalo 1]]-Tabla1[[#This Row],[Precio acordado - 5% (XxY)]])/Tabla1[[#This Row],[Escalo 1]])*100%</f>
        <v>3.7012987012987011E-2</v>
      </c>
      <c r="L19" s="333">
        <v>7700</v>
      </c>
      <c r="M19" s="287" t="e">
        <f>((Tabla1[[#This Row],[Escalo 2]]-Tabla1[[#This Row],[Precio acordado - 5% (XxY)]])/Tabla1[[#This Row],[Escalo 2]])*100%</f>
        <v>#DIV/0!</v>
      </c>
      <c r="N19" s="336"/>
      <c r="O19" s="31" t="e">
        <f>((Tabla1[[#This Row],[Escala 3]]-Tabla1[[#This Row],[Precio acordado - 5% (XxY)]])/Tabla1[[#This Row],[Escala 3]])*100%</f>
        <v>#DIV/0!</v>
      </c>
      <c r="P19" s="336"/>
    </row>
    <row r="20" spans="1:16" x14ac:dyDescent="0.25">
      <c r="A20" s="288">
        <v>700</v>
      </c>
      <c r="B20" s="289" t="s">
        <v>37</v>
      </c>
      <c r="C20" s="289"/>
      <c r="D20" s="289" t="s">
        <v>46</v>
      </c>
      <c r="E20" s="290">
        <v>7806</v>
      </c>
      <c r="F20" s="279">
        <v>7415</v>
      </c>
      <c r="G20" s="291">
        <f>((Tabla1[[#This Row],[Valor Final]]-Tabla1[[#This Row],[Precio acordado - 5% (XxY)]])/Tabla1[[#This Row],[Valor Final]])*100%</f>
        <v>0.25850000000000001</v>
      </c>
      <c r="H20" s="333">
        <v>10000</v>
      </c>
      <c r="I20" s="292">
        <f>((Tabla1[[#This Row],[Valor Comerciante]]-Tabla1[[#This Row],[Precio acordado - 5% (XxY)]])/Tabla1[[#This Row],[Valor Comerciante]])*100%</f>
        <v>0.10662650602409639</v>
      </c>
      <c r="J20" s="333">
        <v>8300</v>
      </c>
      <c r="K20" s="292">
        <f>((Tabla1[[#This Row],[Escalo 1]]-Tabla1[[#This Row],[Precio acordado - 5% (XxY)]])/Tabla1[[#This Row],[Escalo 1]])*100%</f>
        <v>3.7012987012987011E-2</v>
      </c>
      <c r="L20" s="333">
        <v>7700</v>
      </c>
      <c r="M20" s="287" t="e">
        <f>((Tabla1[[#This Row],[Escalo 2]]-Tabla1[[#This Row],[Precio acordado - 5% (XxY)]])/Tabla1[[#This Row],[Escalo 2]])*100%</f>
        <v>#DIV/0!</v>
      </c>
      <c r="N20" s="336"/>
      <c r="O20" s="31" t="e">
        <f>((Tabla1[[#This Row],[Escala 3]]-Tabla1[[#This Row],[Precio acordado - 5% (XxY)]])/Tabla1[[#This Row],[Escala 3]])*100%</f>
        <v>#DIV/0!</v>
      </c>
      <c r="P20" s="336"/>
    </row>
    <row r="21" spans="1:16" x14ac:dyDescent="0.25">
      <c r="A21" s="288">
        <v>837</v>
      </c>
      <c r="B21" s="289" t="s">
        <v>38</v>
      </c>
      <c r="C21" s="289"/>
      <c r="D21" s="289" t="s">
        <v>46</v>
      </c>
      <c r="E21" s="290">
        <v>7806</v>
      </c>
      <c r="F21" s="279">
        <v>7415</v>
      </c>
      <c r="G21" s="291">
        <f>((Tabla1[[#This Row],[Valor Final]]-Tabla1[[#This Row],[Precio acordado - 5% (XxY)]])/Tabla1[[#This Row],[Valor Final]])*100%</f>
        <v>0.25850000000000001</v>
      </c>
      <c r="H21" s="333">
        <v>10000</v>
      </c>
      <c r="I21" s="292">
        <f>((Tabla1[[#This Row],[Valor Comerciante]]-Tabla1[[#This Row],[Precio acordado - 5% (XxY)]])/Tabla1[[#This Row],[Valor Comerciante]])*100%</f>
        <v>0.10662650602409639</v>
      </c>
      <c r="J21" s="333">
        <v>8300</v>
      </c>
      <c r="K21" s="292">
        <f>((Tabla1[[#This Row],[Escalo 1]]-Tabla1[[#This Row],[Precio acordado - 5% (XxY)]])/Tabla1[[#This Row],[Escalo 1]])*100%</f>
        <v>3.7012987012987011E-2</v>
      </c>
      <c r="L21" s="333">
        <v>7700</v>
      </c>
      <c r="M21" s="287" t="e">
        <f>((Tabla1[[#This Row],[Escalo 2]]-Tabla1[[#This Row],[Precio acordado - 5% (XxY)]])/Tabla1[[#This Row],[Escalo 2]])*100%</f>
        <v>#DIV/0!</v>
      </c>
      <c r="N21" s="336"/>
      <c r="O21" s="31" t="e">
        <f>((Tabla1[[#This Row],[Escala 3]]-Tabla1[[#This Row],[Precio acordado - 5% (XxY)]])/Tabla1[[#This Row],[Escala 3]])*100%</f>
        <v>#DIV/0!</v>
      </c>
      <c r="P21" s="336"/>
    </row>
    <row r="22" spans="1:16" x14ac:dyDescent="0.25">
      <c r="A22" s="288">
        <v>2271</v>
      </c>
      <c r="B22" s="289" t="s">
        <v>39</v>
      </c>
      <c r="C22" s="289"/>
      <c r="D22" s="289" t="s">
        <v>46</v>
      </c>
      <c r="E22" s="290">
        <v>7806</v>
      </c>
      <c r="F22" s="279">
        <v>7415</v>
      </c>
      <c r="G22" s="291">
        <f>((Tabla1[[#This Row],[Valor Final]]-Tabla1[[#This Row],[Precio acordado - 5% (XxY)]])/Tabla1[[#This Row],[Valor Final]])*100%</f>
        <v>0.25850000000000001</v>
      </c>
      <c r="H22" s="333">
        <v>10000</v>
      </c>
      <c r="I22" s="292">
        <f>((Tabla1[[#This Row],[Valor Comerciante]]-Tabla1[[#This Row],[Precio acordado - 5% (XxY)]])/Tabla1[[#This Row],[Valor Comerciante]])*100%</f>
        <v>0.10662650602409639</v>
      </c>
      <c r="J22" s="333">
        <v>8300</v>
      </c>
      <c r="K22" s="292">
        <f>((Tabla1[[#This Row],[Escalo 1]]-Tabla1[[#This Row],[Precio acordado - 5% (XxY)]])/Tabla1[[#This Row],[Escalo 1]])*100%</f>
        <v>3.7012987012987011E-2</v>
      </c>
      <c r="L22" s="333">
        <v>7700</v>
      </c>
      <c r="M22" s="287" t="e">
        <f>((Tabla1[[#This Row],[Escalo 2]]-Tabla1[[#This Row],[Precio acordado - 5% (XxY)]])/Tabla1[[#This Row],[Escalo 2]])*100%</f>
        <v>#DIV/0!</v>
      </c>
      <c r="N22" s="336"/>
      <c r="O22" s="31" t="e">
        <f>((Tabla1[[#This Row],[Escala 3]]-Tabla1[[#This Row],[Precio acordado - 5% (XxY)]])/Tabla1[[#This Row],[Escala 3]])*100%</f>
        <v>#DIV/0!</v>
      </c>
      <c r="P22" s="336"/>
    </row>
    <row r="23" spans="1:16" x14ac:dyDescent="0.25">
      <c r="A23" s="288">
        <v>701</v>
      </c>
      <c r="B23" s="289" t="s">
        <v>40</v>
      </c>
      <c r="C23" s="289"/>
      <c r="D23" s="289" t="s">
        <v>46</v>
      </c>
      <c r="E23" s="290">
        <v>7806</v>
      </c>
      <c r="F23" s="279">
        <v>7415</v>
      </c>
      <c r="G23" s="291">
        <f>((Tabla1[[#This Row],[Valor Final]]-Tabla1[[#This Row],[Precio acordado - 5% (XxY)]])/Tabla1[[#This Row],[Valor Final]])*100%</f>
        <v>0.25850000000000001</v>
      </c>
      <c r="H23" s="333">
        <v>10000</v>
      </c>
      <c r="I23" s="292">
        <f>((Tabla1[[#This Row],[Valor Comerciante]]-Tabla1[[#This Row],[Precio acordado - 5% (XxY)]])/Tabla1[[#This Row],[Valor Comerciante]])*100%</f>
        <v>0.10662650602409639</v>
      </c>
      <c r="J23" s="333">
        <v>8300</v>
      </c>
      <c r="K23" s="292">
        <f>((Tabla1[[#This Row],[Escalo 1]]-Tabla1[[#This Row],[Precio acordado - 5% (XxY)]])/Tabla1[[#This Row],[Escalo 1]])*100%</f>
        <v>3.7012987012987011E-2</v>
      </c>
      <c r="L23" s="333">
        <v>7700</v>
      </c>
      <c r="M23" s="287" t="e">
        <f>((Tabla1[[#This Row],[Escalo 2]]-Tabla1[[#This Row],[Precio acordado - 5% (XxY)]])/Tabla1[[#This Row],[Escalo 2]])*100%</f>
        <v>#DIV/0!</v>
      </c>
      <c r="N23" s="336"/>
      <c r="O23" s="31" t="e">
        <f>((Tabla1[[#This Row],[Escala 3]]-Tabla1[[#This Row],[Precio acordado - 5% (XxY)]])/Tabla1[[#This Row],[Escala 3]])*100%</f>
        <v>#DIV/0!</v>
      </c>
      <c r="P23" s="336"/>
    </row>
    <row r="24" spans="1:16" x14ac:dyDescent="0.25">
      <c r="A24" s="288">
        <v>2272</v>
      </c>
      <c r="B24" s="289" t="s">
        <v>41</v>
      </c>
      <c r="C24" s="289"/>
      <c r="D24" s="289" t="s">
        <v>46</v>
      </c>
      <c r="E24" s="290">
        <v>7806</v>
      </c>
      <c r="F24" s="279">
        <v>7415</v>
      </c>
      <c r="G24" s="291">
        <f>((Tabla1[[#This Row],[Valor Final]]-Tabla1[[#This Row],[Precio acordado - 5% (XxY)]])/Tabla1[[#This Row],[Valor Final]])*100%</f>
        <v>0.25850000000000001</v>
      </c>
      <c r="H24" s="333">
        <v>10000</v>
      </c>
      <c r="I24" s="292">
        <f>((Tabla1[[#This Row],[Valor Comerciante]]-Tabla1[[#This Row],[Precio acordado - 5% (XxY)]])/Tabla1[[#This Row],[Valor Comerciante]])*100%</f>
        <v>0.10662650602409639</v>
      </c>
      <c r="J24" s="333">
        <v>8300</v>
      </c>
      <c r="K24" s="292">
        <f>((Tabla1[[#This Row],[Escalo 1]]-Tabla1[[#This Row],[Precio acordado - 5% (XxY)]])/Tabla1[[#This Row],[Escalo 1]])*100%</f>
        <v>3.7012987012987011E-2</v>
      </c>
      <c r="L24" s="333">
        <v>7700</v>
      </c>
      <c r="M24" s="287" t="e">
        <f>((Tabla1[[#This Row],[Escalo 2]]-Tabla1[[#This Row],[Precio acordado - 5% (XxY)]])/Tabla1[[#This Row],[Escalo 2]])*100%</f>
        <v>#DIV/0!</v>
      </c>
      <c r="N24" s="336"/>
      <c r="O24" s="31" t="e">
        <f>((Tabla1[[#This Row],[Escala 3]]-Tabla1[[#This Row],[Precio acordado - 5% (XxY)]])/Tabla1[[#This Row],[Escala 3]])*100%</f>
        <v>#DIV/0!</v>
      </c>
      <c r="P24" s="336"/>
    </row>
    <row r="25" spans="1:16" x14ac:dyDescent="0.25">
      <c r="A25" s="288">
        <v>704</v>
      </c>
      <c r="B25" s="289" t="s">
        <v>42</v>
      </c>
      <c r="C25" s="289"/>
      <c r="D25" s="289" t="s">
        <v>46</v>
      </c>
      <c r="E25" s="290">
        <v>7806</v>
      </c>
      <c r="F25" s="279">
        <v>7415</v>
      </c>
      <c r="G25" s="291">
        <f>((Tabla1[[#This Row],[Valor Final]]-Tabla1[[#This Row],[Precio acordado - 5% (XxY)]])/Tabla1[[#This Row],[Valor Final]])*100%</f>
        <v>0.25850000000000001</v>
      </c>
      <c r="H25" s="333">
        <v>10000</v>
      </c>
      <c r="I25" s="292">
        <f>((Tabla1[[#This Row],[Valor Comerciante]]-Tabla1[[#This Row],[Precio acordado - 5% (XxY)]])/Tabla1[[#This Row],[Valor Comerciante]])*100%</f>
        <v>0.10662650602409639</v>
      </c>
      <c r="J25" s="333">
        <v>8300</v>
      </c>
      <c r="K25" s="292">
        <f>((Tabla1[[#This Row],[Escalo 1]]-Tabla1[[#This Row],[Precio acordado - 5% (XxY)]])/Tabla1[[#This Row],[Escalo 1]])*100%</f>
        <v>3.7012987012987011E-2</v>
      </c>
      <c r="L25" s="333">
        <v>7700</v>
      </c>
      <c r="M25" s="287" t="e">
        <f>((Tabla1[[#This Row],[Escalo 2]]-Tabla1[[#This Row],[Precio acordado - 5% (XxY)]])/Tabla1[[#This Row],[Escalo 2]])*100%</f>
        <v>#DIV/0!</v>
      </c>
      <c r="N25" s="336"/>
      <c r="O25" s="31" t="e">
        <f>((Tabla1[[#This Row],[Escala 3]]-Tabla1[[#This Row],[Precio acordado - 5% (XxY)]])/Tabla1[[#This Row],[Escala 3]])*100%</f>
        <v>#DIV/0!</v>
      </c>
      <c r="P25" s="336"/>
    </row>
    <row r="26" spans="1:16" x14ac:dyDescent="0.25">
      <c r="A26" s="288">
        <v>838</v>
      </c>
      <c r="B26" s="289" t="s">
        <v>43</v>
      </c>
      <c r="C26" s="289"/>
      <c r="D26" s="289" t="s">
        <v>46</v>
      </c>
      <c r="E26" s="290">
        <v>7806</v>
      </c>
      <c r="F26" s="279">
        <v>7415</v>
      </c>
      <c r="G26" s="291">
        <f>((Tabla1[[#This Row],[Valor Final]]-Tabla1[[#This Row],[Precio acordado - 5% (XxY)]])/Tabla1[[#This Row],[Valor Final]])*100%</f>
        <v>0.25850000000000001</v>
      </c>
      <c r="H26" s="333">
        <v>10000</v>
      </c>
      <c r="I26" s="292">
        <f>((Tabla1[[#This Row],[Valor Comerciante]]-Tabla1[[#This Row],[Precio acordado - 5% (XxY)]])/Tabla1[[#This Row],[Valor Comerciante]])*100%</f>
        <v>0.10662650602409639</v>
      </c>
      <c r="J26" s="333">
        <v>8300</v>
      </c>
      <c r="K26" s="292">
        <f>((Tabla1[[#This Row],[Escalo 1]]-Tabla1[[#This Row],[Precio acordado - 5% (XxY)]])/Tabla1[[#This Row],[Escalo 1]])*100%</f>
        <v>3.7012987012987011E-2</v>
      </c>
      <c r="L26" s="333">
        <v>7700</v>
      </c>
      <c r="M26" s="287" t="e">
        <f>((Tabla1[[#This Row],[Escalo 2]]-Tabla1[[#This Row],[Precio acordado - 5% (XxY)]])/Tabla1[[#This Row],[Escalo 2]])*100%</f>
        <v>#DIV/0!</v>
      </c>
      <c r="N26" s="336"/>
      <c r="O26" s="31" t="e">
        <f>((Tabla1[[#This Row],[Escala 3]]-Tabla1[[#This Row],[Precio acordado - 5% (XxY)]])/Tabla1[[#This Row],[Escala 3]])*100%</f>
        <v>#DIV/0!</v>
      </c>
      <c r="P26" s="336"/>
    </row>
    <row r="27" spans="1:16" ht="15.75" thickBot="1" x14ac:dyDescent="0.3">
      <c r="A27" s="293">
        <v>2273</v>
      </c>
      <c r="B27" s="294" t="s">
        <v>44</v>
      </c>
      <c r="C27" s="294"/>
      <c r="D27" s="294" t="s">
        <v>46</v>
      </c>
      <c r="E27" s="295">
        <v>7806</v>
      </c>
      <c r="F27" s="280">
        <v>7415</v>
      </c>
      <c r="G27" s="296">
        <f>((Tabla1[[#This Row],[Valor Final]]-Tabla1[[#This Row],[Precio acordado - 5% (XxY)]])/Tabla1[[#This Row],[Valor Final]])*100%</f>
        <v>0.25850000000000001</v>
      </c>
      <c r="H27" s="334">
        <v>10000</v>
      </c>
      <c r="I27" s="297">
        <f>((Tabla1[[#This Row],[Valor Comerciante]]-Tabla1[[#This Row],[Precio acordado - 5% (XxY)]])/Tabla1[[#This Row],[Valor Comerciante]])*100%</f>
        <v>0.10662650602409639</v>
      </c>
      <c r="J27" s="334">
        <v>8300</v>
      </c>
      <c r="K27" s="297">
        <f>((Tabla1[[#This Row],[Escalo 1]]-Tabla1[[#This Row],[Precio acordado - 5% (XxY)]])/Tabla1[[#This Row],[Escalo 1]])*100%</f>
        <v>3.7012987012987011E-2</v>
      </c>
      <c r="L27" s="334">
        <v>7700</v>
      </c>
      <c r="M27" s="287" t="e">
        <f>((Tabla1[[#This Row],[Escalo 2]]-Tabla1[[#This Row],[Precio acordado - 5% (XxY)]])/Tabla1[[#This Row],[Escalo 2]])*100%</f>
        <v>#DIV/0!</v>
      </c>
      <c r="N27" s="337"/>
      <c r="O27" s="31" t="e">
        <f>((Tabla1[[#This Row],[Escala 3]]-Tabla1[[#This Row],[Precio acordado - 5% (XxY)]])/Tabla1[[#This Row],[Escala 3]])*100%</f>
        <v>#DIV/0!</v>
      </c>
      <c r="P27" s="337"/>
    </row>
    <row r="28" spans="1:16" ht="15.75" thickBot="1" x14ac:dyDescent="0.3">
      <c r="A28" s="420">
        <v>1042</v>
      </c>
      <c r="B28" s="420" t="s">
        <v>262</v>
      </c>
      <c r="C28" s="421">
        <v>25</v>
      </c>
      <c r="D28" s="421" t="s">
        <v>45</v>
      </c>
      <c r="E28" s="422">
        <v>7806</v>
      </c>
      <c r="F28" s="419">
        <v>17000</v>
      </c>
      <c r="G28" s="423">
        <f>((Tabla1[[#This Row],[Valor Final]]-Tabla1[[#This Row],[Precio acordado - 5% (XxY)]])/Tabla1[[#This Row],[Valor Final]])*100%</f>
        <v>0.32</v>
      </c>
      <c r="H28" s="334">
        <v>25000</v>
      </c>
      <c r="I28" s="424">
        <f>((Tabla1[[#This Row],[Valor Comerciante]]-Tabla1[[#This Row],[Precio acordado - 5% (XxY)]])/Tabla1[[#This Row],[Valor Comerciante]])*100%</f>
        <v>0.29166666666666669</v>
      </c>
      <c r="J28" s="334">
        <v>24000</v>
      </c>
      <c r="K28" s="424">
        <f>((Tabla1[[#This Row],[Escalo 1]]-Tabla1[[#This Row],[Precio acordado - 5% (XxY)]])/Tabla1[[#This Row],[Escalo 1]])*100%</f>
        <v>0.25438596491228072</v>
      </c>
      <c r="L28" s="333">
        <v>22800</v>
      </c>
      <c r="M28" s="287">
        <f>((Tabla1[[#This Row],[Escalo 2]]-Tabla1[[#This Row],[Precio acordado - 5% (XxY)]])/Tabla1[[#This Row],[Escalo 2]])*100%</f>
        <v>0.10526315789473684</v>
      </c>
      <c r="N28" s="333">
        <v>19000</v>
      </c>
      <c r="O28" s="31">
        <f>((Tabla1[[#This Row],[Escala 3]]-Tabla1[[#This Row],[Precio acordado - 5% (XxY)]])/Tabla1[[#This Row],[Escala 3]])*100%</f>
        <v>5.5555555555555552E-2</v>
      </c>
      <c r="P28" s="333">
        <v>18000</v>
      </c>
    </row>
    <row r="29" spans="1:16" ht="15.75" thickBot="1" x14ac:dyDescent="0.3">
      <c r="A29" s="420">
        <v>1007</v>
      </c>
      <c r="B29" s="420" t="s">
        <v>263</v>
      </c>
      <c r="C29" s="420">
        <v>9</v>
      </c>
      <c r="D29" s="420" t="s">
        <v>45</v>
      </c>
      <c r="E29" s="422">
        <v>7806</v>
      </c>
      <c r="F29" s="419">
        <v>17000</v>
      </c>
      <c r="G29" s="423">
        <f>((Tabla1[[#This Row],[Valor Final]]-Tabla1[[#This Row],[Precio acordado - 5% (XxY)]])/Tabla1[[#This Row],[Valor Final]])*100%</f>
        <v>0.32</v>
      </c>
      <c r="H29" s="334">
        <v>25000</v>
      </c>
      <c r="I29" s="424">
        <f>((Tabla1[[#This Row],[Valor Comerciante]]-Tabla1[[#This Row],[Precio acordado - 5% (XxY)]])/Tabla1[[#This Row],[Valor Comerciante]])*100%</f>
        <v>-1.0481927710843373</v>
      </c>
      <c r="J29" s="334">
        <v>8300</v>
      </c>
      <c r="K29" s="424" t="e">
        <f>((Tabla1[[#This Row],[Escalo 1]]-Tabla1[[#This Row],[Precio acordado - 5% (XxY)]])/Tabla1[[#This Row],[Escalo 1]])*100%</f>
        <v>#DIV/0!</v>
      </c>
      <c r="L29" s="333"/>
      <c r="M29" s="287" t="e">
        <f>((Tabla1[[#This Row],[Escalo 2]]-Tabla1[[#This Row],[Precio acordado - 5% (XxY)]])/Tabla1[[#This Row],[Escalo 2]])*100%</f>
        <v>#DIV/0!</v>
      </c>
      <c r="N29" s="333"/>
      <c r="O29" s="31" t="e">
        <f>((Tabla1[[#This Row],[Escala 3]]-Tabla1[[#This Row],[Precio acordado - 5% (XxY)]])/Tabla1[[#This Row],[Escala 3]])*100%</f>
        <v>#DIV/0!</v>
      </c>
      <c r="P29" s="333"/>
    </row>
    <row r="30" spans="1:16" ht="15.75" thickBot="1" x14ac:dyDescent="0.3">
      <c r="A30" s="418">
        <v>1000</v>
      </c>
      <c r="B30" s="10" t="s">
        <v>274</v>
      </c>
      <c r="C30" s="10">
        <v>8</v>
      </c>
      <c r="D30" s="10"/>
      <c r="E30" s="438"/>
      <c r="F30" s="439">
        <v>14124</v>
      </c>
      <c r="G30" s="440">
        <f>((Tabla1[[#This Row],[Valor Final]]-Tabla1[[#This Row],[Precio acordado - 5% (XxY)]])/Tabla1[[#This Row],[Valor Final]])*100%</f>
        <v>0.29380000000000001</v>
      </c>
      <c r="H30" s="334">
        <v>20000</v>
      </c>
      <c r="I30" s="440">
        <f>((Tabla1[[#This Row],[Valor Comerciante]]-Tabla1[[#This Row],[Precio acordado - 5% (XxY)]])/Tabla1[[#This Row],[Valor Comerciante]])*100%</f>
        <v>0.24470588235294119</v>
      </c>
      <c r="J30" s="442">
        <v>18700</v>
      </c>
      <c r="K30" s="440" t="e">
        <f>((Tabla1[[#This Row],[Escalo 1]]-Tabla1[[#This Row],[Precio acordado - 5% (XxY)]])/Tabla1[[#This Row],[Escalo 1]])*100%</f>
        <v>#DIV/0!</v>
      </c>
      <c r="L30" s="441"/>
      <c r="M30" s="443"/>
      <c r="N30" s="444"/>
      <c r="O30" s="445" t="e">
        <f>((Tabla1[[#This Row],[Escala 3]]-Tabla1[[#This Row],[Precio acordado - 5% (XxY)]])/Tabla1[[#This Row],[Escala 3]])*100%</f>
        <v>#DIV/0!</v>
      </c>
      <c r="P30" s="442"/>
    </row>
    <row r="31" spans="1:16" x14ac:dyDescent="0.25">
      <c r="I31" s="28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B87C-66AF-4190-B837-6D081CD05A69}">
  <dimension ref="A1:S29"/>
  <sheetViews>
    <sheetView workbookViewId="0">
      <selection activeCell="E37" sqref="E37"/>
    </sheetView>
  </sheetViews>
  <sheetFormatPr baseColWidth="10" defaultRowHeight="15" x14ac:dyDescent="0.25"/>
  <cols>
    <col min="1" max="1" width="12.85546875" bestFit="1" customWidth="1"/>
    <col min="2" max="2" width="34.5703125" bestFit="1" customWidth="1"/>
    <col min="3" max="3" width="11.5703125" bestFit="1" customWidth="1"/>
    <col min="4" max="4" width="3.85546875" bestFit="1" customWidth="1"/>
    <col min="5" max="5" width="13.28515625" bestFit="1" customWidth="1"/>
    <col min="6" max="6" width="29.140625" bestFit="1" customWidth="1"/>
    <col min="7" max="7" width="7.7109375" style="2" bestFit="1" customWidth="1"/>
    <col min="8" max="8" width="18" style="2" bestFit="1" customWidth="1"/>
    <col min="9" max="9" width="18.85546875" style="2" bestFit="1" customWidth="1"/>
    <col min="10" max="10" width="12.85546875" bestFit="1" customWidth="1"/>
    <col min="11" max="11" width="22.7109375" bestFit="1" customWidth="1"/>
    <col min="12" max="12" width="14.28515625" bestFit="1" customWidth="1"/>
    <col min="13" max="13" width="24.140625" bestFit="1" customWidth="1"/>
    <col min="14" max="14" width="14.28515625" bestFit="1" customWidth="1"/>
    <col min="15" max="15" width="24.140625" bestFit="1" customWidth="1"/>
    <col min="16" max="16" width="14.28515625" bestFit="1" customWidth="1"/>
    <col min="17" max="17" width="19.5703125" bestFit="1" customWidth="1"/>
    <col min="18" max="18" width="14.28515625" bestFit="1" customWidth="1"/>
    <col min="19" max="19" width="10.140625" style="2" bestFit="1" customWidth="1"/>
  </cols>
  <sheetData>
    <row r="1" spans="1:17" ht="19.5" thickBot="1" x14ac:dyDescent="0.35">
      <c r="A1" s="180" t="s">
        <v>27</v>
      </c>
      <c r="B1" s="181" t="s">
        <v>0</v>
      </c>
      <c r="C1" s="181" t="s">
        <v>84</v>
      </c>
      <c r="D1" s="181" t="s">
        <v>81</v>
      </c>
      <c r="E1" s="182" t="s">
        <v>21</v>
      </c>
      <c r="F1" s="183" t="s">
        <v>14</v>
      </c>
      <c r="G1" s="184" t="s">
        <v>85</v>
      </c>
      <c r="H1" s="184" t="s">
        <v>86</v>
      </c>
      <c r="I1" s="271" t="s">
        <v>87</v>
      </c>
      <c r="J1" s="72" t="s">
        <v>10</v>
      </c>
      <c r="K1" s="73" t="s">
        <v>158</v>
      </c>
      <c r="L1" s="72" t="s">
        <v>50</v>
      </c>
      <c r="M1" s="30" t="s">
        <v>159</v>
      </c>
      <c r="N1" s="72" t="s">
        <v>52</v>
      </c>
      <c r="O1" s="30" t="s">
        <v>160</v>
      </c>
      <c r="P1" s="72" t="s">
        <v>54</v>
      </c>
      <c r="Q1" s="30" t="s">
        <v>161</v>
      </c>
    </row>
    <row r="2" spans="1:17" x14ac:dyDescent="0.25">
      <c r="A2" s="185">
        <v>1609</v>
      </c>
      <c r="B2" s="205" t="s">
        <v>64</v>
      </c>
      <c r="C2" s="205" t="s">
        <v>83</v>
      </c>
      <c r="D2" s="206">
        <v>10</v>
      </c>
      <c r="E2" s="207">
        <v>160</v>
      </c>
      <c r="F2" s="165">
        <v>8509</v>
      </c>
      <c r="G2" s="166">
        <v>0.09</v>
      </c>
      <c r="H2" s="167">
        <f>F2-(F2*G2)</f>
        <v>7743.1900000000005</v>
      </c>
      <c r="I2" s="275">
        <f>H2+(E2*D2)</f>
        <v>9343.19</v>
      </c>
      <c r="J2" s="150">
        <f t="shared" ref="J2:J18" si="0">((K2-I2)/K2)*100%</f>
        <v>0.2214008333333333</v>
      </c>
      <c r="K2" s="151">
        <v>12000</v>
      </c>
      <c r="L2" s="150">
        <f t="shared" ref="L2:L18" si="1">((M2-I2)/M2)*100%</f>
        <v>8.400098039215681E-2</v>
      </c>
      <c r="M2" s="151">
        <v>10200</v>
      </c>
      <c r="N2" s="152">
        <f t="shared" ref="N2:N18" si="2">((O2-I2)/O2)*100%</f>
        <v>3.5790505675954543E-2</v>
      </c>
      <c r="O2" s="151">
        <v>9690</v>
      </c>
      <c r="P2" s="185"/>
      <c r="Q2" s="186"/>
    </row>
    <row r="3" spans="1:17" x14ac:dyDescent="0.25">
      <c r="A3" s="185">
        <v>1751</v>
      </c>
      <c r="B3" s="205" t="s">
        <v>65</v>
      </c>
      <c r="C3" s="205" t="s">
        <v>83</v>
      </c>
      <c r="D3" s="206">
        <v>10</v>
      </c>
      <c r="E3" s="207">
        <v>160</v>
      </c>
      <c r="F3" s="165">
        <v>8509</v>
      </c>
      <c r="G3" s="166">
        <v>0.09</v>
      </c>
      <c r="H3" s="167">
        <f t="shared" ref="H3:H18" si="3">F3-(F3*G3)</f>
        <v>7743.1900000000005</v>
      </c>
      <c r="I3" s="275">
        <f t="shared" ref="I3:I18" si="4">H3+(E3*D3)</f>
        <v>9343.19</v>
      </c>
      <c r="J3" s="150">
        <f t="shared" si="0"/>
        <v>0.2214008333333333</v>
      </c>
      <c r="K3" s="151">
        <v>12000</v>
      </c>
      <c r="L3" s="150">
        <f t="shared" si="1"/>
        <v>8.400098039215681E-2</v>
      </c>
      <c r="M3" s="151">
        <v>10200</v>
      </c>
      <c r="N3" s="152">
        <f t="shared" si="2"/>
        <v>3.5790505675954543E-2</v>
      </c>
      <c r="O3" s="151">
        <v>9690</v>
      </c>
      <c r="P3" s="185"/>
      <c r="Q3" s="186"/>
    </row>
    <row r="4" spans="1:17" x14ac:dyDescent="0.25">
      <c r="A4" s="185">
        <v>1598</v>
      </c>
      <c r="B4" s="205" t="s">
        <v>66</v>
      </c>
      <c r="C4" s="205" t="s">
        <v>83</v>
      </c>
      <c r="D4" s="206">
        <v>10</v>
      </c>
      <c r="E4" s="207">
        <v>160</v>
      </c>
      <c r="F4" s="165">
        <v>8509</v>
      </c>
      <c r="G4" s="166">
        <v>0.09</v>
      </c>
      <c r="H4" s="167">
        <f t="shared" si="3"/>
        <v>7743.1900000000005</v>
      </c>
      <c r="I4" s="275">
        <f t="shared" si="4"/>
        <v>9343.19</v>
      </c>
      <c r="J4" s="150">
        <f t="shared" si="0"/>
        <v>0.2214008333333333</v>
      </c>
      <c r="K4" s="151">
        <v>12000</v>
      </c>
      <c r="L4" s="150">
        <f t="shared" si="1"/>
        <v>8.400098039215681E-2</v>
      </c>
      <c r="M4" s="151">
        <v>10200</v>
      </c>
      <c r="N4" s="152">
        <f t="shared" si="2"/>
        <v>3.5790505675954543E-2</v>
      </c>
      <c r="O4" s="151">
        <v>9690</v>
      </c>
      <c r="P4" s="185"/>
      <c r="Q4" s="186"/>
    </row>
    <row r="5" spans="1:17" x14ac:dyDescent="0.25">
      <c r="A5" s="185">
        <v>1551</v>
      </c>
      <c r="B5" s="205" t="s">
        <v>67</v>
      </c>
      <c r="C5" s="205" t="s">
        <v>83</v>
      </c>
      <c r="D5" s="206">
        <v>10</v>
      </c>
      <c r="E5" s="207">
        <v>160</v>
      </c>
      <c r="F5" s="165">
        <v>8509</v>
      </c>
      <c r="G5" s="166">
        <v>0.09</v>
      </c>
      <c r="H5" s="167">
        <f t="shared" si="3"/>
        <v>7743.1900000000005</v>
      </c>
      <c r="I5" s="275">
        <f t="shared" si="4"/>
        <v>9343.19</v>
      </c>
      <c r="J5" s="150">
        <f t="shared" si="0"/>
        <v>0.2214008333333333</v>
      </c>
      <c r="K5" s="151">
        <v>12000</v>
      </c>
      <c r="L5" s="150">
        <f t="shared" si="1"/>
        <v>8.400098039215681E-2</v>
      </c>
      <c r="M5" s="151">
        <v>10200</v>
      </c>
      <c r="N5" s="152">
        <f t="shared" si="2"/>
        <v>3.5790505675954543E-2</v>
      </c>
      <c r="O5" s="151">
        <v>9690</v>
      </c>
      <c r="P5" s="185"/>
      <c r="Q5" s="186"/>
    </row>
    <row r="6" spans="1:17" x14ac:dyDescent="0.25">
      <c r="A6" s="187">
        <v>1608</v>
      </c>
      <c r="B6" s="208" t="s">
        <v>68</v>
      </c>
      <c r="C6" s="208" t="s">
        <v>83</v>
      </c>
      <c r="D6" s="209">
        <v>20</v>
      </c>
      <c r="E6" s="210">
        <v>160</v>
      </c>
      <c r="F6" s="168">
        <v>16244</v>
      </c>
      <c r="G6" s="169">
        <v>0.09</v>
      </c>
      <c r="H6" s="170">
        <f t="shared" si="3"/>
        <v>14782.04</v>
      </c>
      <c r="I6" s="275">
        <f t="shared" si="4"/>
        <v>17982.04</v>
      </c>
      <c r="J6" s="153">
        <f t="shared" si="0"/>
        <v>0.20079822222222218</v>
      </c>
      <c r="K6" s="154">
        <v>22500</v>
      </c>
      <c r="L6" s="153">
        <f t="shared" si="1"/>
        <v>8.2548979591836685E-2</v>
      </c>
      <c r="M6" s="154">
        <v>19600</v>
      </c>
      <c r="N6" s="155">
        <f t="shared" si="2"/>
        <v>3.4262083780880727E-2</v>
      </c>
      <c r="O6" s="154">
        <v>18620</v>
      </c>
      <c r="P6" s="187"/>
      <c r="Q6" s="188"/>
    </row>
    <row r="7" spans="1:17" x14ac:dyDescent="0.25">
      <c r="A7" s="187">
        <v>1550</v>
      </c>
      <c r="B7" s="208" t="s">
        <v>69</v>
      </c>
      <c r="C7" s="208" t="s">
        <v>83</v>
      </c>
      <c r="D7" s="209">
        <v>20</v>
      </c>
      <c r="E7" s="210">
        <v>160</v>
      </c>
      <c r="F7" s="168">
        <v>16244</v>
      </c>
      <c r="G7" s="169">
        <v>0.09</v>
      </c>
      <c r="H7" s="170">
        <f t="shared" si="3"/>
        <v>14782.04</v>
      </c>
      <c r="I7" s="275">
        <f t="shared" si="4"/>
        <v>17982.04</v>
      </c>
      <c r="J7" s="153">
        <f t="shared" si="0"/>
        <v>0.20079822222222218</v>
      </c>
      <c r="K7" s="154">
        <v>22500</v>
      </c>
      <c r="L7" s="153">
        <f t="shared" si="1"/>
        <v>8.2548979591836685E-2</v>
      </c>
      <c r="M7" s="154">
        <v>19600</v>
      </c>
      <c r="N7" s="155">
        <f t="shared" si="2"/>
        <v>3.4262083780880727E-2</v>
      </c>
      <c r="O7" s="154">
        <v>18620</v>
      </c>
      <c r="P7" s="187"/>
      <c r="Q7" s="188"/>
    </row>
    <row r="8" spans="1:17" x14ac:dyDescent="0.25">
      <c r="A8" s="187">
        <v>995</v>
      </c>
      <c r="B8" s="208" t="s">
        <v>70</v>
      </c>
      <c r="C8" s="208" t="s">
        <v>83</v>
      </c>
      <c r="D8" s="209">
        <v>20</v>
      </c>
      <c r="E8" s="210">
        <v>160</v>
      </c>
      <c r="F8" s="168">
        <v>16244</v>
      </c>
      <c r="G8" s="169">
        <v>0.09</v>
      </c>
      <c r="H8" s="170">
        <f t="shared" si="3"/>
        <v>14782.04</v>
      </c>
      <c r="I8" s="275">
        <f t="shared" si="4"/>
        <v>17982.04</v>
      </c>
      <c r="J8" s="153">
        <f t="shared" si="0"/>
        <v>0.20079822222222218</v>
      </c>
      <c r="K8" s="154">
        <v>22500</v>
      </c>
      <c r="L8" s="153">
        <f t="shared" si="1"/>
        <v>8.2548979591836685E-2</v>
      </c>
      <c r="M8" s="154">
        <v>19600</v>
      </c>
      <c r="N8" s="155">
        <f t="shared" si="2"/>
        <v>3.4262083780880727E-2</v>
      </c>
      <c r="O8" s="154">
        <v>18620</v>
      </c>
      <c r="P8" s="187"/>
      <c r="Q8" s="188"/>
    </row>
    <row r="9" spans="1:17" x14ac:dyDescent="0.25">
      <c r="A9" s="187">
        <v>1177</v>
      </c>
      <c r="B9" s="208" t="s">
        <v>71</v>
      </c>
      <c r="C9" s="208" t="s">
        <v>83</v>
      </c>
      <c r="D9" s="209">
        <v>20</v>
      </c>
      <c r="E9" s="210">
        <v>160</v>
      </c>
      <c r="F9" s="168">
        <v>16244</v>
      </c>
      <c r="G9" s="169">
        <v>0.09</v>
      </c>
      <c r="H9" s="170">
        <f t="shared" si="3"/>
        <v>14782.04</v>
      </c>
      <c r="I9" s="275">
        <f t="shared" si="4"/>
        <v>17982.04</v>
      </c>
      <c r="J9" s="153">
        <f t="shared" si="0"/>
        <v>0.20079822222222218</v>
      </c>
      <c r="K9" s="154">
        <v>22500</v>
      </c>
      <c r="L9" s="153">
        <f t="shared" si="1"/>
        <v>8.2548979591836685E-2</v>
      </c>
      <c r="M9" s="154">
        <v>19600</v>
      </c>
      <c r="N9" s="155">
        <f t="shared" si="2"/>
        <v>3.4262083780880727E-2</v>
      </c>
      <c r="O9" s="154">
        <v>18620</v>
      </c>
      <c r="P9" s="187"/>
      <c r="Q9" s="188"/>
    </row>
    <row r="10" spans="1:17" x14ac:dyDescent="0.25">
      <c r="A10" s="189">
        <v>1607</v>
      </c>
      <c r="B10" s="211" t="s">
        <v>72</v>
      </c>
      <c r="C10" s="211" t="s">
        <v>83</v>
      </c>
      <c r="D10" s="212">
        <v>16</v>
      </c>
      <c r="E10" s="213">
        <v>160</v>
      </c>
      <c r="F10" s="171">
        <v>14578</v>
      </c>
      <c r="G10" s="172">
        <v>0.09</v>
      </c>
      <c r="H10" s="173">
        <f t="shared" si="3"/>
        <v>13265.98</v>
      </c>
      <c r="I10" s="275">
        <f t="shared" si="4"/>
        <v>15825.98</v>
      </c>
      <c r="J10" s="156">
        <f t="shared" si="0"/>
        <v>0.28063727272727274</v>
      </c>
      <c r="K10" s="157">
        <v>22000</v>
      </c>
      <c r="L10" s="156">
        <f t="shared" si="1"/>
        <v>7.9884883720930264E-2</v>
      </c>
      <c r="M10" s="157">
        <v>17200</v>
      </c>
      <c r="N10" s="158">
        <f t="shared" si="2"/>
        <v>3.1457772337821321E-2</v>
      </c>
      <c r="O10" s="157">
        <v>16340</v>
      </c>
      <c r="P10" s="189"/>
      <c r="Q10" s="190"/>
    </row>
    <row r="11" spans="1:17" x14ac:dyDescent="0.25">
      <c r="A11" s="189">
        <v>1599</v>
      </c>
      <c r="B11" s="211" t="s">
        <v>73</v>
      </c>
      <c r="C11" s="211" t="s">
        <v>83</v>
      </c>
      <c r="D11" s="212">
        <v>16</v>
      </c>
      <c r="E11" s="213">
        <v>160</v>
      </c>
      <c r="F11" s="171">
        <v>14578</v>
      </c>
      <c r="G11" s="172">
        <v>0.09</v>
      </c>
      <c r="H11" s="173">
        <f t="shared" si="3"/>
        <v>13265.98</v>
      </c>
      <c r="I11" s="275">
        <f t="shared" si="4"/>
        <v>15825.98</v>
      </c>
      <c r="J11" s="156">
        <f t="shared" si="0"/>
        <v>0.28063727272727274</v>
      </c>
      <c r="K11" s="157">
        <v>22000</v>
      </c>
      <c r="L11" s="156">
        <f t="shared" si="1"/>
        <v>7.9884883720930264E-2</v>
      </c>
      <c r="M11" s="157">
        <v>17200</v>
      </c>
      <c r="N11" s="158">
        <f t="shared" si="2"/>
        <v>3.1457772337821321E-2</v>
      </c>
      <c r="O11" s="157">
        <v>16340</v>
      </c>
      <c r="P11" s="189"/>
      <c r="Q11" s="190"/>
    </row>
    <row r="12" spans="1:17" x14ac:dyDescent="0.25">
      <c r="A12" s="189">
        <v>1600</v>
      </c>
      <c r="B12" s="211" t="s">
        <v>74</v>
      </c>
      <c r="C12" s="211" t="s">
        <v>83</v>
      </c>
      <c r="D12" s="212">
        <v>16</v>
      </c>
      <c r="E12" s="213">
        <v>160</v>
      </c>
      <c r="F12" s="171">
        <v>14578</v>
      </c>
      <c r="G12" s="172">
        <v>0.09</v>
      </c>
      <c r="H12" s="173">
        <f t="shared" si="3"/>
        <v>13265.98</v>
      </c>
      <c r="I12" s="275">
        <f t="shared" si="4"/>
        <v>15825.98</v>
      </c>
      <c r="J12" s="156">
        <f t="shared" si="0"/>
        <v>0.28063727272727274</v>
      </c>
      <c r="K12" s="157">
        <v>22000</v>
      </c>
      <c r="L12" s="156">
        <f t="shared" si="1"/>
        <v>7.9884883720930264E-2</v>
      </c>
      <c r="M12" s="157">
        <v>17200</v>
      </c>
      <c r="N12" s="158">
        <f t="shared" si="2"/>
        <v>3.1457772337821321E-2</v>
      </c>
      <c r="O12" s="157">
        <v>16340</v>
      </c>
      <c r="P12" s="189"/>
      <c r="Q12" s="190"/>
    </row>
    <row r="13" spans="1:17" x14ac:dyDescent="0.25">
      <c r="A13" s="191">
        <v>1903</v>
      </c>
      <c r="B13" s="196" t="s">
        <v>75</v>
      </c>
      <c r="C13" s="196" t="s">
        <v>83</v>
      </c>
      <c r="D13" s="197">
        <v>16</v>
      </c>
      <c r="E13" s="195">
        <v>160</v>
      </c>
      <c r="F13" s="174">
        <v>14670</v>
      </c>
      <c r="G13" s="175">
        <v>0.09</v>
      </c>
      <c r="H13" s="176">
        <f t="shared" si="3"/>
        <v>13349.7</v>
      </c>
      <c r="I13" s="275">
        <f t="shared" si="4"/>
        <v>15909.7</v>
      </c>
      <c r="J13" s="159">
        <f t="shared" si="0"/>
        <v>0.33709583333333332</v>
      </c>
      <c r="K13" s="160">
        <v>24000</v>
      </c>
      <c r="L13" s="159">
        <f t="shared" si="1"/>
        <v>0.10114689265536719</v>
      </c>
      <c r="M13" s="160">
        <v>17700</v>
      </c>
      <c r="N13" s="161">
        <f t="shared" si="2"/>
        <v>5.3782562150588749E-2</v>
      </c>
      <c r="O13" s="160">
        <v>16814</v>
      </c>
      <c r="P13" s="191"/>
      <c r="Q13" s="192"/>
    </row>
    <row r="14" spans="1:17" x14ac:dyDescent="0.25">
      <c r="A14" s="191">
        <v>1552</v>
      </c>
      <c r="B14" s="196" t="s">
        <v>76</v>
      </c>
      <c r="C14" s="196" t="s">
        <v>83</v>
      </c>
      <c r="D14" s="197">
        <v>16</v>
      </c>
      <c r="E14" s="195">
        <v>160</v>
      </c>
      <c r="F14" s="174">
        <v>14670</v>
      </c>
      <c r="G14" s="175">
        <v>0.09</v>
      </c>
      <c r="H14" s="176">
        <f t="shared" si="3"/>
        <v>13349.7</v>
      </c>
      <c r="I14" s="275">
        <f t="shared" si="4"/>
        <v>15909.7</v>
      </c>
      <c r="J14" s="159">
        <f t="shared" si="0"/>
        <v>0.33709583333333332</v>
      </c>
      <c r="K14" s="160">
        <v>24000</v>
      </c>
      <c r="L14" s="159">
        <f t="shared" si="1"/>
        <v>0.10114689265536719</v>
      </c>
      <c r="M14" s="160">
        <v>17700</v>
      </c>
      <c r="N14" s="161">
        <f t="shared" si="2"/>
        <v>5.3782562150588749E-2</v>
      </c>
      <c r="O14" s="160">
        <v>16814</v>
      </c>
      <c r="P14" s="191"/>
      <c r="Q14" s="192"/>
    </row>
    <row r="15" spans="1:17" x14ac:dyDescent="0.25">
      <c r="A15" s="191">
        <v>1597</v>
      </c>
      <c r="B15" s="196" t="s">
        <v>77</v>
      </c>
      <c r="C15" s="196" t="s">
        <v>83</v>
      </c>
      <c r="D15" s="197">
        <v>16</v>
      </c>
      <c r="E15" s="195">
        <v>160</v>
      </c>
      <c r="F15" s="174">
        <v>14670</v>
      </c>
      <c r="G15" s="175">
        <v>0.09</v>
      </c>
      <c r="H15" s="176">
        <f t="shared" si="3"/>
        <v>13349.7</v>
      </c>
      <c r="I15" s="275">
        <f t="shared" si="4"/>
        <v>15909.7</v>
      </c>
      <c r="J15" s="159">
        <f t="shared" si="0"/>
        <v>0.33709583333333332</v>
      </c>
      <c r="K15" s="160">
        <v>24000</v>
      </c>
      <c r="L15" s="159">
        <f t="shared" si="1"/>
        <v>0.10114689265536719</v>
      </c>
      <c r="M15" s="160">
        <v>17700</v>
      </c>
      <c r="N15" s="161">
        <f t="shared" si="2"/>
        <v>5.3782562150588749E-2</v>
      </c>
      <c r="O15" s="160">
        <v>16814</v>
      </c>
      <c r="P15" s="191"/>
      <c r="Q15" s="192"/>
    </row>
    <row r="16" spans="1:17" x14ac:dyDescent="0.25">
      <c r="A16" s="191">
        <v>1888</v>
      </c>
      <c r="B16" s="196" t="s">
        <v>78</v>
      </c>
      <c r="C16" s="196" t="s">
        <v>83</v>
      </c>
      <c r="D16" s="197">
        <v>16</v>
      </c>
      <c r="E16" s="195">
        <v>160</v>
      </c>
      <c r="F16" s="174">
        <v>14670</v>
      </c>
      <c r="G16" s="175">
        <v>0.09</v>
      </c>
      <c r="H16" s="176">
        <f t="shared" si="3"/>
        <v>13349.7</v>
      </c>
      <c r="I16" s="275">
        <f t="shared" si="4"/>
        <v>15909.7</v>
      </c>
      <c r="J16" s="159">
        <f t="shared" si="0"/>
        <v>0.33709583333333332</v>
      </c>
      <c r="K16" s="160">
        <v>24000</v>
      </c>
      <c r="L16" s="159">
        <f t="shared" si="1"/>
        <v>0.10114689265536719</v>
      </c>
      <c r="M16" s="160">
        <v>17700</v>
      </c>
      <c r="N16" s="161">
        <f t="shared" si="2"/>
        <v>5.3782562150588749E-2</v>
      </c>
      <c r="O16" s="160">
        <v>16814</v>
      </c>
      <c r="P16" s="191"/>
      <c r="Q16" s="192"/>
    </row>
    <row r="17" spans="1:19" x14ac:dyDescent="0.25">
      <c r="A17" s="191">
        <v>1610</v>
      </c>
      <c r="B17" s="196" t="s">
        <v>79</v>
      </c>
      <c r="C17" s="196" t="s">
        <v>83</v>
      </c>
      <c r="D17" s="197">
        <v>16</v>
      </c>
      <c r="E17" s="195">
        <v>160</v>
      </c>
      <c r="F17" s="174">
        <v>14670</v>
      </c>
      <c r="G17" s="175">
        <v>0.09</v>
      </c>
      <c r="H17" s="176">
        <f t="shared" si="3"/>
        <v>13349.7</v>
      </c>
      <c r="I17" s="275">
        <f t="shared" si="4"/>
        <v>15909.7</v>
      </c>
      <c r="J17" s="159">
        <f t="shared" si="0"/>
        <v>0.33709583333333332</v>
      </c>
      <c r="K17" s="160">
        <v>24000</v>
      </c>
      <c r="L17" s="159">
        <f t="shared" si="1"/>
        <v>0.10114689265536719</v>
      </c>
      <c r="M17" s="160">
        <v>17700</v>
      </c>
      <c r="N17" s="161">
        <f t="shared" si="2"/>
        <v>5.3782562150588749E-2</v>
      </c>
      <c r="O17" s="160">
        <v>16814</v>
      </c>
      <c r="P17" s="191"/>
      <c r="Q17" s="192"/>
    </row>
    <row r="18" spans="1:19" ht="15.75" thickBot="1" x14ac:dyDescent="0.3">
      <c r="A18" s="193">
        <v>1586</v>
      </c>
      <c r="B18" s="214" t="s">
        <v>80</v>
      </c>
      <c r="C18" s="214" t="s">
        <v>83</v>
      </c>
      <c r="D18" s="215">
        <v>16</v>
      </c>
      <c r="E18" s="216">
        <v>160</v>
      </c>
      <c r="F18" s="177">
        <v>14670</v>
      </c>
      <c r="G18" s="178">
        <v>0.09</v>
      </c>
      <c r="H18" s="179">
        <f t="shared" si="3"/>
        <v>13349.7</v>
      </c>
      <c r="I18" s="276">
        <f t="shared" si="4"/>
        <v>15909.7</v>
      </c>
      <c r="J18" s="162">
        <f t="shared" si="0"/>
        <v>0.33709583333333332</v>
      </c>
      <c r="K18" s="163">
        <v>24000</v>
      </c>
      <c r="L18" s="162">
        <f t="shared" si="1"/>
        <v>0.10114689265536719</v>
      </c>
      <c r="M18" s="163">
        <v>17700</v>
      </c>
      <c r="N18" s="164">
        <f t="shared" si="2"/>
        <v>5.3782562150588749E-2</v>
      </c>
      <c r="O18" s="163">
        <v>16814</v>
      </c>
      <c r="P18" s="193"/>
      <c r="Q18" s="194"/>
    </row>
    <row r="19" spans="1:19" s="198" customFormat="1" x14ac:dyDescent="0.25">
      <c r="D19" s="199"/>
      <c r="E19" s="200"/>
      <c r="F19" s="200"/>
      <c r="G19" s="201"/>
      <c r="H19" s="202"/>
      <c r="I19" s="202"/>
      <c r="J19" s="203"/>
      <c r="K19" s="200"/>
      <c r="L19" s="203"/>
      <c r="M19" s="200"/>
      <c r="N19" s="204"/>
      <c r="O19" s="200"/>
      <c r="S19" s="199"/>
    </row>
    <row r="20" spans="1:19" s="198" customFormat="1" ht="15.75" thickBot="1" x14ac:dyDescent="0.3">
      <c r="D20" s="199"/>
      <c r="E20" s="200"/>
      <c r="F20" s="200"/>
      <c r="G20" s="201"/>
      <c r="H20" s="202"/>
      <c r="I20" s="202"/>
      <c r="J20" s="203"/>
      <c r="K20" s="200"/>
      <c r="L20" s="203"/>
      <c r="M20" s="200"/>
      <c r="N20" s="204"/>
      <c r="O20" s="202" t="s">
        <v>273</v>
      </c>
      <c r="P20" s="199"/>
      <c r="Q20" s="199" t="s">
        <v>270</v>
      </c>
      <c r="S20" s="199" t="s">
        <v>266</v>
      </c>
    </row>
    <row r="21" spans="1:19" ht="19.5" thickBot="1" x14ac:dyDescent="0.35">
      <c r="A21" s="259" t="s">
        <v>27</v>
      </c>
      <c r="B21" s="180" t="s">
        <v>0</v>
      </c>
      <c r="C21" s="181" t="s">
        <v>84</v>
      </c>
      <c r="D21" s="181" t="s">
        <v>81</v>
      </c>
      <c r="E21" s="75" t="s">
        <v>21</v>
      </c>
      <c r="F21" s="258" t="s">
        <v>14</v>
      </c>
      <c r="G21" s="75" t="s">
        <v>85</v>
      </c>
      <c r="H21" s="182" t="s">
        <v>86</v>
      </c>
      <c r="I21" s="271" t="s">
        <v>87</v>
      </c>
      <c r="J21" s="72" t="s">
        <v>10</v>
      </c>
      <c r="K21" s="73" t="s">
        <v>158</v>
      </c>
      <c r="L21" s="72" t="s">
        <v>50</v>
      </c>
      <c r="M21" s="30" t="s">
        <v>159</v>
      </c>
      <c r="N21" s="72" t="s">
        <v>52</v>
      </c>
      <c r="O21" s="30" t="s">
        <v>271</v>
      </c>
      <c r="P21" s="72" t="s">
        <v>54</v>
      </c>
      <c r="Q21" s="30" t="s">
        <v>272</v>
      </c>
      <c r="R21" s="72" t="s">
        <v>54</v>
      </c>
      <c r="S21" s="30" t="s">
        <v>269</v>
      </c>
    </row>
    <row r="22" spans="1:19" x14ac:dyDescent="0.25">
      <c r="A22" s="264">
        <v>1810</v>
      </c>
      <c r="B22" s="265" t="s">
        <v>56</v>
      </c>
      <c r="C22" s="266" t="s">
        <v>82</v>
      </c>
      <c r="D22" s="267">
        <v>10</v>
      </c>
      <c r="E22" s="268">
        <v>160</v>
      </c>
      <c r="F22" s="268">
        <v>6355</v>
      </c>
      <c r="G22" s="269">
        <v>0</v>
      </c>
      <c r="H22" s="270">
        <v>4879</v>
      </c>
      <c r="I22" s="272">
        <f>H22+(E22*D22)</f>
        <v>6479</v>
      </c>
      <c r="J22" s="224">
        <f>((K22-I22)/K22)*100%</f>
        <v>0.35210000000000002</v>
      </c>
      <c r="K22" s="225">
        <v>10000</v>
      </c>
      <c r="L22" s="224">
        <f>((M22-I22)/M22)*100%</f>
        <v>0.25528735632183908</v>
      </c>
      <c r="M22" s="225">
        <v>8700</v>
      </c>
      <c r="N22" s="224">
        <f>((O22-I22)/O22)*100%</f>
        <v>0.21466666666666667</v>
      </c>
      <c r="O22" s="225">
        <v>8250</v>
      </c>
      <c r="P22" s="224">
        <f>((Q22-I22)/Q22)*100%</f>
        <v>0.16935897435897435</v>
      </c>
      <c r="Q22" s="225">
        <v>7800</v>
      </c>
      <c r="R22" s="224">
        <f t="shared" ref="R22:R29" si="5">((S22-I22)/S22)*100%</f>
        <v>7.4428571428571427E-2</v>
      </c>
      <c r="S22" s="433">
        <v>7000</v>
      </c>
    </row>
    <row r="23" spans="1:19" x14ac:dyDescent="0.25">
      <c r="A23" s="260">
        <v>1987</v>
      </c>
      <c r="B23" s="233" t="s">
        <v>57</v>
      </c>
      <c r="C23" s="234" t="s">
        <v>82</v>
      </c>
      <c r="D23" s="235">
        <v>10</v>
      </c>
      <c r="E23" s="219">
        <v>160</v>
      </c>
      <c r="F23" s="219">
        <v>6355</v>
      </c>
      <c r="G23" s="236">
        <v>0</v>
      </c>
      <c r="H23" s="237">
        <v>4879</v>
      </c>
      <c r="I23" s="273">
        <f t="shared" ref="I23:I29" si="6">H23+(E23*D23)</f>
        <v>6479</v>
      </c>
      <c r="J23" s="224">
        <f t="shared" ref="J23:J29" si="7">((K23-I23)/K23)*100%</f>
        <v>0.35210000000000002</v>
      </c>
      <c r="K23" s="225">
        <v>10000</v>
      </c>
      <c r="L23" s="224">
        <f>((M23-I23)/M23)*100%</f>
        <v>0.25528735632183908</v>
      </c>
      <c r="M23" s="225">
        <v>8700</v>
      </c>
      <c r="N23" s="224">
        <f t="shared" ref="N23:N29" si="8">((O23-I23)/O23)*100%</f>
        <v>0.21466666666666667</v>
      </c>
      <c r="O23" s="225">
        <v>8250</v>
      </c>
      <c r="P23" s="224">
        <f t="shared" ref="P23:P29" si="9">((Q23-I23)/Q23)*100%</f>
        <v>0.16935897435897435</v>
      </c>
      <c r="Q23" s="225">
        <v>7800</v>
      </c>
      <c r="R23" s="224">
        <f t="shared" si="5"/>
        <v>7.4428571428571427E-2</v>
      </c>
      <c r="S23" s="433">
        <v>7000</v>
      </c>
    </row>
    <row r="24" spans="1:19" x14ac:dyDescent="0.25">
      <c r="A24" s="261">
        <v>1735</v>
      </c>
      <c r="B24" s="238" t="s">
        <v>58</v>
      </c>
      <c r="C24" s="239" t="s">
        <v>82</v>
      </c>
      <c r="D24" s="240">
        <v>20</v>
      </c>
      <c r="E24" s="220">
        <v>160</v>
      </c>
      <c r="F24" s="220">
        <v>11943</v>
      </c>
      <c r="G24" s="241">
        <v>0</v>
      </c>
      <c r="H24" s="242">
        <v>8925</v>
      </c>
      <c r="I24" s="273">
        <f t="shared" si="6"/>
        <v>12125</v>
      </c>
      <c r="J24" s="226">
        <f t="shared" si="7"/>
        <v>0.3263888888888889</v>
      </c>
      <c r="K24" s="227">
        <v>18000</v>
      </c>
      <c r="L24" s="226">
        <f t="shared" ref="L24:L29" si="10">((M24-I24)/M24)*100%</f>
        <v>0.26067073170731708</v>
      </c>
      <c r="M24" s="227">
        <v>16400</v>
      </c>
      <c r="N24" s="226">
        <f t="shared" si="8"/>
        <v>0.22345331113103625</v>
      </c>
      <c r="O24" s="227">
        <v>15614</v>
      </c>
      <c r="P24" s="226">
        <f t="shared" si="9"/>
        <v>6.7307692307692304E-2</v>
      </c>
      <c r="Q24" s="227">
        <v>13000</v>
      </c>
      <c r="R24" s="226">
        <f t="shared" si="5"/>
        <v>6.7307692307692304E-2</v>
      </c>
      <c r="S24" s="434">
        <v>13000</v>
      </c>
    </row>
    <row r="25" spans="1:19" x14ac:dyDescent="0.25">
      <c r="A25" s="261">
        <v>2104</v>
      </c>
      <c r="B25" s="238" t="s">
        <v>59</v>
      </c>
      <c r="C25" s="239" t="s">
        <v>82</v>
      </c>
      <c r="D25" s="240">
        <v>20</v>
      </c>
      <c r="E25" s="220">
        <v>160</v>
      </c>
      <c r="F25" s="220">
        <v>11943</v>
      </c>
      <c r="G25" s="241">
        <v>0</v>
      </c>
      <c r="H25" s="242">
        <v>8925</v>
      </c>
      <c r="I25" s="273">
        <f t="shared" si="6"/>
        <v>12125</v>
      </c>
      <c r="J25" s="226">
        <f t="shared" si="7"/>
        <v>0.3263888888888889</v>
      </c>
      <c r="K25" s="227">
        <v>18000</v>
      </c>
      <c r="L25" s="226">
        <f t="shared" si="10"/>
        <v>0.26067073170731708</v>
      </c>
      <c r="M25" s="227">
        <v>16400</v>
      </c>
      <c r="N25" s="226">
        <f t="shared" si="8"/>
        <v>0.22345331113103625</v>
      </c>
      <c r="O25" s="227">
        <v>15614</v>
      </c>
      <c r="P25" s="226">
        <f t="shared" si="9"/>
        <v>6.7307692307692304E-2</v>
      </c>
      <c r="Q25" s="227">
        <v>13000</v>
      </c>
      <c r="R25" s="226">
        <f t="shared" si="5"/>
        <v>6.7307692307692304E-2</v>
      </c>
      <c r="S25" s="434">
        <v>13000</v>
      </c>
    </row>
    <row r="26" spans="1:19" x14ac:dyDescent="0.25">
      <c r="A26" s="78">
        <v>1712</v>
      </c>
      <c r="B26" s="84" t="s">
        <v>60</v>
      </c>
      <c r="C26" s="52" t="s">
        <v>82</v>
      </c>
      <c r="D26" s="243">
        <v>16</v>
      </c>
      <c r="E26" s="53">
        <v>160</v>
      </c>
      <c r="F26" s="53">
        <v>10888</v>
      </c>
      <c r="G26" s="244">
        <v>0</v>
      </c>
      <c r="H26" s="245">
        <v>7711</v>
      </c>
      <c r="I26" s="273">
        <f t="shared" si="6"/>
        <v>10271</v>
      </c>
      <c r="J26" s="228">
        <f t="shared" si="7"/>
        <v>0.42938888888888888</v>
      </c>
      <c r="K26" s="54">
        <v>18000</v>
      </c>
      <c r="L26" s="228">
        <f t="shared" si="10"/>
        <v>0.31526666666666664</v>
      </c>
      <c r="M26" s="54">
        <v>15000</v>
      </c>
      <c r="N26" s="228">
        <f t="shared" si="8"/>
        <v>0.27156028368794327</v>
      </c>
      <c r="O26" s="54">
        <v>14100</v>
      </c>
      <c r="P26" s="228">
        <f t="shared" si="9"/>
        <v>0.14408333333333334</v>
      </c>
      <c r="Q26" s="54">
        <v>12000</v>
      </c>
      <c r="R26" s="228">
        <f t="shared" si="5"/>
        <v>6.6272727272727275E-2</v>
      </c>
      <c r="S26" s="435">
        <v>11000</v>
      </c>
    </row>
    <row r="27" spans="1:19" x14ac:dyDescent="0.25">
      <c r="A27" s="78">
        <v>1932</v>
      </c>
      <c r="B27" s="84" t="s">
        <v>61</v>
      </c>
      <c r="C27" s="52" t="s">
        <v>82</v>
      </c>
      <c r="D27" s="243">
        <v>16</v>
      </c>
      <c r="E27" s="53">
        <v>160</v>
      </c>
      <c r="F27" s="53">
        <v>10888</v>
      </c>
      <c r="G27" s="244">
        <v>0</v>
      </c>
      <c r="H27" s="245">
        <v>7711</v>
      </c>
      <c r="I27" s="273">
        <f t="shared" si="6"/>
        <v>10271</v>
      </c>
      <c r="J27" s="228">
        <f t="shared" si="7"/>
        <v>0.42938888888888888</v>
      </c>
      <c r="K27" s="54">
        <v>18000</v>
      </c>
      <c r="L27" s="228">
        <f t="shared" si="10"/>
        <v>0.31526666666666664</v>
      </c>
      <c r="M27" s="54">
        <v>15000</v>
      </c>
      <c r="N27" s="228">
        <f t="shared" si="8"/>
        <v>0.27156028368794327</v>
      </c>
      <c r="O27" s="54">
        <v>14100</v>
      </c>
      <c r="P27" s="228">
        <f t="shared" si="9"/>
        <v>0.14408333333333334</v>
      </c>
      <c r="Q27" s="54">
        <v>12000</v>
      </c>
      <c r="R27" s="228">
        <f t="shared" si="5"/>
        <v>6.6272727272727275E-2</v>
      </c>
      <c r="S27" s="435">
        <v>11000</v>
      </c>
    </row>
    <row r="28" spans="1:19" x14ac:dyDescent="0.25">
      <c r="A28" s="262">
        <v>1178</v>
      </c>
      <c r="B28" s="246" t="s">
        <v>62</v>
      </c>
      <c r="C28" s="247" t="s">
        <v>82</v>
      </c>
      <c r="D28" s="248">
        <v>16</v>
      </c>
      <c r="E28" s="223">
        <v>160</v>
      </c>
      <c r="F28" s="223">
        <v>10978</v>
      </c>
      <c r="G28" s="249">
        <v>0</v>
      </c>
      <c r="H28" s="250">
        <v>9044</v>
      </c>
      <c r="I28" s="273">
        <f t="shared" si="6"/>
        <v>11604</v>
      </c>
      <c r="J28" s="229">
        <f t="shared" si="7"/>
        <v>0.37275675675675674</v>
      </c>
      <c r="K28" s="230">
        <v>18500</v>
      </c>
      <c r="L28" s="224">
        <f t="shared" si="10"/>
        <v>0.24649350649350649</v>
      </c>
      <c r="M28" s="230">
        <v>15400</v>
      </c>
      <c r="N28" s="224">
        <f t="shared" si="8"/>
        <v>0.20176102359496456</v>
      </c>
      <c r="O28" s="230">
        <v>14537</v>
      </c>
      <c r="P28" s="224">
        <f t="shared" si="9"/>
        <v>0.14044444444444446</v>
      </c>
      <c r="Q28" s="230">
        <v>13500</v>
      </c>
      <c r="R28" s="224">
        <f t="shared" si="5"/>
        <v>7.1679999999999994E-2</v>
      </c>
      <c r="S28" s="436">
        <v>12500</v>
      </c>
    </row>
    <row r="29" spans="1:19" ht="15.75" thickBot="1" x14ac:dyDescent="0.3">
      <c r="A29" s="263">
        <v>1988</v>
      </c>
      <c r="B29" s="251" t="s">
        <v>63</v>
      </c>
      <c r="C29" s="252" t="s">
        <v>82</v>
      </c>
      <c r="D29" s="253">
        <v>16</v>
      </c>
      <c r="E29" s="254">
        <v>160</v>
      </c>
      <c r="F29" s="254">
        <v>10978</v>
      </c>
      <c r="G29" s="255">
        <v>0</v>
      </c>
      <c r="H29" s="256">
        <v>9044</v>
      </c>
      <c r="I29" s="274">
        <f t="shared" si="6"/>
        <v>11604</v>
      </c>
      <c r="J29" s="231">
        <f t="shared" si="7"/>
        <v>0.37275675675675674</v>
      </c>
      <c r="K29" s="232">
        <v>18500</v>
      </c>
      <c r="L29" s="257">
        <f t="shared" si="10"/>
        <v>0.24649350649350649</v>
      </c>
      <c r="M29" s="232">
        <v>15400</v>
      </c>
      <c r="N29" s="257">
        <f t="shared" si="8"/>
        <v>0.20176102359496456</v>
      </c>
      <c r="O29" s="232">
        <v>14537</v>
      </c>
      <c r="P29" s="257">
        <f t="shared" si="9"/>
        <v>0.14044444444444446</v>
      </c>
      <c r="Q29" s="232">
        <v>13500</v>
      </c>
      <c r="R29" s="257">
        <f t="shared" si="5"/>
        <v>7.1679999999999994E-2</v>
      </c>
      <c r="S29" s="437">
        <v>12500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1455-EF92-4790-914A-44C7E75CE50C}">
  <dimension ref="A1:P45"/>
  <sheetViews>
    <sheetView topLeftCell="A22" workbookViewId="0">
      <selection activeCell="J39" sqref="J39"/>
    </sheetView>
  </sheetViews>
  <sheetFormatPr baseColWidth="10" defaultRowHeight="15" x14ac:dyDescent="0.25"/>
  <cols>
    <col min="1" max="1" width="12.85546875" style="2" bestFit="1" customWidth="1"/>
    <col min="2" max="2" width="44" bestFit="1" customWidth="1"/>
    <col min="3" max="3" width="3.85546875" style="2" bestFit="1" customWidth="1"/>
    <col min="4" max="4" width="13.28515625" bestFit="1" customWidth="1"/>
    <col min="5" max="5" width="29.140625" bestFit="1" customWidth="1"/>
    <col min="6" max="6" width="7.7109375" style="2" bestFit="1" customWidth="1"/>
    <col min="7" max="7" width="18" bestFit="1" customWidth="1"/>
    <col min="8" max="8" width="18.85546875" bestFit="1" customWidth="1"/>
    <col min="9" max="9" width="12.85546875" bestFit="1" customWidth="1"/>
    <col min="10" max="10" width="13.28515625" bestFit="1" customWidth="1"/>
    <col min="11" max="11" width="14.28515625" bestFit="1" customWidth="1"/>
    <col min="12" max="12" width="22.5703125" bestFit="1" customWidth="1"/>
    <col min="13" max="13" width="14.28515625" bestFit="1" customWidth="1"/>
    <col min="14" max="14" width="19.140625" bestFit="1" customWidth="1"/>
    <col min="15" max="15" width="14.28515625" bestFit="1" customWidth="1"/>
  </cols>
  <sheetData>
    <row r="1" spans="1:16" ht="19.5" thickBot="1" x14ac:dyDescent="0.35">
      <c r="A1" s="180" t="s">
        <v>27</v>
      </c>
      <c r="B1" s="181" t="s">
        <v>0</v>
      </c>
      <c r="C1" s="181" t="s">
        <v>81</v>
      </c>
      <c r="D1" s="182" t="s">
        <v>21</v>
      </c>
      <c r="E1" s="183" t="s">
        <v>14</v>
      </c>
      <c r="F1" s="184" t="s">
        <v>85</v>
      </c>
      <c r="G1" s="184" t="s">
        <v>86</v>
      </c>
      <c r="H1" s="341" t="s">
        <v>87</v>
      </c>
      <c r="I1" s="72" t="s">
        <v>10</v>
      </c>
      <c r="J1" s="349" t="s">
        <v>158</v>
      </c>
      <c r="K1" s="72" t="s">
        <v>50</v>
      </c>
      <c r="L1" s="349" t="s">
        <v>159</v>
      </c>
      <c r="M1" s="74" t="s">
        <v>52</v>
      </c>
      <c r="N1" s="30" t="s">
        <v>160</v>
      </c>
      <c r="O1" s="72" t="s">
        <v>54</v>
      </c>
      <c r="P1" s="30" t="s">
        <v>161</v>
      </c>
    </row>
    <row r="2" spans="1:16" x14ac:dyDescent="0.25">
      <c r="A2" s="137">
        <v>2255</v>
      </c>
      <c r="B2" s="4" t="s">
        <v>163</v>
      </c>
      <c r="C2" s="132">
        <v>15</v>
      </c>
      <c r="D2" s="91">
        <v>160</v>
      </c>
      <c r="E2" s="91">
        <v>36330</v>
      </c>
      <c r="F2" s="343">
        <v>0</v>
      </c>
      <c r="G2" s="344">
        <f>E2-(E2*F2)</f>
        <v>36330</v>
      </c>
      <c r="H2" s="338">
        <f>G2+(D2*C2)</f>
        <v>38730</v>
      </c>
      <c r="I2" s="339">
        <f>((J2-H2)/J2)*100%</f>
        <v>0.26924528301886791</v>
      </c>
      <c r="J2" s="350">
        <v>53000</v>
      </c>
      <c r="K2" s="339">
        <f>((L2-H2)/L2)*100%</f>
        <v>0.1506578947368421</v>
      </c>
      <c r="L2" s="350">
        <v>45600</v>
      </c>
      <c r="M2" s="218" t="e">
        <f>((N2-H2)/N2)*100%</f>
        <v>#DIV/0!</v>
      </c>
    </row>
    <row r="3" spans="1:16" x14ac:dyDescent="0.25">
      <c r="A3" s="138">
        <v>2352</v>
      </c>
      <c r="B3" t="s">
        <v>164</v>
      </c>
      <c r="C3" s="2">
        <v>15</v>
      </c>
      <c r="D3" s="45">
        <v>160</v>
      </c>
      <c r="E3" s="45">
        <v>38094</v>
      </c>
      <c r="F3" s="20">
        <v>0</v>
      </c>
      <c r="G3" s="345">
        <f t="shared" ref="G3:G45" si="0">E3-(E3*F3)</f>
        <v>38094</v>
      </c>
      <c r="H3" s="338">
        <f t="shared" ref="H3:H45" si="1">G3+(D3*C3)</f>
        <v>40494</v>
      </c>
      <c r="I3" s="339">
        <f t="shared" ref="I3:I44" si="2">((J3-H3)/J3)*100%</f>
        <v>0.26374545454545456</v>
      </c>
      <c r="J3" s="350">
        <v>55000</v>
      </c>
      <c r="K3" s="339">
        <f t="shared" ref="K3:K45" si="3">((L3-H3)/L3)*100%</f>
        <v>0.15637499999999999</v>
      </c>
      <c r="L3" s="350">
        <v>48000</v>
      </c>
      <c r="M3" s="218" t="e">
        <f t="shared" ref="M3:M45" si="4">((N3-H3)/N3)*100%</f>
        <v>#DIV/0!</v>
      </c>
    </row>
    <row r="4" spans="1:16" x14ac:dyDescent="0.25">
      <c r="A4" s="138">
        <v>2253</v>
      </c>
      <c r="B4" t="s">
        <v>167</v>
      </c>
      <c r="C4" s="2">
        <v>15</v>
      </c>
      <c r="D4" s="45">
        <v>160</v>
      </c>
      <c r="E4" s="45">
        <v>38094</v>
      </c>
      <c r="F4" s="20">
        <v>0</v>
      </c>
      <c r="G4" s="345">
        <f t="shared" si="0"/>
        <v>38094</v>
      </c>
      <c r="H4" s="338">
        <f t="shared" si="1"/>
        <v>40494</v>
      </c>
      <c r="I4" s="339">
        <f t="shared" si="2"/>
        <v>0.27689285714285716</v>
      </c>
      <c r="J4" s="350">
        <v>56000</v>
      </c>
      <c r="K4" s="339">
        <f t="shared" si="3"/>
        <v>0.15637499999999999</v>
      </c>
      <c r="L4" s="350">
        <v>48000</v>
      </c>
      <c r="M4" s="218" t="e">
        <f t="shared" si="4"/>
        <v>#DIV/0!</v>
      </c>
    </row>
    <row r="5" spans="1:16" x14ac:dyDescent="0.25">
      <c r="A5" s="138">
        <v>2252</v>
      </c>
      <c r="B5" t="s">
        <v>169</v>
      </c>
      <c r="C5" s="2">
        <v>8</v>
      </c>
      <c r="D5" s="45">
        <v>160</v>
      </c>
      <c r="E5" s="319">
        <v>24378</v>
      </c>
      <c r="F5" s="20">
        <v>0</v>
      </c>
      <c r="G5" s="345">
        <f t="shared" si="0"/>
        <v>24378</v>
      </c>
      <c r="H5" s="338">
        <f t="shared" si="1"/>
        <v>25658</v>
      </c>
      <c r="I5" s="339">
        <f t="shared" si="2"/>
        <v>0.26691428571428572</v>
      </c>
      <c r="J5" s="350">
        <v>35000</v>
      </c>
      <c r="K5" s="339">
        <f t="shared" si="3"/>
        <v>0.17232258064516129</v>
      </c>
      <c r="L5" s="350">
        <v>31000</v>
      </c>
      <c r="M5" s="218" t="e">
        <f t="shared" si="4"/>
        <v>#DIV/0!</v>
      </c>
    </row>
    <row r="6" spans="1:16" x14ac:dyDescent="0.25">
      <c r="A6" s="138">
        <v>2268</v>
      </c>
      <c r="B6" t="s">
        <v>166</v>
      </c>
      <c r="C6" s="2">
        <v>8</v>
      </c>
      <c r="D6" s="45">
        <v>160</v>
      </c>
      <c r="E6" s="319">
        <v>23048</v>
      </c>
      <c r="F6" s="20">
        <v>0</v>
      </c>
      <c r="G6" s="345">
        <f t="shared" si="0"/>
        <v>23048</v>
      </c>
      <c r="H6" s="338">
        <f t="shared" si="1"/>
        <v>24328</v>
      </c>
      <c r="I6" s="339">
        <f t="shared" si="2"/>
        <v>0.30491428571428569</v>
      </c>
      <c r="J6" s="350">
        <v>35000</v>
      </c>
      <c r="K6" s="339">
        <f t="shared" si="3"/>
        <v>0.21522580645161291</v>
      </c>
      <c r="L6" s="350">
        <v>31000</v>
      </c>
      <c r="M6" s="218" t="e">
        <f t="shared" si="4"/>
        <v>#DIV/0!</v>
      </c>
    </row>
    <row r="7" spans="1:16" x14ac:dyDescent="0.25">
      <c r="A7" s="138">
        <v>2254</v>
      </c>
      <c r="B7" t="s">
        <v>165</v>
      </c>
      <c r="C7" s="2">
        <v>3</v>
      </c>
      <c r="D7" s="45">
        <v>160</v>
      </c>
      <c r="E7" s="319">
        <v>10841</v>
      </c>
      <c r="F7" s="20">
        <v>0</v>
      </c>
      <c r="G7" s="345">
        <f t="shared" si="0"/>
        <v>10841</v>
      </c>
      <c r="H7" s="338">
        <f t="shared" si="1"/>
        <v>11321</v>
      </c>
      <c r="I7" s="339">
        <f t="shared" si="2"/>
        <v>0.37105555555555558</v>
      </c>
      <c r="J7" s="350">
        <v>18000</v>
      </c>
      <c r="K7" s="339">
        <f t="shared" si="3"/>
        <v>0.22458904109589042</v>
      </c>
      <c r="L7" s="350">
        <v>14600</v>
      </c>
      <c r="M7" s="218" t="e">
        <f t="shared" si="4"/>
        <v>#DIV/0!</v>
      </c>
    </row>
    <row r="8" spans="1:16" ht="15.75" thickBot="1" x14ac:dyDescent="0.3">
      <c r="A8" s="139">
        <v>2251</v>
      </c>
      <c r="B8" s="38" t="s">
        <v>168</v>
      </c>
      <c r="C8" s="133">
        <v>3</v>
      </c>
      <c r="D8" s="47">
        <v>160</v>
      </c>
      <c r="E8" s="348">
        <v>11293</v>
      </c>
      <c r="F8" s="346">
        <v>0</v>
      </c>
      <c r="G8" s="347">
        <f t="shared" si="0"/>
        <v>11293</v>
      </c>
      <c r="H8" s="338">
        <f t="shared" si="1"/>
        <v>11773</v>
      </c>
      <c r="I8" s="340">
        <f t="shared" si="2"/>
        <v>0.34594444444444444</v>
      </c>
      <c r="J8" s="351">
        <v>18000</v>
      </c>
      <c r="K8" s="340">
        <f t="shared" si="3"/>
        <v>0.19363013698630138</v>
      </c>
      <c r="L8" s="351">
        <v>14600</v>
      </c>
      <c r="M8" s="218" t="e">
        <f t="shared" si="4"/>
        <v>#DIV/0!</v>
      </c>
    </row>
    <row r="9" spans="1:16" x14ac:dyDescent="0.25">
      <c r="D9" s="1"/>
      <c r="F9" s="217"/>
      <c r="G9" s="6"/>
      <c r="H9" s="6"/>
      <c r="I9" s="218"/>
      <c r="J9" s="1"/>
      <c r="K9" s="218"/>
      <c r="L9" s="1"/>
      <c r="M9" s="218"/>
    </row>
    <row r="10" spans="1:16" ht="15.75" thickBot="1" x14ac:dyDescent="0.3">
      <c r="D10" s="1"/>
      <c r="F10" s="217"/>
      <c r="G10" s="6"/>
      <c r="H10" s="6"/>
      <c r="I10" s="218"/>
      <c r="J10" s="1"/>
      <c r="K10" s="218"/>
      <c r="L10" s="1"/>
      <c r="M10" s="218"/>
    </row>
    <row r="11" spans="1:16" x14ac:dyDescent="0.25">
      <c r="A11" s="137">
        <v>2258</v>
      </c>
      <c r="B11" s="4" t="s">
        <v>171</v>
      </c>
      <c r="C11" s="132">
        <v>8</v>
      </c>
      <c r="D11" s="45">
        <v>160</v>
      </c>
      <c r="E11" s="91">
        <v>28924</v>
      </c>
      <c r="F11" s="343">
        <v>0</v>
      </c>
      <c r="G11" s="344">
        <f t="shared" si="0"/>
        <v>28924</v>
      </c>
      <c r="H11" s="338">
        <f t="shared" si="1"/>
        <v>30204</v>
      </c>
      <c r="I11" s="342">
        <f t="shared" si="2"/>
        <v>0.35736170212765955</v>
      </c>
      <c r="J11" s="352">
        <v>47000</v>
      </c>
      <c r="K11" s="342">
        <f t="shared" si="3"/>
        <v>0.26689320388349513</v>
      </c>
      <c r="L11" s="352">
        <v>41200</v>
      </c>
      <c r="M11" s="218" t="e">
        <f t="shared" si="4"/>
        <v>#DIV/0!</v>
      </c>
    </row>
    <row r="12" spans="1:16" x14ac:dyDescent="0.25">
      <c r="A12" s="138">
        <v>2260</v>
      </c>
      <c r="B12" t="s">
        <v>173</v>
      </c>
      <c r="C12" s="2">
        <v>8</v>
      </c>
      <c r="D12" s="45">
        <v>160</v>
      </c>
      <c r="E12" s="45">
        <v>31514</v>
      </c>
      <c r="F12" s="20">
        <v>0</v>
      </c>
      <c r="G12" s="345">
        <f t="shared" si="0"/>
        <v>31514</v>
      </c>
      <c r="H12" s="338">
        <f t="shared" si="1"/>
        <v>32794</v>
      </c>
      <c r="I12" s="339">
        <f t="shared" si="2"/>
        <v>0.30225531914893616</v>
      </c>
      <c r="J12" s="350">
        <v>47000</v>
      </c>
      <c r="K12" s="339">
        <f t="shared" si="3"/>
        <v>0.20402912621359223</v>
      </c>
      <c r="L12" s="350">
        <v>41200</v>
      </c>
      <c r="M12" s="218" t="e">
        <f t="shared" si="4"/>
        <v>#DIV/0!</v>
      </c>
    </row>
    <row r="13" spans="1:16" x14ac:dyDescent="0.25">
      <c r="A13" s="138">
        <v>2262</v>
      </c>
      <c r="B13" t="s">
        <v>175</v>
      </c>
      <c r="C13" s="2">
        <v>8</v>
      </c>
      <c r="D13" s="45">
        <v>160</v>
      </c>
      <c r="E13" s="45">
        <v>32774</v>
      </c>
      <c r="F13" s="20">
        <v>0</v>
      </c>
      <c r="G13" s="345">
        <f t="shared" si="0"/>
        <v>32774</v>
      </c>
      <c r="H13" s="338">
        <f t="shared" si="1"/>
        <v>34054</v>
      </c>
      <c r="I13" s="339">
        <f t="shared" si="2"/>
        <v>0.2754468085106383</v>
      </c>
      <c r="J13" s="350">
        <v>47000</v>
      </c>
      <c r="K13" s="339">
        <f t="shared" si="3"/>
        <v>0.17344660194174757</v>
      </c>
      <c r="L13" s="350">
        <v>41200</v>
      </c>
      <c r="M13" s="218" t="e">
        <f t="shared" si="4"/>
        <v>#DIV/0!</v>
      </c>
    </row>
    <row r="14" spans="1:16" x14ac:dyDescent="0.25">
      <c r="A14" s="138">
        <v>2256</v>
      </c>
      <c r="B14" t="s">
        <v>177</v>
      </c>
      <c r="C14" s="2">
        <v>3</v>
      </c>
      <c r="D14" s="45">
        <v>160</v>
      </c>
      <c r="E14" s="45">
        <v>13387</v>
      </c>
      <c r="F14" s="20">
        <v>0</v>
      </c>
      <c r="G14" s="345">
        <f t="shared" si="0"/>
        <v>13387</v>
      </c>
      <c r="H14" s="338">
        <f t="shared" si="1"/>
        <v>13867</v>
      </c>
      <c r="I14" s="339">
        <f t="shared" si="2"/>
        <v>0.30664999999999998</v>
      </c>
      <c r="J14" s="350">
        <v>20000</v>
      </c>
      <c r="K14" s="339">
        <f t="shared" si="3"/>
        <v>0.19377906976744186</v>
      </c>
      <c r="L14" s="350">
        <v>17200</v>
      </c>
      <c r="M14" s="218" t="e">
        <f t="shared" si="4"/>
        <v>#DIV/0!</v>
      </c>
    </row>
    <row r="15" spans="1:16" x14ac:dyDescent="0.25">
      <c r="A15" s="138">
        <v>2257</v>
      </c>
      <c r="B15" t="s">
        <v>170</v>
      </c>
      <c r="C15" s="2">
        <v>3</v>
      </c>
      <c r="D15" s="45">
        <v>160</v>
      </c>
      <c r="E15" s="45">
        <v>12170</v>
      </c>
      <c r="F15" s="20">
        <v>0</v>
      </c>
      <c r="G15" s="345">
        <f t="shared" si="0"/>
        <v>12170</v>
      </c>
      <c r="H15" s="338">
        <f t="shared" si="1"/>
        <v>12650</v>
      </c>
      <c r="I15" s="339">
        <f t="shared" si="2"/>
        <v>0.36749999999999999</v>
      </c>
      <c r="J15" s="350">
        <v>20000</v>
      </c>
      <c r="K15" s="339">
        <f t="shared" si="3"/>
        <v>0.26453488372093026</v>
      </c>
      <c r="L15" s="350">
        <v>17200</v>
      </c>
      <c r="M15" s="218" t="e">
        <f t="shared" si="4"/>
        <v>#DIV/0!</v>
      </c>
    </row>
    <row r="16" spans="1:16" x14ac:dyDescent="0.25">
      <c r="A16" s="138">
        <v>2261</v>
      </c>
      <c r="B16" t="s">
        <v>174</v>
      </c>
      <c r="C16" s="2">
        <v>3</v>
      </c>
      <c r="D16" s="45">
        <v>160</v>
      </c>
      <c r="E16" s="45">
        <v>13790</v>
      </c>
      <c r="F16" s="20">
        <v>0</v>
      </c>
      <c r="G16" s="345">
        <f t="shared" si="0"/>
        <v>13790</v>
      </c>
      <c r="H16" s="338">
        <f t="shared" si="1"/>
        <v>14270</v>
      </c>
      <c r="I16" s="339">
        <f t="shared" si="2"/>
        <v>0.28649999999999998</v>
      </c>
      <c r="J16" s="350">
        <v>20000</v>
      </c>
      <c r="K16" s="339">
        <f t="shared" si="3"/>
        <v>0.17034883720930233</v>
      </c>
      <c r="L16" s="350">
        <v>17200</v>
      </c>
      <c r="M16" s="218" t="e">
        <f t="shared" si="4"/>
        <v>#DIV/0!</v>
      </c>
    </row>
    <row r="17" spans="1:14" x14ac:dyDescent="0.25">
      <c r="A17" s="138">
        <v>2259</v>
      </c>
      <c r="B17" t="s">
        <v>172</v>
      </c>
      <c r="C17" s="2">
        <v>3</v>
      </c>
      <c r="D17" s="45">
        <v>160</v>
      </c>
      <c r="E17" s="45">
        <v>13260</v>
      </c>
      <c r="F17" s="20">
        <v>0</v>
      </c>
      <c r="G17" s="345">
        <f t="shared" si="0"/>
        <v>13260</v>
      </c>
      <c r="H17" s="338">
        <f t="shared" si="1"/>
        <v>13740</v>
      </c>
      <c r="I17" s="339">
        <f t="shared" si="2"/>
        <v>0.313</v>
      </c>
      <c r="J17" s="350">
        <v>20000</v>
      </c>
      <c r="K17" s="339">
        <f t="shared" si="3"/>
        <v>0.20116279069767443</v>
      </c>
      <c r="L17" s="350">
        <v>17200</v>
      </c>
      <c r="M17" s="218" t="e">
        <f t="shared" si="4"/>
        <v>#DIV/0!</v>
      </c>
    </row>
    <row r="18" spans="1:14" ht="15.75" thickBot="1" x14ac:dyDescent="0.3">
      <c r="A18" s="139">
        <v>2287</v>
      </c>
      <c r="B18" s="38" t="s">
        <v>176</v>
      </c>
      <c r="C18" s="133">
        <v>1</v>
      </c>
      <c r="D18" s="45">
        <v>160</v>
      </c>
      <c r="E18" s="47">
        <v>0</v>
      </c>
      <c r="F18" s="346">
        <v>0</v>
      </c>
      <c r="G18" s="347">
        <f t="shared" si="0"/>
        <v>0</v>
      </c>
      <c r="H18" s="338">
        <f t="shared" si="1"/>
        <v>160</v>
      </c>
      <c r="I18" s="340" t="e">
        <f t="shared" si="2"/>
        <v>#DIV/0!</v>
      </c>
      <c r="J18" s="351">
        <v>0</v>
      </c>
      <c r="K18" s="340" t="e">
        <f t="shared" si="3"/>
        <v>#DIV/0!</v>
      </c>
      <c r="L18" s="351">
        <v>0</v>
      </c>
      <c r="M18" s="218" t="e">
        <f t="shared" si="4"/>
        <v>#DIV/0!</v>
      </c>
    </row>
    <row r="19" spans="1:14" x14ac:dyDescent="0.25">
      <c r="D19" s="1"/>
      <c r="G19" s="6"/>
      <c r="H19" s="6"/>
      <c r="I19" s="218"/>
      <c r="J19" s="1"/>
      <c r="K19" s="218"/>
      <c r="L19" s="1"/>
      <c r="M19" s="218"/>
    </row>
    <row r="20" spans="1:14" ht="15.75" thickBot="1" x14ac:dyDescent="0.3">
      <c r="D20" s="1"/>
      <c r="G20" s="6"/>
      <c r="H20" s="6"/>
      <c r="I20" s="218"/>
      <c r="J20" s="1"/>
      <c r="K20" s="218"/>
      <c r="L20" s="1"/>
      <c r="M20" s="218"/>
    </row>
    <row r="21" spans="1:14" x14ac:dyDescent="0.25">
      <c r="A21" s="137">
        <v>2364</v>
      </c>
      <c r="B21" s="4" t="s">
        <v>178</v>
      </c>
      <c r="C21" s="132">
        <v>15</v>
      </c>
      <c r="D21" s="91">
        <v>160</v>
      </c>
      <c r="E21" s="91">
        <v>0</v>
      </c>
      <c r="F21" s="343">
        <v>0</v>
      </c>
      <c r="G21" s="344">
        <f t="shared" si="0"/>
        <v>0</v>
      </c>
      <c r="H21" s="338">
        <f t="shared" si="1"/>
        <v>2400</v>
      </c>
      <c r="I21" s="342">
        <f t="shared" si="2"/>
        <v>0.95199999999999996</v>
      </c>
      <c r="J21" s="352">
        <v>50000</v>
      </c>
      <c r="K21" s="342">
        <f t="shared" si="3"/>
        <v>0.94582392776523705</v>
      </c>
      <c r="L21" s="352">
        <v>44300</v>
      </c>
      <c r="M21" s="218" t="e">
        <f t="shared" si="4"/>
        <v>#DIV/0!</v>
      </c>
    </row>
    <row r="22" spans="1:14" x14ac:dyDescent="0.25">
      <c r="A22" s="138">
        <v>2237</v>
      </c>
      <c r="B22" t="s">
        <v>179</v>
      </c>
      <c r="C22" s="2">
        <v>15</v>
      </c>
      <c r="D22" s="45">
        <v>160</v>
      </c>
      <c r="E22" s="45">
        <v>29377</v>
      </c>
      <c r="F22" s="20">
        <v>0</v>
      </c>
      <c r="G22" s="345">
        <f t="shared" si="0"/>
        <v>29377</v>
      </c>
      <c r="H22" s="338">
        <f t="shared" si="1"/>
        <v>31777</v>
      </c>
      <c r="I22" s="339">
        <f t="shared" si="2"/>
        <v>0.27779545454545457</v>
      </c>
      <c r="J22" s="350">
        <v>44000</v>
      </c>
      <c r="K22" s="339">
        <f t="shared" si="3"/>
        <v>0.15261333333333332</v>
      </c>
      <c r="L22" s="350">
        <v>37500</v>
      </c>
      <c r="M22" s="218" t="e">
        <f t="shared" si="4"/>
        <v>#DIV/0!</v>
      </c>
    </row>
    <row r="23" spans="1:14" x14ac:dyDescent="0.25">
      <c r="A23" s="138">
        <v>2329</v>
      </c>
      <c r="B23" t="s">
        <v>180</v>
      </c>
      <c r="C23" s="2">
        <v>15</v>
      </c>
      <c r="D23" s="45">
        <v>160</v>
      </c>
      <c r="E23" s="45">
        <v>35940</v>
      </c>
      <c r="F23" s="20">
        <v>0</v>
      </c>
      <c r="G23" s="345">
        <f t="shared" si="0"/>
        <v>35940</v>
      </c>
      <c r="H23" s="338">
        <f t="shared" si="1"/>
        <v>38340</v>
      </c>
      <c r="I23" s="339">
        <f t="shared" si="2"/>
        <v>0.23319999999999999</v>
      </c>
      <c r="J23" s="350">
        <v>50000</v>
      </c>
      <c r="K23" s="339">
        <f t="shared" si="3"/>
        <v>0.14610244988864143</v>
      </c>
      <c r="L23" s="350">
        <v>44900</v>
      </c>
      <c r="M23" s="218" t="e">
        <f t="shared" si="4"/>
        <v>#DIV/0!</v>
      </c>
    </row>
    <row r="24" spans="1:14" x14ac:dyDescent="0.25">
      <c r="A24" s="138">
        <v>2328</v>
      </c>
      <c r="B24" t="s">
        <v>184</v>
      </c>
      <c r="C24" s="2">
        <v>15</v>
      </c>
      <c r="D24" s="45">
        <v>160</v>
      </c>
      <c r="E24" s="45">
        <v>36899</v>
      </c>
      <c r="F24" s="20">
        <v>0</v>
      </c>
      <c r="G24" s="345">
        <f t="shared" si="0"/>
        <v>36899</v>
      </c>
      <c r="H24" s="338">
        <f t="shared" si="1"/>
        <v>39299</v>
      </c>
      <c r="I24" s="339">
        <f t="shared" si="2"/>
        <v>0.24424999999999999</v>
      </c>
      <c r="J24" s="350">
        <v>52000</v>
      </c>
      <c r="K24" s="339">
        <f t="shared" si="3"/>
        <v>0.14567391304347826</v>
      </c>
      <c r="L24" s="350">
        <v>46000</v>
      </c>
      <c r="M24" s="218" t="e">
        <f t="shared" si="4"/>
        <v>#DIV/0!</v>
      </c>
    </row>
    <row r="25" spans="1:14" x14ac:dyDescent="0.25">
      <c r="A25" s="138">
        <v>2238</v>
      </c>
      <c r="B25" t="s">
        <v>185</v>
      </c>
      <c r="C25" s="2">
        <v>15</v>
      </c>
      <c r="D25" s="45">
        <v>160</v>
      </c>
      <c r="E25" s="45">
        <v>34642</v>
      </c>
      <c r="F25" s="20">
        <v>0</v>
      </c>
      <c r="G25" s="345">
        <f t="shared" si="0"/>
        <v>34642</v>
      </c>
      <c r="H25" s="338">
        <f t="shared" si="1"/>
        <v>37042</v>
      </c>
      <c r="I25" s="339">
        <f t="shared" si="2"/>
        <v>0.25916</v>
      </c>
      <c r="J25" s="350">
        <v>50000</v>
      </c>
      <c r="K25" s="339">
        <f t="shared" si="3"/>
        <v>0.14055684454756381</v>
      </c>
      <c r="L25" s="350">
        <v>43100</v>
      </c>
      <c r="M25" s="218" t="e">
        <f t="shared" si="4"/>
        <v>#DIV/0!</v>
      </c>
    </row>
    <row r="26" spans="1:14" x14ac:dyDescent="0.25">
      <c r="A26" s="138">
        <v>2286</v>
      </c>
      <c r="B26" t="s">
        <v>188</v>
      </c>
      <c r="C26" s="2">
        <v>15</v>
      </c>
      <c r="D26" s="45">
        <v>160</v>
      </c>
      <c r="E26" s="45">
        <v>34642</v>
      </c>
      <c r="F26" s="20">
        <v>0</v>
      </c>
      <c r="G26" s="345">
        <f t="shared" si="0"/>
        <v>34642</v>
      </c>
      <c r="H26" s="338">
        <f t="shared" si="1"/>
        <v>37042</v>
      </c>
      <c r="I26" s="339">
        <f t="shared" si="2"/>
        <v>0.25916</v>
      </c>
      <c r="J26" s="350">
        <v>50000</v>
      </c>
      <c r="K26" s="339">
        <f t="shared" si="3"/>
        <v>0.17501113585746103</v>
      </c>
      <c r="L26" s="350">
        <v>44900</v>
      </c>
      <c r="M26" s="218" t="e">
        <f t="shared" si="4"/>
        <v>#DIV/0!</v>
      </c>
    </row>
    <row r="27" spans="1:14" x14ac:dyDescent="0.25">
      <c r="A27" s="138">
        <v>2267</v>
      </c>
      <c r="B27" t="s">
        <v>182</v>
      </c>
      <c r="C27" s="2">
        <v>8</v>
      </c>
      <c r="D27" s="45">
        <v>160</v>
      </c>
      <c r="E27" s="45">
        <v>17626</v>
      </c>
      <c r="F27" s="20">
        <v>0</v>
      </c>
      <c r="G27" s="345">
        <f t="shared" si="0"/>
        <v>17626</v>
      </c>
      <c r="H27" s="338">
        <f t="shared" si="1"/>
        <v>18906</v>
      </c>
      <c r="I27" s="339">
        <f t="shared" si="2"/>
        <v>0.36980000000000002</v>
      </c>
      <c r="J27" s="350">
        <v>30000</v>
      </c>
      <c r="K27" s="339">
        <f t="shared" si="3"/>
        <v>0.22197530864197532</v>
      </c>
      <c r="L27" s="350">
        <v>24300</v>
      </c>
      <c r="M27" s="218" t="e">
        <f t="shared" si="4"/>
        <v>#DIV/0!</v>
      </c>
    </row>
    <row r="28" spans="1:14" ht="15.75" thickBot="1" x14ac:dyDescent="0.3">
      <c r="A28" s="138">
        <v>2241</v>
      </c>
      <c r="B28" t="s">
        <v>187</v>
      </c>
      <c r="C28" s="2">
        <v>8</v>
      </c>
      <c r="D28" s="45">
        <v>160</v>
      </c>
      <c r="E28" s="45">
        <v>18983</v>
      </c>
      <c r="F28" s="20">
        <v>0</v>
      </c>
      <c r="G28" s="345">
        <f t="shared" si="0"/>
        <v>18983</v>
      </c>
      <c r="H28" s="338">
        <f t="shared" si="1"/>
        <v>20263</v>
      </c>
      <c r="I28" s="339">
        <f t="shared" si="2"/>
        <v>0.32456666666666667</v>
      </c>
      <c r="J28" s="350">
        <v>30000</v>
      </c>
      <c r="K28" s="339">
        <f t="shared" si="3"/>
        <v>0.21155642023346302</v>
      </c>
      <c r="L28" s="350">
        <v>25700</v>
      </c>
      <c r="M28" s="218" t="e">
        <f t="shared" si="4"/>
        <v>#DIV/0!</v>
      </c>
    </row>
    <row r="29" spans="1:14" x14ac:dyDescent="0.25">
      <c r="A29" s="138">
        <v>2242</v>
      </c>
      <c r="B29" s="298" t="s">
        <v>189</v>
      </c>
      <c r="C29" s="132">
        <v>3</v>
      </c>
      <c r="D29" s="91">
        <v>160</v>
      </c>
      <c r="E29" s="91"/>
      <c r="F29" s="343">
        <v>0</v>
      </c>
      <c r="G29" s="344">
        <v>9534</v>
      </c>
      <c r="H29" s="353">
        <f t="shared" si="1"/>
        <v>10014</v>
      </c>
      <c r="I29" s="342">
        <f>((J29-H29)/J29)*100%</f>
        <v>0.37412499999999999</v>
      </c>
      <c r="J29" s="352">
        <v>16000</v>
      </c>
      <c r="K29" s="342">
        <f t="shared" si="3"/>
        <v>0.25822222222222224</v>
      </c>
      <c r="L29" s="352">
        <v>13500</v>
      </c>
      <c r="M29" s="354">
        <f t="shared" si="4"/>
        <v>8.9636363636363639E-2</v>
      </c>
      <c r="N29" s="93">
        <v>11000</v>
      </c>
    </row>
    <row r="30" spans="1:14" x14ac:dyDescent="0.25">
      <c r="A30" s="138">
        <v>2239</v>
      </c>
      <c r="B30" s="299" t="s">
        <v>181</v>
      </c>
      <c r="C30" s="2">
        <v>3</v>
      </c>
      <c r="D30" s="45">
        <v>160</v>
      </c>
      <c r="E30" s="45">
        <v>9534</v>
      </c>
      <c r="F30" s="20">
        <v>0</v>
      </c>
      <c r="G30" s="345">
        <f t="shared" si="0"/>
        <v>9534</v>
      </c>
      <c r="H30" s="338">
        <f t="shared" si="1"/>
        <v>10014</v>
      </c>
      <c r="I30" s="339">
        <f t="shared" si="2"/>
        <v>0.37412499999999999</v>
      </c>
      <c r="J30" s="350">
        <v>16000</v>
      </c>
      <c r="K30" s="339">
        <f t="shared" si="3"/>
        <v>0.25822222222222224</v>
      </c>
      <c r="L30" s="350">
        <v>13500</v>
      </c>
      <c r="M30" s="355">
        <f t="shared" si="4"/>
        <v>8.9636363636363639E-2</v>
      </c>
      <c r="N30" s="46">
        <v>11000</v>
      </c>
    </row>
    <row r="31" spans="1:14" x14ac:dyDescent="0.25">
      <c r="A31" s="138">
        <v>2363</v>
      </c>
      <c r="B31" s="299" t="s">
        <v>183</v>
      </c>
      <c r="C31" s="2">
        <v>3</v>
      </c>
      <c r="D31" s="45">
        <v>160</v>
      </c>
      <c r="E31" s="45"/>
      <c r="F31" s="20">
        <v>0</v>
      </c>
      <c r="G31" s="345">
        <v>9534</v>
      </c>
      <c r="H31" s="338">
        <v>11000</v>
      </c>
      <c r="I31" s="339">
        <f t="shared" si="2"/>
        <v>0.3125</v>
      </c>
      <c r="J31" s="350">
        <v>16000</v>
      </c>
      <c r="K31" s="339">
        <f t="shared" si="3"/>
        <v>0.21985815602836881</v>
      </c>
      <c r="L31" s="350">
        <v>14100</v>
      </c>
      <c r="M31" s="355">
        <f t="shared" si="4"/>
        <v>4.3478260869565216E-2</v>
      </c>
      <c r="N31" s="46">
        <v>11500</v>
      </c>
    </row>
    <row r="32" spans="1:14" ht="15.75" thickBot="1" x14ac:dyDescent="0.3">
      <c r="A32" s="139">
        <v>2240</v>
      </c>
      <c r="B32" s="300" t="s">
        <v>186</v>
      </c>
      <c r="C32" s="133">
        <v>3</v>
      </c>
      <c r="D32" s="47">
        <v>160</v>
      </c>
      <c r="E32" s="47"/>
      <c r="F32" s="346">
        <v>0</v>
      </c>
      <c r="G32" s="347">
        <v>9534</v>
      </c>
      <c r="H32" s="356">
        <f t="shared" si="1"/>
        <v>10014</v>
      </c>
      <c r="I32" s="340">
        <f t="shared" si="2"/>
        <v>0.37412499999999999</v>
      </c>
      <c r="J32" s="351">
        <v>16000</v>
      </c>
      <c r="K32" s="340">
        <f t="shared" si="3"/>
        <v>0.25822222222222224</v>
      </c>
      <c r="L32" s="351">
        <v>13500</v>
      </c>
      <c r="M32" s="357">
        <f t="shared" si="4"/>
        <v>8.9636363636363639E-2</v>
      </c>
      <c r="N32" s="48">
        <v>11000</v>
      </c>
    </row>
    <row r="33" spans="1:14" x14ac:dyDescent="0.25">
      <c r="D33" s="1"/>
      <c r="G33" s="6"/>
      <c r="H33" s="6"/>
      <c r="I33" s="218"/>
      <c r="J33" s="1"/>
      <c r="K33" s="218"/>
      <c r="L33" s="1"/>
      <c r="M33" s="218"/>
    </row>
    <row r="34" spans="1:14" ht="15.75" thickBot="1" x14ac:dyDescent="0.3">
      <c r="D34" s="1"/>
      <c r="G34" s="6"/>
      <c r="H34" s="6"/>
      <c r="I34" s="218"/>
      <c r="J34" s="1"/>
      <c r="K34" s="218"/>
      <c r="L34" s="1"/>
      <c r="M34" s="218"/>
    </row>
    <row r="35" spans="1:14" x14ac:dyDescent="0.25">
      <c r="A35" s="137">
        <v>2244</v>
      </c>
      <c r="B35" s="4" t="s">
        <v>191</v>
      </c>
      <c r="C35" s="132">
        <v>8</v>
      </c>
      <c r="D35" s="91">
        <v>160</v>
      </c>
      <c r="E35" s="91">
        <v>26840</v>
      </c>
      <c r="F35" s="343">
        <v>0</v>
      </c>
      <c r="G35" s="344">
        <f>E35-(E35*F35)</f>
        <v>26840</v>
      </c>
      <c r="H35" s="338">
        <f>G35+(D35*C35)</f>
        <v>28120</v>
      </c>
      <c r="I35" s="342">
        <f t="shared" si="2"/>
        <v>0.33047619047619048</v>
      </c>
      <c r="J35" s="352">
        <v>42000</v>
      </c>
      <c r="K35" s="342">
        <f t="shared" si="3"/>
        <v>0.21671309192200558</v>
      </c>
      <c r="L35" s="352">
        <v>35900</v>
      </c>
      <c r="M35" s="218" t="e">
        <f t="shared" si="4"/>
        <v>#DIV/0!</v>
      </c>
    </row>
    <row r="36" spans="1:14" x14ac:dyDescent="0.25">
      <c r="A36" s="138">
        <v>2330</v>
      </c>
      <c r="B36" t="s">
        <v>193</v>
      </c>
      <c r="C36" s="2">
        <v>8</v>
      </c>
      <c r="D36" s="45">
        <v>160</v>
      </c>
      <c r="E36" s="45">
        <v>0</v>
      </c>
      <c r="F36" s="20">
        <v>0</v>
      </c>
      <c r="G36" s="345">
        <f t="shared" si="0"/>
        <v>0</v>
      </c>
      <c r="H36" s="338">
        <f t="shared" si="1"/>
        <v>1280</v>
      </c>
      <c r="I36" s="339" t="e">
        <f t="shared" si="2"/>
        <v>#DIV/0!</v>
      </c>
      <c r="J36" s="350">
        <v>0</v>
      </c>
      <c r="K36" s="339" t="e">
        <f t="shared" si="3"/>
        <v>#DIV/0!</v>
      </c>
      <c r="L36" s="350">
        <v>0</v>
      </c>
      <c r="M36" s="218" t="e">
        <f t="shared" si="4"/>
        <v>#DIV/0!</v>
      </c>
    </row>
    <row r="37" spans="1:14" x14ac:dyDescent="0.25">
      <c r="A37" s="138">
        <v>2248</v>
      </c>
      <c r="B37" t="s">
        <v>195</v>
      </c>
      <c r="C37" s="2">
        <v>8</v>
      </c>
      <c r="D37" s="45">
        <v>160</v>
      </c>
      <c r="E37" s="45">
        <v>29256</v>
      </c>
      <c r="F37" s="20">
        <v>0</v>
      </c>
      <c r="G37" s="345">
        <f t="shared" si="0"/>
        <v>29256</v>
      </c>
      <c r="H37" s="338">
        <f t="shared" si="1"/>
        <v>30536</v>
      </c>
      <c r="I37" s="339">
        <f t="shared" si="2"/>
        <v>0.27295238095238095</v>
      </c>
      <c r="J37" s="350">
        <v>42000</v>
      </c>
      <c r="K37" s="339">
        <f t="shared" si="3"/>
        <v>0.15646408839779005</v>
      </c>
      <c r="L37" s="350">
        <v>36200</v>
      </c>
      <c r="M37" s="218" t="e">
        <f t="shared" si="4"/>
        <v>#DIV/0!</v>
      </c>
    </row>
    <row r="38" spans="1:14" x14ac:dyDescent="0.25">
      <c r="A38" s="138">
        <v>2246</v>
      </c>
      <c r="B38" t="s">
        <v>197</v>
      </c>
      <c r="C38" s="2">
        <v>8</v>
      </c>
      <c r="D38" s="45">
        <v>160</v>
      </c>
      <c r="E38" s="45">
        <v>0</v>
      </c>
      <c r="F38" s="20">
        <v>0</v>
      </c>
      <c r="G38" s="345">
        <f t="shared" si="0"/>
        <v>0</v>
      </c>
      <c r="H38" s="338">
        <f t="shared" si="1"/>
        <v>1280</v>
      </c>
      <c r="I38" s="339" t="e">
        <f t="shared" si="2"/>
        <v>#DIV/0!</v>
      </c>
      <c r="J38" s="350">
        <v>0</v>
      </c>
      <c r="K38" s="339" t="e">
        <f t="shared" si="3"/>
        <v>#DIV/0!</v>
      </c>
      <c r="L38" s="350">
        <v>0</v>
      </c>
      <c r="M38" s="218" t="e">
        <f t="shared" si="4"/>
        <v>#DIV/0!</v>
      </c>
    </row>
    <row r="39" spans="1:14" ht="15.75" thickBot="1" x14ac:dyDescent="0.3">
      <c r="A39" s="138">
        <v>2250</v>
      </c>
      <c r="B39" t="s">
        <v>200</v>
      </c>
      <c r="C39" s="2">
        <v>8</v>
      </c>
      <c r="D39" s="45">
        <v>160</v>
      </c>
      <c r="E39" s="45">
        <v>29256</v>
      </c>
      <c r="F39" s="20">
        <v>0</v>
      </c>
      <c r="G39" s="345">
        <f t="shared" si="0"/>
        <v>29256</v>
      </c>
      <c r="H39" s="338">
        <f t="shared" si="1"/>
        <v>30536</v>
      </c>
      <c r="I39" s="339">
        <f t="shared" si="2"/>
        <v>0.27295238095238095</v>
      </c>
      <c r="J39" s="350">
        <v>42000</v>
      </c>
      <c r="K39" s="339">
        <f t="shared" si="3"/>
        <v>0.15646408839779005</v>
      </c>
      <c r="L39" s="350">
        <v>36200</v>
      </c>
      <c r="M39" s="218" t="e">
        <f t="shared" si="4"/>
        <v>#DIV/0!</v>
      </c>
    </row>
    <row r="40" spans="1:14" x14ac:dyDescent="0.25">
      <c r="A40" s="138">
        <v>2243</v>
      </c>
      <c r="B40" s="298" t="s">
        <v>190</v>
      </c>
      <c r="C40" s="132">
        <v>3</v>
      </c>
      <c r="D40" s="91">
        <v>160</v>
      </c>
      <c r="E40" s="91">
        <v>12007</v>
      </c>
      <c r="F40" s="343">
        <v>0</v>
      </c>
      <c r="G40" s="344">
        <f t="shared" si="0"/>
        <v>12007</v>
      </c>
      <c r="H40" s="353">
        <f t="shared" si="1"/>
        <v>12487</v>
      </c>
      <c r="I40" s="342">
        <f t="shared" si="2"/>
        <v>0.26547058823529412</v>
      </c>
      <c r="J40" s="352">
        <v>17000</v>
      </c>
      <c r="K40" s="342">
        <f t="shared" si="3"/>
        <v>0.1562837837837838</v>
      </c>
      <c r="L40" s="352">
        <v>14800</v>
      </c>
      <c r="M40" s="354">
        <f t="shared" si="4"/>
        <v>3.9461538461538465E-2</v>
      </c>
      <c r="N40" s="93">
        <v>13000</v>
      </c>
    </row>
    <row r="41" spans="1:14" x14ac:dyDescent="0.25">
      <c r="A41" s="138">
        <v>2347</v>
      </c>
      <c r="B41" s="299" t="s">
        <v>192</v>
      </c>
      <c r="C41" s="2">
        <v>3</v>
      </c>
      <c r="D41" s="45">
        <v>160</v>
      </c>
      <c r="E41" s="45">
        <v>15899</v>
      </c>
      <c r="F41" s="20">
        <v>0</v>
      </c>
      <c r="G41" s="345">
        <f t="shared" si="0"/>
        <v>15899</v>
      </c>
      <c r="H41" s="338">
        <f t="shared" si="1"/>
        <v>16379</v>
      </c>
      <c r="I41" s="339">
        <f t="shared" si="2"/>
        <v>0.22004761904761905</v>
      </c>
      <c r="J41" s="350">
        <v>21000</v>
      </c>
      <c r="K41" s="339">
        <f t="shared" si="3"/>
        <v>0.16005128205128205</v>
      </c>
      <c r="L41" s="350">
        <v>19500</v>
      </c>
      <c r="M41" s="355">
        <f t="shared" si="4"/>
        <v>3.652941176470588E-2</v>
      </c>
      <c r="N41" s="46">
        <v>17000</v>
      </c>
    </row>
    <row r="42" spans="1:14" x14ac:dyDescent="0.25">
      <c r="A42" s="138">
        <v>2247</v>
      </c>
      <c r="B42" s="299" t="s">
        <v>194</v>
      </c>
      <c r="C42" s="2">
        <v>3</v>
      </c>
      <c r="D42" s="45">
        <v>160</v>
      </c>
      <c r="E42" s="45">
        <v>11015</v>
      </c>
      <c r="F42" s="20">
        <v>0</v>
      </c>
      <c r="G42" s="345">
        <f t="shared" si="0"/>
        <v>11015</v>
      </c>
      <c r="H42" s="338">
        <f t="shared" si="1"/>
        <v>11495</v>
      </c>
      <c r="I42" s="339">
        <f t="shared" si="2"/>
        <v>0.32382352941176473</v>
      </c>
      <c r="J42" s="350">
        <v>17000</v>
      </c>
      <c r="K42" s="339">
        <f t="shared" si="3"/>
        <v>0.22331081081081081</v>
      </c>
      <c r="L42" s="350">
        <v>14800</v>
      </c>
      <c r="M42" s="355">
        <f t="shared" si="4"/>
        <v>4.2083333333333334E-2</v>
      </c>
      <c r="N42" s="46">
        <v>12000</v>
      </c>
    </row>
    <row r="43" spans="1:14" x14ac:dyDescent="0.25">
      <c r="A43" s="138">
        <v>2245</v>
      </c>
      <c r="B43" s="299" t="s">
        <v>196</v>
      </c>
      <c r="C43" s="2">
        <v>3</v>
      </c>
      <c r="D43" s="45">
        <v>160</v>
      </c>
      <c r="E43" s="45">
        <v>11016</v>
      </c>
      <c r="F43" s="20">
        <v>0</v>
      </c>
      <c r="G43" s="345">
        <f t="shared" si="0"/>
        <v>11016</v>
      </c>
      <c r="H43" s="338">
        <f t="shared" si="1"/>
        <v>11496</v>
      </c>
      <c r="I43" s="339">
        <f t="shared" si="2"/>
        <v>0.32376470588235295</v>
      </c>
      <c r="J43" s="350">
        <v>17000</v>
      </c>
      <c r="K43" s="339">
        <f t="shared" si="3"/>
        <v>0.22324324324324324</v>
      </c>
      <c r="L43" s="350">
        <v>14800</v>
      </c>
      <c r="M43" s="355">
        <f t="shared" si="4"/>
        <v>4.2000000000000003E-2</v>
      </c>
      <c r="N43" s="46">
        <v>12000</v>
      </c>
    </row>
    <row r="44" spans="1:14" x14ac:dyDescent="0.25">
      <c r="A44" s="138">
        <v>2249</v>
      </c>
      <c r="B44" s="299" t="s">
        <v>199</v>
      </c>
      <c r="C44" s="2">
        <v>3</v>
      </c>
      <c r="D44" s="45">
        <v>160</v>
      </c>
      <c r="E44" s="45">
        <v>11015</v>
      </c>
      <c r="F44" s="20">
        <v>0</v>
      </c>
      <c r="G44" s="345">
        <f t="shared" si="0"/>
        <v>11015</v>
      </c>
      <c r="H44" s="338">
        <f t="shared" si="1"/>
        <v>11495</v>
      </c>
      <c r="I44" s="339">
        <f t="shared" si="2"/>
        <v>0.32382352941176473</v>
      </c>
      <c r="J44" s="350">
        <v>17000</v>
      </c>
      <c r="K44" s="339">
        <f t="shared" si="3"/>
        <v>0.22331081081081081</v>
      </c>
      <c r="L44" s="350">
        <v>14800</v>
      </c>
      <c r="M44" s="355">
        <f t="shared" si="4"/>
        <v>4.2083333333333334E-2</v>
      </c>
      <c r="N44" s="46">
        <v>12000</v>
      </c>
    </row>
    <row r="45" spans="1:14" ht="15.75" thickBot="1" x14ac:dyDescent="0.3">
      <c r="A45" s="139">
        <v>2365</v>
      </c>
      <c r="B45" s="300" t="s">
        <v>198</v>
      </c>
      <c r="C45" s="133">
        <v>3</v>
      </c>
      <c r="D45" s="45">
        <v>160</v>
      </c>
      <c r="E45" s="47">
        <v>15899</v>
      </c>
      <c r="F45" s="346">
        <v>0</v>
      </c>
      <c r="G45" s="347">
        <f t="shared" si="0"/>
        <v>15899</v>
      </c>
      <c r="H45" s="356">
        <f t="shared" si="1"/>
        <v>16379</v>
      </c>
      <c r="I45" s="340">
        <f>((J45-H45)/J45)*100%</f>
        <v>0.2555</v>
      </c>
      <c r="J45" s="351">
        <v>22000</v>
      </c>
      <c r="K45" s="340">
        <f t="shared" si="3"/>
        <v>0.1557216494845361</v>
      </c>
      <c r="L45" s="351">
        <v>19400</v>
      </c>
      <c r="M45" s="357">
        <f t="shared" si="4"/>
        <v>3.652941176470588E-2</v>
      </c>
      <c r="N45" s="48">
        <v>17000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E274-140F-4BB1-A23F-71B308665047}">
  <dimension ref="A1:Q23"/>
  <sheetViews>
    <sheetView workbookViewId="0">
      <selection activeCell="A5" sqref="A5:H5"/>
    </sheetView>
  </sheetViews>
  <sheetFormatPr baseColWidth="10" defaultRowHeight="15" x14ac:dyDescent="0.25"/>
  <cols>
    <col min="2" max="2" width="32.42578125" bestFit="1" customWidth="1"/>
    <col min="3" max="3" width="4.42578125" bestFit="1" customWidth="1"/>
    <col min="4" max="4" width="13.28515625" bestFit="1" customWidth="1"/>
    <col min="5" max="5" width="40.42578125" bestFit="1" customWidth="1"/>
    <col min="6" max="6" width="42.7109375" bestFit="1" customWidth="1"/>
    <col min="7" max="7" width="12.85546875" bestFit="1" customWidth="1"/>
    <col min="8" max="8" width="22.7109375" bestFit="1" customWidth="1"/>
    <col min="9" max="9" width="14.28515625" bestFit="1" customWidth="1"/>
    <col min="10" max="10" width="15.7109375" bestFit="1" customWidth="1"/>
    <col min="11" max="11" width="24.140625" bestFit="1" customWidth="1"/>
    <col min="12" max="12" width="14.28515625" bestFit="1" customWidth="1"/>
  </cols>
  <sheetData>
    <row r="1" spans="1:17" ht="19.5" thickBot="1" x14ac:dyDescent="0.35">
      <c r="A1" s="68" t="s">
        <v>13</v>
      </c>
      <c r="B1" s="81" t="s">
        <v>12</v>
      </c>
      <c r="C1" s="76" t="s">
        <v>20</v>
      </c>
      <c r="D1" s="69" t="s">
        <v>21</v>
      </c>
      <c r="E1" s="70" t="s">
        <v>22</v>
      </c>
      <c r="F1" s="71" t="s">
        <v>23</v>
      </c>
      <c r="G1" s="72" t="s">
        <v>10</v>
      </c>
      <c r="H1" s="73" t="s">
        <v>158</v>
      </c>
      <c r="I1" s="74" t="s">
        <v>50</v>
      </c>
      <c r="J1" s="29" t="s">
        <v>7</v>
      </c>
      <c r="K1" s="29" t="s">
        <v>51</v>
      </c>
      <c r="L1" s="75" t="s">
        <v>52</v>
      </c>
      <c r="M1" s="29" t="s">
        <v>9</v>
      </c>
      <c r="N1" s="29" t="s">
        <v>53</v>
      </c>
      <c r="O1" s="75" t="s">
        <v>54</v>
      </c>
      <c r="P1" s="29" t="s">
        <v>8</v>
      </c>
      <c r="Q1" s="30" t="s">
        <v>55</v>
      </c>
    </row>
    <row r="2" spans="1:17" x14ac:dyDescent="0.25">
      <c r="A2" s="82">
        <v>2374</v>
      </c>
      <c r="B2" s="83" t="s">
        <v>88</v>
      </c>
      <c r="C2" s="77">
        <v>20</v>
      </c>
      <c r="D2" s="60">
        <v>150</v>
      </c>
      <c r="E2" s="50">
        <v>25406</v>
      </c>
      <c r="F2" s="61">
        <f>E2+(D2*C2)</f>
        <v>28406</v>
      </c>
      <c r="G2" s="311">
        <f t="shared" ref="G2:G10" si="0">((H2-F2)/H2)*100%</f>
        <v>0.27164102564102566</v>
      </c>
      <c r="H2" s="312">
        <v>39000</v>
      </c>
      <c r="I2" s="27">
        <f>((J2-F2)/J2)*100%</f>
        <v>0.16452941176470587</v>
      </c>
      <c r="J2" s="26">
        <v>34000</v>
      </c>
      <c r="K2" s="25"/>
      <c r="L2" s="25"/>
      <c r="M2" s="25"/>
      <c r="N2" s="25"/>
      <c r="O2" s="25"/>
      <c r="P2" s="25"/>
      <c r="Q2" s="25"/>
    </row>
    <row r="3" spans="1:17" x14ac:dyDescent="0.25">
      <c r="A3" s="82">
        <v>2387</v>
      </c>
      <c r="B3" s="83" t="s">
        <v>89</v>
      </c>
      <c r="C3" s="77">
        <v>8</v>
      </c>
      <c r="D3" s="60">
        <v>150</v>
      </c>
      <c r="E3" s="50">
        <v>14280</v>
      </c>
      <c r="F3" s="61">
        <f t="shared" ref="F3:F10" si="1">E3+(D3*C3)</f>
        <v>15480</v>
      </c>
      <c r="G3" s="49">
        <f t="shared" si="0"/>
        <v>0.22600000000000001</v>
      </c>
      <c r="H3" s="51">
        <v>20000</v>
      </c>
      <c r="I3" s="27">
        <f>((J3-F3)/J3)*100%</f>
        <v>3.2500000000000001E-2</v>
      </c>
      <c r="J3" s="26">
        <v>16000</v>
      </c>
      <c r="K3" s="25"/>
      <c r="L3" s="25"/>
      <c r="M3" s="25"/>
      <c r="N3" s="25"/>
      <c r="O3" s="25"/>
      <c r="P3" s="25"/>
      <c r="Q3" s="25"/>
    </row>
    <row r="4" spans="1:17" x14ac:dyDescent="0.25">
      <c r="A4" s="82">
        <v>2385</v>
      </c>
      <c r="B4" s="83" t="s">
        <v>90</v>
      </c>
      <c r="C4" s="77">
        <v>1</v>
      </c>
      <c r="D4" s="60">
        <v>150</v>
      </c>
      <c r="E4" s="50">
        <v>1</v>
      </c>
      <c r="F4" s="61">
        <v>2</v>
      </c>
      <c r="G4" s="49">
        <f t="shared" si="0"/>
        <v>0.33333333333333331</v>
      </c>
      <c r="H4" s="51">
        <v>3</v>
      </c>
      <c r="I4" s="27" t="e">
        <f>((J4-F4)/J4)*100%</f>
        <v>#DIV/0!</v>
      </c>
      <c r="J4" s="26"/>
      <c r="K4" s="25"/>
      <c r="L4" s="25"/>
      <c r="M4" s="25"/>
      <c r="N4" s="25"/>
      <c r="O4" s="25"/>
      <c r="P4" s="25"/>
      <c r="Q4" s="25"/>
    </row>
    <row r="5" spans="1:17" x14ac:dyDescent="0.25">
      <c r="A5" s="82">
        <v>2375</v>
      </c>
      <c r="B5" s="83" t="s">
        <v>91</v>
      </c>
      <c r="C5" s="77">
        <v>10</v>
      </c>
      <c r="D5" s="60">
        <v>150</v>
      </c>
      <c r="E5" s="50">
        <v>18445</v>
      </c>
      <c r="F5" s="61">
        <f t="shared" si="1"/>
        <v>19945</v>
      </c>
      <c r="G5" s="49">
        <f t="shared" si="0"/>
        <v>0.28767857142857145</v>
      </c>
      <c r="H5" s="51">
        <v>28000</v>
      </c>
      <c r="I5" s="27">
        <f>((J5-F5)/J5)*100%</f>
        <v>0.20219999999999999</v>
      </c>
      <c r="J5" s="26">
        <v>25000</v>
      </c>
      <c r="K5" s="25"/>
      <c r="L5" s="25"/>
      <c r="M5" s="25"/>
      <c r="N5" s="25"/>
      <c r="O5" s="25"/>
      <c r="P5" s="25"/>
      <c r="Q5" s="25"/>
    </row>
    <row r="6" spans="1:17" x14ac:dyDescent="0.25">
      <c r="A6" s="84">
        <v>2343</v>
      </c>
      <c r="B6" s="85" t="s">
        <v>92</v>
      </c>
      <c r="C6" s="78">
        <v>20</v>
      </c>
      <c r="D6" s="62">
        <v>160</v>
      </c>
      <c r="E6" s="53">
        <v>29765</v>
      </c>
      <c r="F6" s="63">
        <f t="shared" si="1"/>
        <v>32965</v>
      </c>
      <c r="G6" s="49">
        <f t="shared" si="0"/>
        <v>0.19597560975609757</v>
      </c>
      <c r="H6" s="54">
        <v>41000</v>
      </c>
      <c r="I6" s="222"/>
      <c r="J6" s="221"/>
      <c r="K6" s="52"/>
      <c r="L6" s="52"/>
      <c r="M6" s="52"/>
      <c r="N6" s="52"/>
      <c r="O6" s="52"/>
      <c r="P6" s="52"/>
      <c r="Q6" s="52"/>
    </row>
    <row r="7" spans="1:17" x14ac:dyDescent="0.25">
      <c r="A7" s="86">
        <v>2091</v>
      </c>
      <c r="B7" s="87" t="s">
        <v>93</v>
      </c>
      <c r="C7" s="79">
        <v>10</v>
      </c>
      <c r="D7" s="64">
        <v>150</v>
      </c>
      <c r="E7" s="56">
        <v>14577</v>
      </c>
      <c r="F7" s="65">
        <f t="shared" si="1"/>
        <v>16077</v>
      </c>
      <c r="G7" s="49">
        <f t="shared" si="0"/>
        <v>0.2692272727272727</v>
      </c>
      <c r="H7" s="57">
        <v>22000</v>
      </c>
      <c r="I7" s="358"/>
      <c r="J7" s="359"/>
      <c r="K7" s="55"/>
      <c r="L7" s="55"/>
      <c r="M7" s="55"/>
      <c r="N7" s="55"/>
      <c r="O7" s="55"/>
      <c r="P7" s="55"/>
      <c r="Q7" s="55"/>
    </row>
    <row r="8" spans="1:17" x14ac:dyDescent="0.25">
      <c r="A8" s="86">
        <v>2090</v>
      </c>
      <c r="B8" s="87" t="s">
        <v>94</v>
      </c>
      <c r="C8" s="79">
        <v>20</v>
      </c>
      <c r="D8" s="64">
        <v>150</v>
      </c>
      <c r="E8" s="56">
        <v>29750</v>
      </c>
      <c r="F8" s="65">
        <f t="shared" si="1"/>
        <v>32750</v>
      </c>
      <c r="G8" s="49">
        <f t="shared" si="0"/>
        <v>0.20121951219512196</v>
      </c>
      <c r="H8" s="57">
        <v>41000</v>
      </c>
      <c r="I8" s="358"/>
      <c r="J8" s="359"/>
      <c r="K8" s="55"/>
      <c r="L8" s="55"/>
      <c r="M8" s="55"/>
      <c r="N8" s="55"/>
      <c r="O8" s="55"/>
      <c r="P8" s="55"/>
      <c r="Q8" s="55"/>
    </row>
    <row r="9" spans="1:17" x14ac:dyDescent="0.25">
      <c r="A9" s="86">
        <v>2089</v>
      </c>
      <c r="B9" s="87" t="s">
        <v>95</v>
      </c>
      <c r="C9" s="79">
        <v>10</v>
      </c>
      <c r="D9" s="64">
        <v>150</v>
      </c>
      <c r="E9" s="56">
        <v>0</v>
      </c>
      <c r="F9" s="65">
        <v>0</v>
      </c>
      <c r="G9" s="49">
        <f t="shared" si="0"/>
        <v>1</v>
      </c>
      <c r="H9" s="57">
        <v>25000</v>
      </c>
      <c r="I9" s="358"/>
      <c r="J9" s="359"/>
      <c r="K9" s="55"/>
      <c r="L9" s="55"/>
      <c r="M9" s="55"/>
      <c r="N9" s="55"/>
      <c r="O9" s="55"/>
      <c r="P9" s="55"/>
      <c r="Q9" s="55"/>
    </row>
    <row r="10" spans="1:17" ht="15.75" thickBot="1" x14ac:dyDescent="0.3">
      <c r="A10" s="88">
        <v>2088</v>
      </c>
      <c r="B10" s="89" t="s">
        <v>96</v>
      </c>
      <c r="C10" s="80">
        <v>20</v>
      </c>
      <c r="D10" s="66">
        <v>150</v>
      </c>
      <c r="E10" s="58">
        <v>32011</v>
      </c>
      <c r="F10" s="67">
        <f t="shared" si="1"/>
        <v>35011</v>
      </c>
      <c r="G10" s="149">
        <f t="shared" si="0"/>
        <v>0.22197777777777777</v>
      </c>
      <c r="H10" s="59">
        <v>45000</v>
      </c>
      <c r="I10" s="358"/>
      <c r="J10" s="359"/>
      <c r="K10" s="55"/>
      <c r="L10" s="55"/>
      <c r="M10" s="55"/>
      <c r="N10" s="55"/>
      <c r="O10" s="55"/>
      <c r="P10" s="55"/>
      <c r="Q10" s="55"/>
    </row>
    <row r="23" spans="8:8" x14ac:dyDescent="0.25">
      <c r="H23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8BDB-DD87-4A02-BB33-9CB593129474}">
  <dimension ref="A1:Q73"/>
  <sheetViews>
    <sheetView workbookViewId="0">
      <selection activeCell="G14" sqref="G14"/>
    </sheetView>
  </sheetViews>
  <sheetFormatPr baseColWidth="10" defaultRowHeight="15" x14ac:dyDescent="0.25"/>
  <cols>
    <col min="2" max="2" width="48.7109375" bestFit="1" customWidth="1"/>
    <col min="3" max="3" width="4.42578125" style="2" bestFit="1" customWidth="1"/>
    <col min="4" max="4" width="13.28515625" bestFit="1" customWidth="1"/>
    <col min="5" max="5" width="40.42578125" bestFit="1" customWidth="1"/>
    <col min="6" max="6" width="42.7109375" bestFit="1" customWidth="1"/>
    <col min="7" max="7" width="12.85546875" bestFit="1" customWidth="1"/>
    <col min="8" max="8" width="22.7109375" bestFit="1" customWidth="1"/>
    <col min="9" max="9" width="14.28515625" bestFit="1" customWidth="1"/>
  </cols>
  <sheetData>
    <row r="1" spans="1:17" ht="19.5" thickBot="1" x14ac:dyDescent="0.35">
      <c r="A1" s="14" t="s">
        <v>27</v>
      </c>
      <c r="B1" s="15" t="s">
        <v>0</v>
      </c>
      <c r="C1" s="90" t="s">
        <v>20</v>
      </c>
      <c r="D1" s="42" t="s">
        <v>21</v>
      </c>
      <c r="E1" s="43" t="s">
        <v>22</v>
      </c>
      <c r="F1" s="21" t="s">
        <v>23</v>
      </c>
      <c r="G1" s="120" t="s">
        <v>10</v>
      </c>
      <c r="H1" s="121" t="s">
        <v>11</v>
      </c>
      <c r="I1" s="22" t="s">
        <v>50</v>
      </c>
      <c r="J1" s="23" t="s">
        <v>7</v>
      </c>
      <c r="K1" s="23" t="s">
        <v>51</v>
      </c>
      <c r="L1" s="22" t="s">
        <v>52</v>
      </c>
      <c r="M1" s="23" t="s">
        <v>9</v>
      </c>
      <c r="N1" s="23" t="s">
        <v>53</v>
      </c>
      <c r="O1" s="22" t="s">
        <v>54</v>
      </c>
      <c r="P1" s="23" t="s">
        <v>8</v>
      </c>
      <c r="Q1" s="24" t="s">
        <v>55</v>
      </c>
    </row>
    <row r="2" spans="1:17" x14ac:dyDescent="0.25">
      <c r="A2" s="34">
        <v>2093</v>
      </c>
      <c r="B2" s="123" t="s">
        <v>97</v>
      </c>
      <c r="C2" s="124">
        <v>1</v>
      </c>
      <c r="D2" s="91">
        <v>0</v>
      </c>
      <c r="E2" s="91">
        <v>0</v>
      </c>
      <c r="F2" s="7">
        <f>E2+(D2*C2)</f>
        <v>0</v>
      </c>
      <c r="G2" s="4"/>
      <c r="H2" s="93">
        <v>0</v>
      </c>
    </row>
    <row r="3" spans="1:17" x14ac:dyDescent="0.25">
      <c r="A3" s="122">
        <v>2092</v>
      </c>
      <c r="B3" s="28" t="s">
        <v>98</v>
      </c>
      <c r="C3" s="125">
        <v>1</v>
      </c>
      <c r="D3" s="45">
        <v>0</v>
      </c>
      <c r="E3" s="45">
        <v>0</v>
      </c>
      <c r="F3" s="6">
        <f t="shared" ref="F3:F31" si="0">E3+(D3*C3)</f>
        <v>0</v>
      </c>
      <c r="H3" s="46">
        <v>0</v>
      </c>
    </row>
    <row r="4" spans="1:17" ht="15.75" thickBot="1" x14ac:dyDescent="0.3">
      <c r="A4" s="313">
        <v>2094</v>
      </c>
      <c r="B4" s="314" t="s">
        <v>99</v>
      </c>
      <c r="C4" s="125">
        <v>1</v>
      </c>
      <c r="D4" s="45">
        <v>0</v>
      </c>
      <c r="E4" s="45">
        <v>0</v>
      </c>
      <c r="F4" s="6">
        <f t="shared" si="0"/>
        <v>0</v>
      </c>
      <c r="H4" s="46">
        <v>0</v>
      </c>
    </row>
    <row r="5" spans="1:17" x14ac:dyDescent="0.25">
      <c r="A5" s="97">
        <v>2283</v>
      </c>
      <c r="B5" s="98" t="s">
        <v>100</v>
      </c>
      <c r="C5" s="317">
        <v>13</v>
      </c>
      <c r="D5" s="91">
        <v>160</v>
      </c>
      <c r="E5" s="91">
        <v>52280</v>
      </c>
      <c r="F5" s="7">
        <f t="shared" si="0"/>
        <v>54360</v>
      </c>
      <c r="G5" s="94">
        <f t="shared" ref="G5:G30" si="1">((H5-F5)/H5)*100%</f>
        <v>0.25534246575342467</v>
      </c>
      <c r="H5" s="93">
        <v>73000</v>
      </c>
    </row>
    <row r="6" spans="1:17" x14ac:dyDescent="0.25">
      <c r="A6" s="99">
        <v>1876</v>
      </c>
      <c r="B6" s="96" t="s">
        <v>103</v>
      </c>
      <c r="C6" s="316">
        <v>13</v>
      </c>
      <c r="D6" s="45">
        <v>160</v>
      </c>
      <c r="E6" s="45">
        <v>52280</v>
      </c>
      <c r="F6" s="6">
        <f t="shared" si="0"/>
        <v>54360</v>
      </c>
      <c r="G6" s="44">
        <f t="shared" si="1"/>
        <v>0.25534246575342467</v>
      </c>
      <c r="H6" s="46">
        <v>73000</v>
      </c>
    </row>
    <row r="7" spans="1:17" x14ac:dyDescent="0.25">
      <c r="A7" s="99">
        <v>2052</v>
      </c>
      <c r="B7" s="96" t="s">
        <v>101</v>
      </c>
      <c r="C7" s="316">
        <v>13</v>
      </c>
      <c r="D7" s="45">
        <v>160</v>
      </c>
      <c r="E7" s="45">
        <v>52280</v>
      </c>
      <c r="F7" s="6">
        <f t="shared" si="0"/>
        <v>54360</v>
      </c>
      <c r="G7" s="44">
        <f t="shared" si="1"/>
        <v>0.25534246575342467</v>
      </c>
      <c r="H7" s="46">
        <v>73000</v>
      </c>
    </row>
    <row r="8" spans="1:17" ht="15.75" thickBot="1" x14ac:dyDescent="0.3">
      <c r="A8" s="99">
        <v>2059</v>
      </c>
      <c r="B8" s="96" t="s">
        <v>105</v>
      </c>
      <c r="C8" s="316">
        <v>13</v>
      </c>
      <c r="D8" s="45">
        <v>160</v>
      </c>
      <c r="E8" s="45">
        <v>52280</v>
      </c>
      <c r="F8" s="6">
        <f t="shared" si="0"/>
        <v>54360</v>
      </c>
      <c r="G8" s="44">
        <f t="shared" si="1"/>
        <v>0.25534246575342467</v>
      </c>
      <c r="H8" s="46">
        <v>73000</v>
      </c>
    </row>
    <row r="9" spans="1:17" x14ac:dyDescent="0.25">
      <c r="A9" s="102">
        <v>1596</v>
      </c>
      <c r="B9" s="103" t="s">
        <v>109</v>
      </c>
      <c r="C9" s="320">
        <v>12</v>
      </c>
      <c r="D9" s="91">
        <v>160</v>
      </c>
      <c r="E9" s="91">
        <v>52280</v>
      </c>
      <c r="F9" s="7">
        <f t="shared" si="0"/>
        <v>54200</v>
      </c>
      <c r="G9" s="94">
        <f t="shared" si="1"/>
        <v>0.2257142857142857</v>
      </c>
      <c r="H9" s="100">
        <v>70000</v>
      </c>
    </row>
    <row r="10" spans="1:17" x14ac:dyDescent="0.25">
      <c r="A10" s="104">
        <v>1566</v>
      </c>
      <c r="B10" s="315" t="s">
        <v>112</v>
      </c>
      <c r="C10" s="318">
        <v>12</v>
      </c>
      <c r="D10" s="45">
        <v>160</v>
      </c>
      <c r="E10" s="45">
        <v>52280</v>
      </c>
      <c r="F10" s="6">
        <f t="shared" si="0"/>
        <v>54200</v>
      </c>
      <c r="G10" s="44">
        <f t="shared" si="1"/>
        <v>0.2257142857142857</v>
      </c>
      <c r="H10" s="101">
        <v>70000</v>
      </c>
    </row>
    <row r="11" spans="1:17" x14ac:dyDescent="0.25">
      <c r="A11" s="104">
        <v>1569</v>
      </c>
      <c r="B11" s="315" t="s">
        <v>123</v>
      </c>
      <c r="C11" s="318">
        <v>12</v>
      </c>
      <c r="D11" s="45">
        <v>160</v>
      </c>
      <c r="E11" s="45">
        <v>52280</v>
      </c>
      <c r="F11" s="6">
        <f t="shared" si="0"/>
        <v>54200</v>
      </c>
      <c r="G11" s="44">
        <f t="shared" si="1"/>
        <v>0.2257142857142857</v>
      </c>
      <c r="H11" s="101">
        <v>70000</v>
      </c>
    </row>
    <row r="12" spans="1:17" x14ac:dyDescent="0.25">
      <c r="A12" s="104">
        <v>1746</v>
      </c>
      <c r="B12" s="315" t="s">
        <v>121</v>
      </c>
      <c r="C12" s="318">
        <v>12</v>
      </c>
      <c r="D12" s="45">
        <v>160</v>
      </c>
      <c r="E12" s="45">
        <v>52280</v>
      </c>
      <c r="F12" s="6">
        <f t="shared" si="0"/>
        <v>54200</v>
      </c>
      <c r="G12" s="44">
        <f t="shared" si="1"/>
        <v>0.2257142857142857</v>
      </c>
      <c r="H12" s="101">
        <v>70000</v>
      </c>
    </row>
    <row r="13" spans="1:17" x14ac:dyDescent="0.25">
      <c r="A13" s="104">
        <v>1563</v>
      </c>
      <c r="B13" s="315" t="s">
        <v>118</v>
      </c>
      <c r="C13" s="318">
        <v>12</v>
      </c>
      <c r="D13" s="45">
        <v>160</v>
      </c>
      <c r="E13" s="45">
        <v>52280</v>
      </c>
      <c r="F13" s="6">
        <f t="shared" si="0"/>
        <v>54200</v>
      </c>
      <c r="G13" s="44">
        <f t="shared" si="1"/>
        <v>0.2257142857142857</v>
      </c>
      <c r="H13" s="101">
        <v>70000</v>
      </c>
    </row>
    <row r="14" spans="1:17" x14ac:dyDescent="0.25">
      <c r="A14" s="104">
        <v>1562</v>
      </c>
      <c r="B14" s="315" t="s">
        <v>115</v>
      </c>
      <c r="C14" s="318">
        <v>12</v>
      </c>
      <c r="D14" s="45">
        <v>160</v>
      </c>
      <c r="E14" s="45">
        <v>52280</v>
      </c>
      <c r="F14" s="6">
        <f t="shared" si="0"/>
        <v>54200</v>
      </c>
      <c r="G14" s="44">
        <f t="shared" si="1"/>
        <v>0.2257142857142857</v>
      </c>
      <c r="H14" s="101">
        <v>70000</v>
      </c>
    </row>
    <row r="15" spans="1:17" ht="15.75" thickBot="1" x14ac:dyDescent="0.3">
      <c r="A15" s="104">
        <v>1750</v>
      </c>
      <c r="B15" s="315" t="s">
        <v>125</v>
      </c>
      <c r="C15" s="318">
        <v>12</v>
      </c>
      <c r="D15" s="45">
        <v>160</v>
      </c>
      <c r="E15" s="45">
        <v>52280</v>
      </c>
      <c r="F15" s="6">
        <f t="shared" si="0"/>
        <v>54200</v>
      </c>
      <c r="G15" s="44">
        <f t="shared" si="1"/>
        <v>0.2257142857142857</v>
      </c>
      <c r="H15" s="101">
        <v>70000</v>
      </c>
    </row>
    <row r="16" spans="1:17" x14ac:dyDescent="0.25">
      <c r="A16" s="323">
        <v>1877</v>
      </c>
      <c r="B16" s="324" t="s">
        <v>102</v>
      </c>
      <c r="C16" s="325">
        <v>2</v>
      </c>
      <c r="D16" s="91">
        <v>160</v>
      </c>
      <c r="E16" s="91">
        <v>15713</v>
      </c>
      <c r="F16" s="7">
        <f t="shared" si="0"/>
        <v>16033</v>
      </c>
      <c r="G16" s="94">
        <f t="shared" si="1"/>
        <v>0.27122727272727271</v>
      </c>
      <c r="H16" s="100">
        <v>22000</v>
      </c>
    </row>
    <row r="17" spans="1:8" x14ac:dyDescent="0.25">
      <c r="A17" s="105">
        <v>2058</v>
      </c>
      <c r="B17" s="322" t="s">
        <v>104</v>
      </c>
      <c r="C17" s="321">
        <v>2</v>
      </c>
      <c r="D17" s="45">
        <v>160</v>
      </c>
      <c r="E17" s="45">
        <v>15713</v>
      </c>
      <c r="F17" s="6">
        <f t="shared" si="0"/>
        <v>16033</v>
      </c>
      <c r="G17" s="44">
        <f t="shared" si="1"/>
        <v>0.27122727272727271</v>
      </c>
      <c r="H17" s="101">
        <v>22000</v>
      </c>
    </row>
    <row r="18" spans="1:8" x14ac:dyDescent="0.25">
      <c r="A18" s="105">
        <v>2051</v>
      </c>
      <c r="B18" s="322" t="s">
        <v>106</v>
      </c>
      <c r="C18" s="321">
        <v>2</v>
      </c>
      <c r="D18" s="45">
        <v>160</v>
      </c>
      <c r="E18" s="45">
        <v>15713</v>
      </c>
      <c r="F18" s="6">
        <f t="shared" si="0"/>
        <v>16033</v>
      </c>
      <c r="G18" s="44">
        <f t="shared" si="1"/>
        <v>0.27122727272727271</v>
      </c>
      <c r="H18" s="101">
        <v>22000</v>
      </c>
    </row>
    <row r="19" spans="1:8" x14ac:dyDescent="0.25">
      <c r="A19" s="105">
        <v>1572</v>
      </c>
      <c r="B19" s="322" t="s">
        <v>107</v>
      </c>
      <c r="C19" s="321">
        <v>2</v>
      </c>
      <c r="D19" s="45">
        <v>160</v>
      </c>
      <c r="E19" s="45">
        <v>14900</v>
      </c>
      <c r="F19" s="6">
        <f t="shared" si="0"/>
        <v>15220</v>
      </c>
      <c r="G19" s="44">
        <f t="shared" si="1"/>
        <v>0.30818181818181817</v>
      </c>
      <c r="H19" s="101">
        <v>22000</v>
      </c>
    </row>
    <row r="20" spans="1:8" x14ac:dyDescent="0.25">
      <c r="A20" s="105">
        <v>1565</v>
      </c>
      <c r="B20" s="322" t="s">
        <v>110</v>
      </c>
      <c r="C20" s="321">
        <v>2</v>
      </c>
      <c r="D20" s="45">
        <v>160</v>
      </c>
      <c r="E20" s="45">
        <v>14900</v>
      </c>
      <c r="F20" s="6">
        <f t="shared" si="0"/>
        <v>15220</v>
      </c>
      <c r="G20" s="44">
        <f t="shared" si="1"/>
        <v>0.30818181818181817</v>
      </c>
      <c r="H20" s="101">
        <v>22000</v>
      </c>
    </row>
    <row r="21" spans="1:8" x14ac:dyDescent="0.25">
      <c r="A21" s="105">
        <v>1564</v>
      </c>
      <c r="B21" s="322" t="s">
        <v>113</v>
      </c>
      <c r="C21" s="321">
        <v>2</v>
      </c>
      <c r="D21" s="45">
        <v>160</v>
      </c>
      <c r="E21" s="45">
        <v>14900</v>
      </c>
      <c r="F21" s="6">
        <f t="shared" si="0"/>
        <v>15220</v>
      </c>
      <c r="G21" s="44">
        <f t="shared" si="1"/>
        <v>0.30818181818181817</v>
      </c>
      <c r="H21" s="101">
        <v>22000</v>
      </c>
    </row>
    <row r="22" spans="1:8" x14ac:dyDescent="0.25">
      <c r="A22" s="105">
        <v>1536</v>
      </c>
      <c r="B22" s="322" t="s">
        <v>117</v>
      </c>
      <c r="C22" s="321">
        <v>2</v>
      </c>
      <c r="D22" s="45">
        <v>160</v>
      </c>
      <c r="E22" s="45">
        <v>14900</v>
      </c>
      <c r="F22" s="6">
        <f t="shared" si="0"/>
        <v>15220</v>
      </c>
      <c r="G22" s="44">
        <f t="shared" si="1"/>
        <v>0.30818181818181817</v>
      </c>
      <c r="H22" s="101">
        <v>22000</v>
      </c>
    </row>
    <row r="23" spans="1:8" x14ac:dyDescent="0.25">
      <c r="A23" s="105">
        <v>1535</v>
      </c>
      <c r="B23" s="322" t="s">
        <v>119</v>
      </c>
      <c r="C23" s="321">
        <v>2</v>
      </c>
      <c r="D23" s="45">
        <v>160</v>
      </c>
      <c r="E23" s="45">
        <v>14900</v>
      </c>
      <c r="F23" s="6">
        <f t="shared" si="0"/>
        <v>15220</v>
      </c>
      <c r="G23" s="44">
        <f t="shared" si="1"/>
        <v>0.30818181818181817</v>
      </c>
      <c r="H23" s="101">
        <v>22000</v>
      </c>
    </row>
    <row r="24" spans="1:8" x14ac:dyDescent="0.25">
      <c r="A24" s="105">
        <v>1567</v>
      </c>
      <c r="B24" s="322" t="s">
        <v>124</v>
      </c>
      <c r="C24" s="321">
        <v>2</v>
      </c>
      <c r="D24" s="45">
        <v>160</v>
      </c>
      <c r="E24" s="45">
        <v>14900</v>
      </c>
      <c r="F24" s="6">
        <f t="shared" si="0"/>
        <v>15220</v>
      </c>
      <c r="G24" s="44">
        <f t="shared" si="1"/>
        <v>0.30818181818181817</v>
      </c>
      <c r="H24" s="101">
        <v>22000</v>
      </c>
    </row>
    <row r="25" spans="1:8" x14ac:dyDescent="0.25">
      <c r="A25" s="105">
        <v>1556</v>
      </c>
      <c r="B25" s="322" t="s">
        <v>126</v>
      </c>
      <c r="C25" s="321">
        <v>2</v>
      </c>
      <c r="D25" s="45">
        <v>160</v>
      </c>
      <c r="E25" s="45">
        <v>14900</v>
      </c>
      <c r="F25" s="6">
        <f t="shared" si="0"/>
        <v>15220</v>
      </c>
      <c r="G25" s="44">
        <f t="shared" si="1"/>
        <v>0.30818181818181817</v>
      </c>
      <c r="H25" s="101">
        <v>22000</v>
      </c>
    </row>
    <row r="26" spans="1:8" ht="15.75" thickBot="1" x14ac:dyDescent="0.3">
      <c r="A26" s="105">
        <v>1631</v>
      </c>
      <c r="B26" s="322" t="s">
        <v>122</v>
      </c>
      <c r="C26" s="321">
        <v>2</v>
      </c>
      <c r="D26" s="45">
        <v>160</v>
      </c>
      <c r="E26" s="45">
        <v>14900</v>
      </c>
      <c r="F26" s="6">
        <f t="shared" si="0"/>
        <v>15220</v>
      </c>
      <c r="G26" s="44">
        <f t="shared" si="1"/>
        <v>0.30818181818181817</v>
      </c>
      <c r="H26" s="101">
        <v>22000</v>
      </c>
    </row>
    <row r="27" spans="1:8" x14ac:dyDescent="0.25">
      <c r="A27" s="109">
        <v>2135</v>
      </c>
      <c r="B27" s="110" t="s">
        <v>114</v>
      </c>
      <c r="C27" s="330">
        <v>6</v>
      </c>
      <c r="D27" s="91">
        <v>160</v>
      </c>
      <c r="E27" s="91">
        <v>29988</v>
      </c>
      <c r="F27" s="7">
        <f t="shared" si="0"/>
        <v>30948</v>
      </c>
      <c r="G27" s="94">
        <f t="shared" si="1"/>
        <v>0.20646153846153847</v>
      </c>
      <c r="H27" s="93">
        <v>39000</v>
      </c>
    </row>
    <row r="28" spans="1:8" x14ac:dyDescent="0.25">
      <c r="A28" s="111">
        <v>2132</v>
      </c>
      <c r="B28" s="55" t="s">
        <v>120</v>
      </c>
      <c r="C28" s="329">
        <v>6</v>
      </c>
      <c r="D28" s="45">
        <v>160</v>
      </c>
      <c r="E28" s="45">
        <v>29988</v>
      </c>
      <c r="F28" s="6">
        <f t="shared" si="0"/>
        <v>30948</v>
      </c>
      <c r="G28" s="44">
        <f t="shared" si="1"/>
        <v>0.20646153846153847</v>
      </c>
      <c r="H28" s="46">
        <v>39000</v>
      </c>
    </row>
    <row r="29" spans="1:8" x14ac:dyDescent="0.25">
      <c r="A29" s="111">
        <v>1571</v>
      </c>
      <c r="B29" s="55" t="s">
        <v>108</v>
      </c>
      <c r="C29" s="329">
        <v>6</v>
      </c>
      <c r="D29" s="45">
        <v>160</v>
      </c>
      <c r="E29" s="45">
        <v>29988</v>
      </c>
      <c r="F29" s="6">
        <f t="shared" si="0"/>
        <v>30948</v>
      </c>
      <c r="G29" s="44">
        <f t="shared" si="1"/>
        <v>0.20646153846153847</v>
      </c>
      <c r="H29" s="46">
        <v>39000</v>
      </c>
    </row>
    <row r="30" spans="1:8" ht="15.75" thickBot="1" x14ac:dyDescent="0.3">
      <c r="A30" s="112">
        <v>2050</v>
      </c>
      <c r="B30" s="113" t="s">
        <v>111</v>
      </c>
      <c r="C30" s="331">
        <v>6</v>
      </c>
      <c r="D30" s="47">
        <v>160</v>
      </c>
      <c r="E30" s="47">
        <v>29988</v>
      </c>
      <c r="F30" s="92">
        <f t="shared" si="0"/>
        <v>30948</v>
      </c>
      <c r="G30" s="95">
        <f t="shared" si="1"/>
        <v>0.20646153846153847</v>
      </c>
      <c r="H30" s="48">
        <v>39000</v>
      </c>
    </row>
    <row r="31" spans="1:8" ht="15.75" thickBot="1" x14ac:dyDescent="0.3">
      <c r="A31" s="326">
        <v>2053</v>
      </c>
      <c r="B31" s="327" t="s">
        <v>116</v>
      </c>
      <c r="C31" s="328">
        <v>18</v>
      </c>
      <c r="D31" s="47">
        <v>0</v>
      </c>
      <c r="E31" s="47">
        <v>0</v>
      </c>
      <c r="F31" s="92">
        <f t="shared" si="0"/>
        <v>0</v>
      </c>
      <c r="G31" s="38"/>
      <c r="H31" s="48">
        <v>0</v>
      </c>
    </row>
    <row r="35" spans="1:8" ht="15.75" thickBot="1" x14ac:dyDescent="0.3"/>
    <row r="36" spans="1:8" x14ac:dyDescent="0.25">
      <c r="A36" s="97">
        <v>1863</v>
      </c>
      <c r="B36" s="98" t="s">
        <v>127</v>
      </c>
      <c r="C36" s="126">
        <v>3</v>
      </c>
      <c r="D36" s="91">
        <v>0</v>
      </c>
      <c r="E36" s="91">
        <v>0</v>
      </c>
      <c r="F36" s="7">
        <f>E36+(D36*C36)</f>
        <v>0</v>
      </c>
      <c r="G36" s="4"/>
      <c r="H36" s="93">
        <v>0</v>
      </c>
    </row>
    <row r="37" spans="1:8" ht="15.75" thickBot="1" x14ac:dyDescent="0.3">
      <c r="A37" s="99">
        <v>1862</v>
      </c>
      <c r="B37" s="96" t="s">
        <v>129</v>
      </c>
      <c r="C37" s="127">
        <v>3</v>
      </c>
      <c r="D37" s="45">
        <v>0</v>
      </c>
      <c r="E37" s="45">
        <v>0</v>
      </c>
      <c r="F37" s="6">
        <f t="shared" ref="F37:F45" si="2">E37+(D37*C37)</f>
        <v>0</v>
      </c>
      <c r="H37" s="46">
        <v>0</v>
      </c>
    </row>
    <row r="38" spans="1:8" x14ac:dyDescent="0.25">
      <c r="A38" s="97">
        <v>1527</v>
      </c>
      <c r="B38" s="98" t="s">
        <v>131</v>
      </c>
      <c r="C38" s="126">
        <v>2</v>
      </c>
      <c r="D38" s="91">
        <v>160</v>
      </c>
      <c r="E38" s="91">
        <v>14900</v>
      </c>
      <c r="F38" s="7">
        <f t="shared" si="2"/>
        <v>15220</v>
      </c>
      <c r="G38" s="94">
        <v>0.32</v>
      </c>
      <c r="H38" s="93">
        <v>22000</v>
      </c>
    </row>
    <row r="39" spans="1:8" x14ac:dyDescent="0.25">
      <c r="A39" s="99">
        <v>1529</v>
      </c>
      <c r="B39" s="96" t="s">
        <v>133</v>
      </c>
      <c r="C39" s="127">
        <v>2</v>
      </c>
      <c r="D39" s="45">
        <v>160</v>
      </c>
      <c r="E39" s="45">
        <v>14900</v>
      </c>
      <c r="F39" s="6">
        <f t="shared" si="2"/>
        <v>15220</v>
      </c>
      <c r="G39" s="44">
        <v>0.32</v>
      </c>
      <c r="H39" s="46">
        <v>22000</v>
      </c>
    </row>
    <row r="40" spans="1:8" ht="15.75" thickBot="1" x14ac:dyDescent="0.3">
      <c r="A40" s="99">
        <v>1528</v>
      </c>
      <c r="B40" s="96" t="s">
        <v>135</v>
      </c>
      <c r="C40" s="127">
        <v>2</v>
      </c>
      <c r="D40" s="45">
        <v>160</v>
      </c>
      <c r="E40" s="45">
        <v>14900</v>
      </c>
      <c r="F40" s="6">
        <f t="shared" si="2"/>
        <v>15220</v>
      </c>
      <c r="G40" s="44">
        <v>0.32</v>
      </c>
      <c r="H40" s="46">
        <v>22000</v>
      </c>
    </row>
    <row r="41" spans="1:8" x14ac:dyDescent="0.25">
      <c r="A41" s="115">
        <v>1570</v>
      </c>
      <c r="B41" s="116" t="s">
        <v>136</v>
      </c>
      <c r="C41" s="128">
        <v>7</v>
      </c>
      <c r="D41" s="91">
        <v>160</v>
      </c>
      <c r="E41" s="91">
        <v>36485</v>
      </c>
      <c r="F41" s="7">
        <f t="shared" si="2"/>
        <v>37605</v>
      </c>
      <c r="G41" s="94">
        <v>0.25</v>
      </c>
      <c r="H41" s="93">
        <v>50000</v>
      </c>
    </row>
    <row r="42" spans="1:8" x14ac:dyDescent="0.25">
      <c r="A42" s="117">
        <v>1561</v>
      </c>
      <c r="B42" s="114" t="s">
        <v>134</v>
      </c>
      <c r="C42" s="129">
        <v>7</v>
      </c>
      <c r="D42" s="45">
        <v>160</v>
      </c>
      <c r="E42" s="45">
        <v>36485</v>
      </c>
      <c r="F42" s="6">
        <f t="shared" si="2"/>
        <v>37605</v>
      </c>
      <c r="G42" s="44">
        <v>0.25</v>
      </c>
      <c r="H42" s="46">
        <v>50000</v>
      </c>
    </row>
    <row r="43" spans="1:8" ht="15.75" thickBot="1" x14ac:dyDescent="0.3">
      <c r="A43" s="117">
        <v>1560</v>
      </c>
      <c r="B43" s="114" t="s">
        <v>132</v>
      </c>
      <c r="C43" s="129">
        <v>7</v>
      </c>
      <c r="D43" s="45">
        <v>160</v>
      </c>
      <c r="E43" s="45">
        <v>36485</v>
      </c>
      <c r="F43" s="6">
        <f t="shared" si="2"/>
        <v>37605</v>
      </c>
      <c r="G43" s="44">
        <v>0.25</v>
      </c>
      <c r="H43" s="46">
        <v>50000</v>
      </c>
    </row>
    <row r="44" spans="1:8" x14ac:dyDescent="0.25">
      <c r="A44" s="115">
        <v>1861</v>
      </c>
      <c r="B44" s="116" t="s">
        <v>130</v>
      </c>
      <c r="C44" s="128">
        <v>7</v>
      </c>
      <c r="D44" s="91">
        <v>0</v>
      </c>
      <c r="E44" s="91">
        <v>0</v>
      </c>
      <c r="F44" s="7">
        <f t="shared" si="2"/>
        <v>0</v>
      </c>
      <c r="G44" s="4"/>
      <c r="H44" s="93"/>
    </row>
    <row r="45" spans="1:8" ht="15.75" thickBot="1" x14ac:dyDescent="0.3">
      <c r="A45" s="118">
        <v>1864</v>
      </c>
      <c r="B45" s="119" t="s">
        <v>128</v>
      </c>
      <c r="C45" s="130">
        <v>7</v>
      </c>
      <c r="D45" s="47">
        <v>0</v>
      </c>
      <c r="E45" s="47">
        <v>0</v>
      </c>
      <c r="F45" s="92">
        <f t="shared" si="2"/>
        <v>0</v>
      </c>
      <c r="G45" s="38"/>
      <c r="H45" s="48"/>
    </row>
    <row r="48" spans="1:8" ht="15.75" thickBot="1" x14ac:dyDescent="0.3">
      <c r="A48" s="14" t="s">
        <v>27</v>
      </c>
      <c r="B48" s="10" t="s">
        <v>0</v>
      </c>
    </row>
    <row r="49" spans="1:8" x14ac:dyDescent="0.25">
      <c r="A49" s="137">
        <v>1936</v>
      </c>
      <c r="B49" s="4" t="s">
        <v>137</v>
      </c>
      <c r="C49" s="132">
        <v>15</v>
      </c>
      <c r="D49" s="91">
        <v>160</v>
      </c>
      <c r="E49" s="91">
        <v>42780</v>
      </c>
      <c r="F49" s="4"/>
      <c r="G49" s="4"/>
      <c r="H49" s="39"/>
    </row>
    <row r="50" spans="1:8" x14ac:dyDescent="0.25">
      <c r="A50" s="138">
        <v>2069</v>
      </c>
      <c r="B50">
        <v>2</v>
      </c>
      <c r="C50" s="2">
        <v>15</v>
      </c>
      <c r="D50" s="45">
        <v>160</v>
      </c>
      <c r="E50" s="45">
        <v>42780</v>
      </c>
      <c r="H50" s="40"/>
    </row>
    <row r="51" spans="1:8" x14ac:dyDescent="0.25">
      <c r="A51" s="138">
        <v>2334</v>
      </c>
      <c r="B51" t="s">
        <v>139</v>
      </c>
      <c r="C51" s="2">
        <v>15</v>
      </c>
      <c r="D51" s="45">
        <v>160</v>
      </c>
      <c r="E51" s="45">
        <v>42780</v>
      </c>
      <c r="H51" s="40"/>
    </row>
    <row r="52" spans="1:8" ht="15.75" thickBot="1" x14ac:dyDescent="0.3">
      <c r="A52" s="138">
        <v>2291</v>
      </c>
      <c r="B52" t="s">
        <v>142</v>
      </c>
      <c r="C52" s="2">
        <v>15</v>
      </c>
      <c r="D52" s="45">
        <v>160</v>
      </c>
      <c r="E52" s="45">
        <v>42780</v>
      </c>
      <c r="H52" s="40"/>
    </row>
    <row r="53" spans="1:8" ht="15.75" thickBot="1" x14ac:dyDescent="0.3">
      <c r="A53" s="140">
        <v>2333</v>
      </c>
      <c r="B53" s="107" t="s">
        <v>149</v>
      </c>
      <c r="C53" s="136">
        <v>15</v>
      </c>
      <c r="D53" s="106">
        <v>160</v>
      </c>
      <c r="E53" s="106">
        <v>45080</v>
      </c>
      <c r="F53" s="107"/>
      <c r="G53" s="107"/>
      <c r="H53" s="108"/>
    </row>
    <row r="54" spans="1:8" x14ac:dyDescent="0.25">
      <c r="A54" s="138">
        <v>2360</v>
      </c>
      <c r="B54" t="s">
        <v>145</v>
      </c>
      <c r="C54" s="2">
        <v>13</v>
      </c>
      <c r="D54" s="45">
        <v>160</v>
      </c>
      <c r="E54" s="45">
        <v>47280</v>
      </c>
      <c r="H54" s="40"/>
    </row>
    <row r="55" spans="1:8" ht="15.75" thickBot="1" x14ac:dyDescent="0.3">
      <c r="A55" s="138">
        <v>2358</v>
      </c>
      <c r="B55" t="s">
        <v>147</v>
      </c>
      <c r="C55" s="2">
        <v>13</v>
      </c>
      <c r="D55" s="45">
        <v>160</v>
      </c>
      <c r="E55" s="45">
        <v>47280</v>
      </c>
      <c r="H55" s="40"/>
    </row>
    <row r="56" spans="1:8" x14ac:dyDescent="0.25">
      <c r="A56" s="137">
        <v>1958</v>
      </c>
      <c r="B56" s="4" t="s">
        <v>140</v>
      </c>
      <c r="C56" s="132">
        <v>8</v>
      </c>
      <c r="D56" s="91">
        <v>160</v>
      </c>
      <c r="E56" s="91">
        <v>25980</v>
      </c>
      <c r="F56" s="4"/>
      <c r="G56" s="4"/>
      <c r="H56" s="39"/>
    </row>
    <row r="57" spans="1:8" ht="15.75" thickBot="1" x14ac:dyDescent="0.3">
      <c r="A57" s="139">
        <v>2071</v>
      </c>
      <c r="B57" s="38" t="s">
        <v>151</v>
      </c>
      <c r="C57" s="133">
        <v>8</v>
      </c>
      <c r="D57" s="47">
        <v>160</v>
      </c>
      <c r="E57" s="47">
        <v>25980</v>
      </c>
      <c r="F57" s="38"/>
      <c r="G57" s="38"/>
      <c r="H57" s="41"/>
    </row>
    <row r="58" spans="1:8" x14ac:dyDescent="0.25">
      <c r="A58" s="138">
        <v>2134</v>
      </c>
      <c r="B58" t="s">
        <v>138</v>
      </c>
      <c r="C58" s="2">
        <v>2</v>
      </c>
      <c r="D58" s="45">
        <v>160</v>
      </c>
      <c r="E58" s="45"/>
      <c r="H58" s="40"/>
    </row>
    <row r="59" spans="1:8" x14ac:dyDescent="0.25">
      <c r="A59" s="138">
        <v>2362</v>
      </c>
      <c r="B59" t="s">
        <v>141</v>
      </c>
      <c r="C59" s="2">
        <v>2</v>
      </c>
      <c r="D59" s="45">
        <v>160</v>
      </c>
      <c r="E59" s="45"/>
      <c r="H59" s="40"/>
    </row>
    <row r="60" spans="1:8" x14ac:dyDescent="0.25">
      <c r="A60" s="138">
        <v>2351</v>
      </c>
      <c r="B60" t="s">
        <v>143</v>
      </c>
      <c r="C60" s="2">
        <v>2</v>
      </c>
      <c r="D60" s="45">
        <v>160</v>
      </c>
      <c r="E60" s="45"/>
      <c r="H60" s="40"/>
    </row>
    <row r="61" spans="1:8" x14ac:dyDescent="0.25">
      <c r="A61" s="138">
        <v>2361</v>
      </c>
      <c r="B61" t="s">
        <v>146</v>
      </c>
      <c r="C61" s="2">
        <v>2</v>
      </c>
      <c r="D61" s="45">
        <v>160</v>
      </c>
      <c r="E61" s="45"/>
      <c r="H61" s="40"/>
    </row>
    <row r="62" spans="1:8" x14ac:dyDescent="0.25">
      <c r="A62" s="138">
        <v>2359</v>
      </c>
      <c r="B62" t="s">
        <v>148</v>
      </c>
      <c r="C62" s="2">
        <v>3</v>
      </c>
      <c r="D62" s="45">
        <v>160</v>
      </c>
      <c r="E62" s="45"/>
      <c r="H62" s="40"/>
    </row>
    <row r="63" spans="1:8" ht="15.75" thickBot="1" x14ac:dyDescent="0.3">
      <c r="A63" s="139">
        <v>2070</v>
      </c>
      <c r="B63" s="38" t="s">
        <v>150</v>
      </c>
      <c r="C63" s="133">
        <v>2</v>
      </c>
      <c r="D63" s="47">
        <v>160</v>
      </c>
      <c r="E63" s="47"/>
      <c r="F63" s="38"/>
      <c r="G63" s="38"/>
      <c r="H63" s="41"/>
    </row>
    <row r="64" spans="1:8" ht="15.75" thickBot="1" x14ac:dyDescent="0.3">
      <c r="A64" s="134">
        <v>2269</v>
      </c>
      <c r="B64" s="135" t="s">
        <v>144</v>
      </c>
      <c r="C64" s="136">
        <v>20</v>
      </c>
      <c r="D64" s="106">
        <v>160</v>
      </c>
      <c r="E64" s="106"/>
      <c r="F64" s="107"/>
      <c r="G64" s="107"/>
      <c r="H64" s="108"/>
    </row>
    <row r="65" spans="1:4" x14ac:dyDescent="0.25">
      <c r="A65" s="2"/>
    </row>
    <row r="66" spans="1:4" x14ac:dyDescent="0.25">
      <c r="A66" s="2"/>
    </row>
    <row r="68" spans="1:4" x14ac:dyDescent="0.25">
      <c r="A68" s="13">
        <v>1961</v>
      </c>
      <c r="B68" s="131" t="s">
        <v>152</v>
      </c>
      <c r="C68" s="2">
        <v>3</v>
      </c>
      <c r="D68" s="1">
        <v>160</v>
      </c>
    </row>
    <row r="69" spans="1:4" x14ac:dyDescent="0.25">
      <c r="A69" s="13">
        <v>2290</v>
      </c>
      <c r="B69" s="131" t="s">
        <v>154</v>
      </c>
      <c r="C69" s="2">
        <v>3</v>
      </c>
      <c r="D69" s="1">
        <v>160</v>
      </c>
    </row>
    <row r="70" spans="1:4" x14ac:dyDescent="0.25">
      <c r="A70" s="13">
        <v>1960</v>
      </c>
      <c r="B70" s="131" t="s">
        <v>156</v>
      </c>
      <c r="C70" s="2">
        <v>3</v>
      </c>
      <c r="D70" s="1">
        <v>160</v>
      </c>
    </row>
    <row r="71" spans="1:4" x14ac:dyDescent="0.25">
      <c r="A71" s="13">
        <v>2133</v>
      </c>
      <c r="B71" s="131" t="s">
        <v>157</v>
      </c>
      <c r="C71" s="2">
        <v>8</v>
      </c>
      <c r="D71" s="1">
        <v>160</v>
      </c>
    </row>
    <row r="72" spans="1:4" x14ac:dyDescent="0.25">
      <c r="A72" s="13">
        <v>1959</v>
      </c>
      <c r="B72" s="131" t="s">
        <v>153</v>
      </c>
      <c r="C72" s="2">
        <v>8</v>
      </c>
      <c r="D72" s="1">
        <v>160</v>
      </c>
    </row>
    <row r="73" spans="1:4" x14ac:dyDescent="0.25">
      <c r="A73" s="13">
        <v>1962</v>
      </c>
      <c r="B73" s="131" t="s">
        <v>155</v>
      </c>
      <c r="C73" s="2">
        <v>8</v>
      </c>
      <c r="D73" s="1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2085-83C5-4B73-B4CE-10D86C258B42}">
  <dimension ref="A2:Q66"/>
  <sheetViews>
    <sheetView topLeftCell="A7" workbookViewId="0">
      <selection activeCell="B28" sqref="B28:J29"/>
    </sheetView>
  </sheetViews>
  <sheetFormatPr baseColWidth="10" defaultRowHeight="15" x14ac:dyDescent="0.25"/>
  <cols>
    <col min="2" max="2" width="45.85546875" bestFit="1" customWidth="1"/>
    <col min="3" max="3" width="5.7109375" style="2" bestFit="1" customWidth="1"/>
    <col min="4" max="4" width="48.140625" bestFit="1" customWidth="1"/>
    <col min="5" max="5" width="13.42578125" bestFit="1" customWidth="1"/>
    <col min="6" max="6" width="48.140625" bestFit="1" customWidth="1"/>
    <col min="7" max="7" width="12.85546875" bestFit="1" customWidth="1"/>
    <col min="8" max="8" width="13.28515625" bestFit="1" customWidth="1"/>
    <col min="9" max="9" width="14.28515625" bestFit="1" customWidth="1"/>
    <col min="10" max="10" width="15.7109375" bestFit="1" customWidth="1"/>
    <col min="11" max="11" width="24.140625" bestFit="1" customWidth="1"/>
    <col min="12" max="12" width="14.28515625" bestFit="1" customWidth="1"/>
  </cols>
  <sheetData>
    <row r="2" spans="1:17" ht="15.75" thickBot="1" x14ac:dyDescent="0.3"/>
    <row r="3" spans="1:17" ht="19.5" thickBot="1" x14ac:dyDescent="0.35">
      <c r="A3" s="361" t="s">
        <v>13</v>
      </c>
      <c r="B3" s="362" t="s">
        <v>12</v>
      </c>
      <c r="C3" s="90" t="s">
        <v>20</v>
      </c>
      <c r="D3" s="366" t="s">
        <v>225</v>
      </c>
      <c r="E3" s="366" t="s">
        <v>224</v>
      </c>
      <c r="F3" s="366" t="s">
        <v>226</v>
      </c>
      <c r="G3" s="363" t="s">
        <v>10</v>
      </c>
      <c r="H3" s="360" t="s">
        <v>158</v>
      </c>
      <c r="I3" s="364" t="s">
        <v>50</v>
      </c>
      <c r="J3" s="410" t="s">
        <v>7</v>
      </c>
      <c r="K3" s="408" t="s">
        <v>51</v>
      </c>
      <c r="L3" s="75" t="s">
        <v>52</v>
      </c>
      <c r="M3" s="29" t="s">
        <v>9</v>
      </c>
      <c r="N3" s="29" t="s">
        <v>53</v>
      </c>
      <c r="O3" s="75" t="s">
        <v>54</v>
      </c>
      <c r="P3" s="29" t="s">
        <v>8</v>
      </c>
      <c r="Q3" s="30" t="s">
        <v>55</v>
      </c>
    </row>
    <row r="4" spans="1:17" x14ac:dyDescent="0.25">
      <c r="A4" s="469">
        <v>800</v>
      </c>
      <c r="B4" s="470" t="s">
        <v>201</v>
      </c>
      <c r="C4" s="471">
        <v>18</v>
      </c>
      <c r="D4" s="472"/>
      <c r="E4" s="473"/>
      <c r="F4" s="474"/>
      <c r="G4" s="474">
        <f>((H4-F4)/H4)*100%</f>
        <v>1</v>
      </c>
      <c r="H4" s="472">
        <v>47000</v>
      </c>
      <c r="I4" s="474">
        <f>((J4-F4)/J4)*100%</f>
        <v>1</v>
      </c>
      <c r="J4" s="475">
        <v>44500</v>
      </c>
    </row>
    <row r="5" spans="1:17" x14ac:dyDescent="0.25">
      <c r="A5" s="469">
        <v>376</v>
      </c>
      <c r="B5" s="470" t="s">
        <v>202</v>
      </c>
      <c r="C5" s="471">
        <v>18</v>
      </c>
      <c r="D5" s="472"/>
      <c r="E5" s="473"/>
      <c r="F5" s="474"/>
      <c r="G5" s="474">
        <f t="shared" ref="G5:G26" si="0">((H5-F5)/H5)*100%</f>
        <v>1</v>
      </c>
      <c r="H5" s="472">
        <v>43000</v>
      </c>
      <c r="I5" s="474">
        <f t="shared" ref="I5:I26" si="1">((J5-F5)/J5)*100%</f>
        <v>1</v>
      </c>
      <c r="J5" s="475">
        <v>39500</v>
      </c>
    </row>
    <row r="6" spans="1:17" x14ac:dyDescent="0.25">
      <c r="A6" s="469">
        <v>1274</v>
      </c>
      <c r="B6" s="470" t="s">
        <v>203</v>
      </c>
      <c r="C6" s="471">
        <v>18</v>
      </c>
      <c r="D6" s="472"/>
      <c r="E6" s="473"/>
      <c r="F6" s="474"/>
      <c r="G6" s="474">
        <f t="shared" si="0"/>
        <v>1</v>
      </c>
      <c r="H6" s="472">
        <v>23000</v>
      </c>
      <c r="I6" s="474">
        <f t="shared" si="1"/>
        <v>1</v>
      </c>
      <c r="J6" s="475">
        <v>21200</v>
      </c>
    </row>
    <row r="7" spans="1:17" x14ac:dyDescent="0.25">
      <c r="A7" s="469">
        <v>1472</v>
      </c>
      <c r="B7" s="470" t="s">
        <v>204</v>
      </c>
      <c r="C7" s="471">
        <v>18</v>
      </c>
      <c r="D7" s="472">
        <v>43989</v>
      </c>
      <c r="E7" s="473">
        <v>0.41</v>
      </c>
      <c r="F7" s="472">
        <f>D7-(D7*E7)</f>
        <v>25953.510000000002</v>
      </c>
      <c r="G7" s="474">
        <f t="shared" si="0"/>
        <v>0.39642999999999995</v>
      </c>
      <c r="H7" s="472">
        <v>43000</v>
      </c>
      <c r="I7" s="474">
        <f t="shared" si="1"/>
        <v>0.34294911392405059</v>
      </c>
      <c r="J7" s="475">
        <v>39500</v>
      </c>
    </row>
    <row r="8" spans="1:17" x14ac:dyDescent="0.25">
      <c r="A8" s="469">
        <v>1504</v>
      </c>
      <c r="B8" s="470" t="s">
        <v>211</v>
      </c>
      <c r="C8" s="471">
        <v>18</v>
      </c>
      <c r="D8" s="472"/>
      <c r="E8" s="473"/>
      <c r="F8" s="472">
        <f t="shared" ref="F8:F61" si="2">D8-(D8*E8)</f>
        <v>0</v>
      </c>
      <c r="G8" s="474">
        <f t="shared" si="0"/>
        <v>1</v>
      </c>
      <c r="H8" s="472">
        <v>50000</v>
      </c>
      <c r="I8" s="474">
        <f t="shared" si="1"/>
        <v>1</v>
      </c>
      <c r="J8" s="475">
        <v>45000</v>
      </c>
    </row>
    <row r="9" spans="1:17" x14ac:dyDescent="0.25">
      <c r="A9" s="469">
        <v>1205</v>
      </c>
      <c r="B9" s="470" t="s">
        <v>207</v>
      </c>
      <c r="C9" s="471">
        <v>18</v>
      </c>
      <c r="D9" s="472">
        <v>43989</v>
      </c>
      <c r="E9" s="473">
        <v>0.41</v>
      </c>
      <c r="F9" s="472">
        <f t="shared" si="2"/>
        <v>25953.510000000002</v>
      </c>
      <c r="G9" s="474">
        <f t="shared" si="0"/>
        <v>0.39642999999999995</v>
      </c>
      <c r="H9" s="472">
        <v>43000</v>
      </c>
      <c r="I9" s="474">
        <f t="shared" si="1"/>
        <v>0.34294911392405059</v>
      </c>
      <c r="J9" s="475">
        <v>39500</v>
      </c>
    </row>
    <row r="10" spans="1:17" x14ac:dyDescent="0.25">
      <c r="A10" s="476">
        <v>1538</v>
      </c>
      <c r="B10" s="477" t="s">
        <v>212</v>
      </c>
      <c r="C10" s="478">
        <v>24</v>
      </c>
      <c r="D10" s="479"/>
      <c r="E10" s="480"/>
      <c r="F10" s="479">
        <f t="shared" si="2"/>
        <v>0</v>
      </c>
      <c r="G10" s="481">
        <f t="shared" si="0"/>
        <v>1</v>
      </c>
      <c r="H10" s="479">
        <v>68000</v>
      </c>
      <c r="I10" s="481">
        <f t="shared" si="1"/>
        <v>1</v>
      </c>
      <c r="J10" s="482">
        <v>64900</v>
      </c>
    </row>
    <row r="11" spans="1:17" x14ac:dyDescent="0.25">
      <c r="A11" s="476">
        <v>1342</v>
      </c>
      <c r="B11" s="477" t="s">
        <v>205</v>
      </c>
      <c r="C11" s="478">
        <v>24</v>
      </c>
      <c r="D11" s="479"/>
      <c r="E11" s="480"/>
      <c r="F11" s="479">
        <f t="shared" si="2"/>
        <v>0</v>
      </c>
      <c r="G11" s="481">
        <f t="shared" si="0"/>
        <v>1</v>
      </c>
      <c r="H11" s="479">
        <v>62000</v>
      </c>
      <c r="I11" s="481">
        <f t="shared" si="1"/>
        <v>1</v>
      </c>
      <c r="J11" s="482">
        <v>59500</v>
      </c>
    </row>
    <row r="12" spans="1:17" x14ac:dyDescent="0.25">
      <c r="A12" s="476">
        <v>1471</v>
      </c>
      <c r="B12" s="477" t="s">
        <v>208</v>
      </c>
      <c r="C12" s="478">
        <v>24</v>
      </c>
      <c r="D12" s="479">
        <v>64289</v>
      </c>
      <c r="E12" s="480">
        <v>0.32</v>
      </c>
      <c r="F12" s="479">
        <f t="shared" si="2"/>
        <v>43716.520000000004</v>
      </c>
      <c r="G12" s="481">
        <f t="shared" si="0"/>
        <v>0.35710999999999993</v>
      </c>
      <c r="H12" s="479">
        <v>68000</v>
      </c>
      <c r="I12" s="481">
        <f t="shared" si="1"/>
        <v>0.41633484646194924</v>
      </c>
      <c r="J12" s="482">
        <v>74900</v>
      </c>
    </row>
    <row r="13" spans="1:17" x14ac:dyDescent="0.25">
      <c r="A13" s="476">
        <v>1341</v>
      </c>
      <c r="B13" s="477" t="s">
        <v>214</v>
      </c>
      <c r="C13" s="478">
        <v>24</v>
      </c>
      <c r="D13" s="479"/>
      <c r="E13" s="480"/>
      <c r="F13" s="479">
        <f t="shared" si="2"/>
        <v>0</v>
      </c>
      <c r="G13" s="481">
        <f t="shared" si="0"/>
        <v>1</v>
      </c>
      <c r="H13" s="479">
        <v>68000</v>
      </c>
      <c r="I13" s="481">
        <f t="shared" si="1"/>
        <v>1</v>
      </c>
      <c r="J13" s="482">
        <v>62900</v>
      </c>
    </row>
    <row r="14" spans="1:17" x14ac:dyDescent="0.25">
      <c r="A14" s="483">
        <v>1801</v>
      </c>
      <c r="B14" s="484" t="s">
        <v>216</v>
      </c>
      <c r="C14" s="485">
        <v>8</v>
      </c>
      <c r="D14" s="486">
        <v>20990</v>
      </c>
      <c r="E14" s="487">
        <v>0.4</v>
      </c>
      <c r="F14" s="486">
        <f t="shared" si="2"/>
        <v>12594</v>
      </c>
      <c r="G14" s="488">
        <f t="shared" si="0"/>
        <v>0.53355555555555556</v>
      </c>
      <c r="H14" s="486">
        <v>27000</v>
      </c>
      <c r="I14" s="488">
        <f t="shared" si="1"/>
        <v>0.48595918367346941</v>
      </c>
      <c r="J14" s="489">
        <v>24500</v>
      </c>
    </row>
    <row r="15" spans="1:17" x14ac:dyDescent="0.25">
      <c r="A15" s="483">
        <v>336</v>
      </c>
      <c r="B15" s="484" t="s">
        <v>210</v>
      </c>
      <c r="C15" s="485">
        <v>8</v>
      </c>
      <c r="D15" s="486">
        <v>20990</v>
      </c>
      <c r="E15" s="487">
        <v>0.4</v>
      </c>
      <c r="F15" s="486">
        <f t="shared" si="2"/>
        <v>12594</v>
      </c>
      <c r="G15" s="488">
        <f t="shared" si="0"/>
        <v>0.53355555555555556</v>
      </c>
      <c r="H15" s="486">
        <v>27000</v>
      </c>
      <c r="I15" s="488">
        <f t="shared" si="1"/>
        <v>0.29167604049493812</v>
      </c>
      <c r="J15" s="489">
        <v>17780</v>
      </c>
    </row>
    <row r="16" spans="1:17" x14ac:dyDescent="0.25">
      <c r="A16" s="483">
        <v>380</v>
      </c>
      <c r="B16" s="484" t="s">
        <v>206</v>
      </c>
      <c r="C16" s="485">
        <v>8</v>
      </c>
      <c r="D16" s="486">
        <v>20990</v>
      </c>
      <c r="E16" s="487">
        <v>0.4</v>
      </c>
      <c r="F16" s="486">
        <f t="shared" si="2"/>
        <v>12594</v>
      </c>
      <c r="G16" s="488">
        <f t="shared" si="0"/>
        <v>0.45243478260869563</v>
      </c>
      <c r="H16" s="486">
        <v>23000</v>
      </c>
      <c r="I16" s="488">
        <f t="shared" si="1"/>
        <v>0.40594339622641512</v>
      </c>
      <c r="J16" s="489">
        <v>21200</v>
      </c>
    </row>
    <row r="17" spans="1:10" x14ac:dyDescent="0.25">
      <c r="A17" s="483">
        <v>331</v>
      </c>
      <c r="B17" s="484" t="s">
        <v>213</v>
      </c>
      <c r="C17" s="485">
        <v>8</v>
      </c>
      <c r="D17" s="486">
        <v>20990</v>
      </c>
      <c r="E17" s="487">
        <v>0.4</v>
      </c>
      <c r="F17" s="486">
        <f t="shared" si="2"/>
        <v>12594</v>
      </c>
      <c r="G17" s="488">
        <f t="shared" si="0"/>
        <v>0.55021428571428577</v>
      </c>
      <c r="H17" s="486">
        <v>28000</v>
      </c>
      <c r="I17" s="488">
        <f t="shared" si="1"/>
        <v>0.4774273858921162</v>
      </c>
      <c r="J17" s="489">
        <v>24100</v>
      </c>
    </row>
    <row r="18" spans="1:10" x14ac:dyDescent="0.25">
      <c r="A18" s="490">
        <v>434</v>
      </c>
      <c r="B18" s="491" t="s">
        <v>209</v>
      </c>
      <c r="C18" s="492">
        <v>3</v>
      </c>
      <c r="D18" s="493">
        <v>9990</v>
      </c>
      <c r="E18" s="494">
        <v>0.41</v>
      </c>
      <c r="F18" s="493">
        <f>D18-(D18*E18)</f>
        <v>5894.1</v>
      </c>
      <c r="G18" s="495">
        <f t="shared" si="0"/>
        <v>0.50882499999999997</v>
      </c>
      <c r="H18" s="493">
        <v>12000</v>
      </c>
      <c r="I18" s="495">
        <f t="shared" si="1"/>
        <v>0.46417272727272724</v>
      </c>
      <c r="J18" s="496">
        <v>11000</v>
      </c>
    </row>
    <row r="19" spans="1:10" x14ac:dyDescent="0.25">
      <c r="A19" s="490">
        <v>674</v>
      </c>
      <c r="B19" s="491" t="s">
        <v>215</v>
      </c>
      <c r="C19" s="492">
        <v>3</v>
      </c>
      <c r="D19" s="493">
        <v>9990</v>
      </c>
      <c r="E19" s="494">
        <v>0.41</v>
      </c>
      <c r="F19" s="493">
        <f t="shared" si="2"/>
        <v>5894.1</v>
      </c>
      <c r="G19" s="495">
        <f t="shared" si="0"/>
        <v>0.50882499999999997</v>
      </c>
      <c r="H19" s="493">
        <v>12000</v>
      </c>
      <c r="I19" s="495">
        <f t="shared" si="1"/>
        <v>0.46417272727272724</v>
      </c>
      <c r="J19" s="496">
        <v>11000</v>
      </c>
    </row>
    <row r="20" spans="1:10" x14ac:dyDescent="0.25">
      <c r="A20" s="411">
        <v>1316</v>
      </c>
      <c r="B20" s="368" t="s">
        <v>217</v>
      </c>
      <c r="C20" s="370">
        <v>1</v>
      </c>
      <c r="D20" s="369"/>
      <c r="E20" s="467"/>
      <c r="F20" s="369">
        <f t="shared" si="2"/>
        <v>0</v>
      </c>
      <c r="G20" s="365">
        <f t="shared" si="0"/>
        <v>1</v>
      </c>
      <c r="H20" s="369">
        <v>9500</v>
      </c>
      <c r="I20" s="365">
        <f t="shared" si="1"/>
        <v>1</v>
      </c>
      <c r="J20" s="412">
        <v>9300</v>
      </c>
    </row>
    <row r="21" spans="1:10" x14ac:dyDescent="0.25">
      <c r="A21" s="411">
        <v>1275</v>
      </c>
      <c r="B21" s="368" t="s">
        <v>218</v>
      </c>
      <c r="C21" s="370">
        <v>1</v>
      </c>
      <c r="D21" s="369"/>
      <c r="E21" s="467"/>
      <c r="F21" s="369">
        <f t="shared" si="2"/>
        <v>0</v>
      </c>
      <c r="G21" s="365">
        <f t="shared" si="0"/>
        <v>1</v>
      </c>
      <c r="H21" s="369">
        <v>9500</v>
      </c>
      <c r="I21" s="365">
        <f t="shared" si="1"/>
        <v>1</v>
      </c>
      <c r="J21" s="412">
        <v>9300</v>
      </c>
    </row>
    <row r="22" spans="1:10" x14ac:dyDescent="0.25">
      <c r="A22" s="411">
        <v>776</v>
      </c>
      <c r="B22" s="368" t="s">
        <v>219</v>
      </c>
      <c r="C22" s="370">
        <v>1</v>
      </c>
      <c r="D22" s="369"/>
      <c r="E22" s="467"/>
      <c r="F22" s="369">
        <f t="shared" si="2"/>
        <v>0</v>
      </c>
      <c r="G22" s="365">
        <f t="shared" si="0"/>
        <v>1</v>
      </c>
      <c r="H22" s="369">
        <v>9500</v>
      </c>
      <c r="I22" s="365">
        <f t="shared" si="1"/>
        <v>1</v>
      </c>
      <c r="J22" s="412">
        <v>9300</v>
      </c>
    </row>
    <row r="23" spans="1:10" x14ac:dyDescent="0.25">
      <c r="A23" s="411">
        <v>777</v>
      </c>
      <c r="B23" s="368" t="s">
        <v>220</v>
      </c>
      <c r="C23" s="370">
        <v>1</v>
      </c>
      <c r="D23" s="369"/>
      <c r="E23" s="467"/>
      <c r="F23" s="369">
        <f t="shared" si="2"/>
        <v>0</v>
      </c>
      <c r="G23" s="365">
        <f t="shared" si="0"/>
        <v>1</v>
      </c>
      <c r="H23" s="369">
        <v>9500</v>
      </c>
      <c r="I23" s="365">
        <f t="shared" si="1"/>
        <v>1</v>
      </c>
      <c r="J23" s="412">
        <v>9300</v>
      </c>
    </row>
    <row r="24" spans="1:10" x14ac:dyDescent="0.25">
      <c r="A24" s="411">
        <v>1273</v>
      </c>
      <c r="B24" s="368" t="s">
        <v>221</v>
      </c>
      <c r="C24" s="370">
        <v>1</v>
      </c>
      <c r="D24" s="369"/>
      <c r="E24" s="467"/>
      <c r="F24" s="369">
        <f t="shared" si="2"/>
        <v>0</v>
      </c>
      <c r="G24" s="365">
        <f t="shared" si="0"/>
        <v>1</v>
      </c>
      <c r="H24" s="369">
        <v>9500</v>
      </c>
      <c r="I24" s="365">
        <f t="shared" si="1"/>
        <v>1</v>
      </c>
      <c r="J24" s="412">
        <v>9300</v>
      </c>
    </row>
    <row r="25" spans="1:10" x14ac:dyDescent="0.25">
      <c r="A25" s="411">
        <v>1624</v>
      </c>
      <c r="B25" s="368" t="s">
        <v>222</v>
      </c>
      <c r="C25" s="370">
        <v>1</v>
      </c>
      <c r="D25" s="369"/>
      <c r="E25" s="467"/>
      <c r="F25" s="369">
        <f t="shared" si="2"/>
        <v>0</v>
      </c>
      <c r="G25" s="365">
        <f t="shared" si="0"/>
        <v>1</v>
      </c>
      <c r="H25" s="369">
        <v>9500</v>
      </c>
      <c r="I25" s="365">
        <f t="shared" si="1"/>
        <v>1</v>
      </c>
      <c r="J25" s="412">
        <v>9300</v>
      </c>
    </row>
    <row r="26" spans="1:10" ht="15.75" thickBot="1" x14ac:dyDescent="0.3">
      <c r="A26" s="413">
        <v>778</v>
      </c>
      <c r="B26" s="414" t="s">
        <v>223</v>
      </c>
      <c r="C26" s="415">
        <v>1</v>
      </c>
      <c r="D26" s="416"/>
      <c r="E26" s="468"/>
      <c r="F26" s="416">
        <f t="shared" si="2"/>
        <v>0</v>
      </c>
      <c r="G26" s="365">
        <f t="shared" si="0"/>
        <v>1</v>
      </c>
      <c r="H26" s="416">
        <v>9500</v>
      </c>
      <c r="I26" s="365">
        <f t="shared" si="1"/>
        <v>1</v>
      </c>
      <c r="J26" s="417">
        <v>9300</v>
      </c>
    </row>
    <row r="27" spans="1:10" ht="15.75" thickBot="1" x14ac:dyDescent="0.3">
      <c r="F27" s="409"/>
    </row>
    <row r="28" spans="1:10" x14ac:dyDescent="0.25">
      <c r="A28" s="385">
        <v>1573</v>
      </c>
      <c r="B28" s="386" t="s">
        <v>230</v>
      </c>
      <c r="C28" s="387">
        <v>24</v>
      </c>
      <c r="D28" s="388">
        <v>81680</v>
      </c>
      <c r="E28" s="389">
        <v>0.18559999999999999</v>
      </c>
      <c r="F28" s="459">
        <f t="shared" si="2"/>
        <v>66520.191999999995</v>
      </c>
      <c r="G28" s="365">
        <f>((H28-F28)/H28)*100%</f>
        <v>0.14717702564102569</v>
      </c>
      <c r="H28" s="458">
        <v>78000</v>
      </c>
      <c r="I28" s="365">
        <f>((J28-F28)/J28)*100%</f>
        <v>0.10711151677852356</v>
      </c>
      <c r="J28" s="462">
        <v>74500</v>
      </c>
    </row>
    <row r="29" spans="1:10" x14ac:dyDescent="0.25">
      <c r="A29" s="390">
        <v>1522</v>
      </c>
      <c r="B29" s="5" t="s">
        <v>227</v>
      </c>
      <c r="C29" s="13">
        <v>24</v>
      </c>
      <c r="D29" s="12">
        <v>81680</v>
      </c>
      <c r="E29" s="367">
        <v>0.18559999999999999</v>
      </c>
      <c r="F29" s="460">
        <f t="shared" si="2"/>
        <v>66520.191999999995</v>
      </c>
      <c r="G29" s="365">
        <f t="shared" ref="G29:G54" si="3">((H29-F29)/H29)*100%</f>
        <v>0.14717702564102569</v>
      </c>
      <c r="H29" s="465">
        <v>78000</v>
      </c>
      <c r="I29" s="365">
        <f t="shared" ref="I29:I56" si="4">((J29-F29)/J29)*100%</f>
        <v>0.10711151677852356</v>
      </c>
      <c r="J29" s="463">
        <v>74500</v>
      </c>
    </row>
    <row r="30" spans="1:10" x14ac:dyDescent="0.25">
      <c r="A30" s="390">
        <v>1532</v>
      </c>
      <c r="B30" s="5" t="s">
        <v>234</v>
      </c>
      <c r="C30" s="13">
        <v>24</v>
      </c>
      <c r="D30" s="12"/>
      <c r="E30" s="367"/>
      <c r="F30" s="460">
        <f t="shared" si="2"/>
        <v>0</v>
      </c>
      <c r="G30" s="365">
        <f t="shared" si="3"/>
        <v>1</v>
      </c>
      <c r="H30" s="465">
        <v>78000</v>
      </c>
      <c r="I30" s="365">
        <f t="shared" si="4"/>
        <v>1</v>
      </c>
      <c r="J30" s="463">
        <v>75500</v>
      </c>
    </row>
    <row r="31" spans="1:10" x14ac:dyDescent="0.25">
      <c r="A31" s="390">
        <v>1511</v>
      </c>
      <c r="B31" s="5" t="s">
        <v>236</v>
      </c>
      <c r="C31" s="13">
        <v>24</v>
      </c>
      <c r="D31" s="12">
        <v>84199</v>
      </c>
      <c r="E31" s="367">
        <v>0.23050000000000001</v>
      </c>
      <c r="F31" s="460">
        <f t="shared" si="2"/>
        <v>64791.130499999999</v>
      </c>
      <c r="G31" s="365">
        <f t="shared" si="3"/>
        <v>0.16934448076923078</v>
      </c>
      <c r="H31" s="465">
        <v>78000</v>
      </c>
      <c r="I31" s="365">
        <f t="shared" si="4"/>
        <v>0.15636548828125002</v>
      </c>
      <c r="J31" s="463">
        <v>76800</v>
      </c>
    </row>
    <row r="32" spans="1:10" x14ac:dyDescent="0.25">
      <c r="A32" s="390">
        <v>232</v>
      </c>
      <c r="B32" s="5" t="s">
        <v>238</v>
      </c>
      <c r="C32" s="13">
        <v>8</v>
      </c>
      <c r="D32" s="12"/>
      <c r="E32" s="367"/>
      <c r="F32" s="460">
        <f t="shared" si="2"/>
        <v>0</v>
      </c>
      <c r="G32" s="365">
        <f t="shared" si="3"/>
        <v>1</v>
      </c>
      <c r="H32" s="465">
        <v>30000</v>
      </c>
      <c r="I32" s="365">
        <f t="shared" si="4"/>
        <v>1</v>
      </c>
      <c r="J32" s="463">
        <v>26700</v>
      </c>
    </row>
    <row r="33" spans="1:10" x14ac:dyDescent="0.25">
      <c r="A33" s="390">
        <v>230</v>
      </c>
      <c r="B33" s="5" t="s">
        <v>229</v>
      </c>
      <c r="C33" s="13">
        <v>8</v>
      </c>
      <c r="D33" s="12">
        <v>29491</v>
      </c>
      <c r="E33" s="367">
        <v>0.29399999999999998</v>
      </c>
      <c r="F33" s="460">
        <f t="shared" si="2"/>
        <v>20820.646000000001</v>
      </c>
      <c r="G33" s="365">
        <f t="shared" si="3"/>
        <v>0.28204668965517238</v>
      </c>
      <c r="H33" s="465">
        <v>29000</v>
      </c>
      <c r="I33" s="365">
        <f t="shared" si="4"/>
        <v>0.16717415999999996</v>
      </c>
      <c r="J33" s="463">
        <v>25000</v>
      </c>
    </row>
    <row r="34" spans="1:10" x14ac:dyDescent="0.25">
      <c r="A34" s="390">
        <v>900</v>
      </c>
      <c r="B34" s="5" t="s">
        <v>232</v>
      </c>
      <c r="C34" s="13">
        <v>8</v>
      </c>
      <c r="D34" s="12">
        <v>29491</v>
      </c>
      <c r="E34" s="367">
        <v>0.29399999999999998</v>
      </c>
      <c r="F34" s="460">
        <f t="shared" si="2"/>
        <v>20820.646000000001</v>
      </c>
      <c r="G34" s="365">
        <f t="shared" si="3"/>
        <v>0.28204668965517238</v>
      </c>
      <c r="H34" s="465">
        <v>29000</v>
      </c>
      <c r="I34" s="365">
        <f t="shared" si="4"/>
        <v>0.16717415999999996</v>
      </c>
      <c r="J34" s="463">
        <v>25000</v>
      </c>
    </row>
    <row r="35" spans="1:10" x14ac:dyDescent="0.25">
      <c r="A35" s="390">
        <v>332</v>
      </c>
      <c r="B35" s="5" t="s">
        <v>235</v>
      </c>
      <c r="C35" s="13">
        <v>8</v>
      </c>
      <c r="D35" s="12">
        <v>29491</v>
      </c>
      <c r="E35" s="367">
        <v>0.29399999999999998</v>
      </c>
      <c r="F35" s="460">
        <f t="shared" si="2"/>
        <v>20820.646000000001</v>
      </c>
      <c r="G35" s="365">
        <f t="shared" si="3"/>
        <v>0.28204668965517238</v>
      </c>
      <c r="H35" s="465">
        <v>29000</v>
      </c>
      <c r="I35" s="365">
        <f t="shared" si="4"/>
        <v>0.16717415999999996</v>
      </c>
      <c r="J35" s="463">
        <v>25000</v>
      </c>
    </row>
    <row r="36" spans="1:10" x14ac:dyDescent="0.25">
      <c r="A36" s="390">
        <v>1549</v>
      </c>
      <c r="B36" s="5" t="s">
        <v>233</v>
      </c>
      <c r="C36" s="13">
        <v>8</v>
      </c>
      <c r="D36" s="12">
        <v>29491</v>
      </c>
      <c r="E36" s="367">
        <v>0.29399999999999998</v>
      </c>
      <c r="F36" s="460">
        <f t="shared" si="2"/>
        <v>20820.646000000001</v>
      </c>
      <c r="G36" s="365">
        <f t="shared" si="3"/>
        <v>0.29421538983050843</v>
      </c>
      <c r="H36" s="465">
        <v>29500</v>
      </c>
      <c r="I36" s="365">
        <f t="shared" si="4"/>
        <v>0.16717415999999996</v>
      </c>
      <c r="J36" s="463">
        <v>25000</v>
      </c>
    </row>
    <row r="37" spans="1:10" x14ac:dyDescent="0.25">
      <c r="A37" s="390">
        <v>377</v>
      </c>
      <c r="B37" s="5" t="s">
        <v>231</v>
      </c>
      <c r="C37" s="13">
        <v>3</v>
      </c>
      <c r="D37" s="12">
        <v>15990</v>
      </c>
      <c r="E37" s="367">
        <v>0.29399999999999998</v>
      </c>
      <c r="F37" s="460">
        <f t="shared" si="2"/>
        <v>11288.94</v>
      </c>
      <c r="G37" s="365">
        <f t="shared" si="3"/>
        <v>0.24740399999999996</v>
      </c>
      <c r="H37" s="465">
        <v>15000</v>
      </c>
      <c r="I37" s="365">
        <f t="shared" si="4"/>
        <v>0.22678493150684928</v>
      </c>
      <c r="J37" s="463">
        <v>14600</v>
      </c>
    </row>
    <row r="38" spans="1:10" x14ac:dyDescent="0.25">
      <c r="A38" s="390">
        <v>1339</v>
      </c>
      <c r="B38" s="5" t="s">
        <v>228</v>
      </c>
      <c r="C38" s="13">
        <v>3</v>
      </c>
      <c r="D38" s="12">
        <v>15990</v>
      </c>
      <c r="E38" s="367">
        <v>0.29399999999999998</v>
      </c>
      <c r="F38" s="460">
        <f t="shared" si="2"/>
        <v>11288.94</v>
      </c>
      <c r="G38" s="365">
        <f t="shared" si="3"/>
        <v>0.24740399999999996</v>
      </c>
      <c r="H38" s="465">
        <v>15000</v>
      </c>
      <c r="I38" s="365">
        <f t="shared" si="4"/>
        <v>0.16993088235294113</v>
      </c>
      <c r="J38" s="463">
        <v>13600</v>
      </c>
    </row>
    <row r="39" spans="1:10" ht="15.75" thickBot="1" x14ac:dyDescent="0.3">
      <c r="A39" s="391">
        <v>1170</v>
      </c>
      <c r="B39" s="36" t="s">
        <v>237</v>
      </c>
      <c r="C39" s="392">
        <v>3</v>
      </c>
      <c r="D39" s="393">
        <v>15990</v>
      </c>
      <c r="E39" s="394">
        <v>0.29399999999999998</v>
      </c>
      <c r="F39" s="461">
        <f t="shared" si="2"/>
        <v>11288.94</v>
      </c>
      <c r="G39" s="365">
        <f t="shared" si="3"/>
        <v>0.29444124999999999</v>
      </c>
      <c r="H39" s="466">
        <v>16000</v>
      </c>
      <c r="I39" s="365">
        <f t="shared" si="4"/>
        <v>0.21056363636363634</v>
      </c>
      <c r="J39" s="464">
        <v>14300</v>
      </c>
    </row>
    <row r="40" spans="1:10" s="198" customFormat="1" ht="15.75" thickBot="1" x14ac:dyDescent="0.3">
      <c r="C40" s="199"/>
      <c r="F40" s="384"/>
      <c r="G40" s="365"/>
      <c r="I40" s="365"/>
    </row>
    <row r="41" spans="1:10" x14ac:dyDescent="0.25">
      <c r="A41" s="385">
        <v>2356</v>
      </c>
      <c r="B41" s="386" t="s">
        <v>239</v>
      </c>
      <c r="C41" s="387">
        <v>15</v>
      </c>
      <c r="D41" s="386"/>
      <c r="E41" s="386"/>
      <c r="F41" s="388">
        <f t="shared" si="2"/>
        <v>0</v>
      </c>
      <c r="G41" s="365" t="e">
        <f t="shared" si="3"/>
        <v>#DIV/0!</v>
      </c>
      <c r="H41" s="386"/>
      <c r="I41" s="365" t="e">
        <f t="shared" si="4"/>
        <v>#DIV/0!</v>
      </c>
      <c r="J41" s="395"/>
    </row>
    <row r="42" spans="1:10" x14ac:dyDescent="0.25">
      <c r="A42" s="390">
        <v>2357</v>
      </c>
      <c r="B42" s="5" t="s">
        <v>240</v>
      </c>
      <c r="C42" s="13">
        <v>15</v>
      </c>
      <c r="D42" s="5"/>
      <c r="E42" s="5"/>
      <c r="F42" s="12">
        <f t="shared" si="2"/>
        <v>0</v>
      </c>
      <c r="G42" s="365" t="e">
        <f t="shared" si="3"/>
        <v>#DIV/0!</v>
      </c>
      <c r="H42" s="5"/>
      <c r="I42" s="365" t="e">
        <f t="shared" si="4"/>
        <v>#DIV/0!</v>
      </c>
      <c r="J42" s="35"/>
    </row>
    <row r="43" spans="1:10" x14ac:dyDescent="0.25">
      <c r="A43" s="396">
        <v>769</v>
      </c>
      <c r="B43" s="374" t="s">
        <v>241</v>
      </c>
      <c r="C43" s="375">
        <v>1</v>
      </c>
      <c r="D43" s="376">
        <v>32387</v>
      </c>
      <c r="E43" s="377">
        <v>0.37</v>
      </c>
      <c r="F43" s="376">
        <f t="shared" si="2"/>
        <v>20403.809999999998</v>
      </c>
      <c r="G43" s="365">
        <f t="shared" si="3"/>
        <v>0.34603173076923083</v>
      </c>
      <c r="H43" s="376">
        <v>31200</v>
      </c>
      <c r="I43" s="365">
        <f t="shared" si="4"/>
        <v>0.26605000000000006</v>
      </c>
      <c r="J43" s="397">
        <v>27800</v>
      </c>
    </row>
    <row r="44" spans="1:10" x14ac:dyDescent="0.25">
      <c r="A44" s="396">
        <v>768</v>
      </c>
      <c r="B44" s="374" t="s">
        <v>242</v>
      </c>
      <c r="C44" s="375">
        <v>1</v>
      </c>
      <c r="D44" s="376">
        <v>32387</v>
      </c>
      <c r="E44" s="377">
        <v>0.37</v>
      </c>
      <c r="F44" s="376">
        <f t="shared" si="2"/>
        <v>20403.809999999998</v>
      </c>
      <c r="G44" s="365">
        <f t="shared" si="3"/>
        <v>0.34603173076923083</v>
      </c>
      <c r="H44" s="376">
        <v>31200</v>
      </c>
      <c r="I44" s="365">
        <f t="shared" si="4"/>
        <v>0.26605000000000006</v>
      </c>
      <c r="J44" s="397">
        <v>27800</v>
      </c>
    </row>
    <row r="45" spans="1:10" x14ac:dyDescent="0.25">
      <c r="A45" s="396">
        <v>771</v>
      </c>
      <c r="B45" s="374" t="s">
        <v>243</v>
      </c>
      <c r="C45" s="375">
        <v>1</v>
      </c>
      <c r="D45" s="376">
        <v>32387</v>
      </c>
      <c r="E45" s="377">
        <v>0.37</v>
      </c>
      <c r="F45" s="376">
        <f t="shared" si="2"/>
        <v>20403.809999999998</v>
      </c>
      <c r="G45" s="365">
        <f t="shared" si="3"/>
        <v>0.34603173076923083</v>
      </c>
      <c r="H45" s="376">
        <v>31200</v>
      </c>
      <c r="I45" s="365">
        <f t="shared" si="4"/>
        <v>0.26605000000000006</v>
      </c>
      <c r="J45" s="397">
        <v>27800</v>
      </c>
    </row>
    <row r="46" spans="1:10" x14ac:dyDescent="0.25">
      <c r="A46" s="396">
        <v>516</v>
      </c>
      <c r="B46" s="374" t="s">
        <v>244</v>
      </c>
      <c r="C46" s="375">
        <v>1</v>
      </c>
      <c r="D46" s="376">
        <v>32387</v>
      </c>
      <c r="E46" s="377">
        <v>0.37</v>
      </c>
      <c r="F46" s="376">
        <f t="shared" si="2"/>
        <v>20403.809999999998</v>
      </c>
      <c r="G46" s="365">
        <f t="shared" si="3"/>
        <v>0.34603173076923083</v>
      </c>
      <c r="H46" s="376">
        <v>31200</v>
      </c>
      <c r="I46" s="365">
        <f t="shared" si="4"/>
        <v>0.26605000000000006</v>
      </c>
      <c r="J46" s="397">
        <v>27800</v>
      </c>
    </row>
    <row r="47" spans="1:10" x14ac:dyDescent="0.25">
      <c r="A47" s="396">
        <v>770</v>
      </c>
      <c r="B47" s="374" t="s">
        <v>245</v>
      </c>
      <c r="C47" s="375">
        <v>1</v>
      </c>
      <c r="D47" s="376">
        <v>32387</v>
      </c>
      <c r="E47" s="377">
        <v>0.37</v>
      </c>
      <c r="F47" s="376">
        <f t="shared" si="2"/>
        <v>20403.809999999998</v>
      </c>
      <c r="G47" s="365">
        <f t="shared" si="3"/>
        <v>0.34603173076923083</v>
      </c>
      <c r="H47" s="376">
        <v>31200</v>
      </c>
      <c r="I47" s="365">
        <f t="shared" si="4"/>
        <v>0.26605000000000006</v>
      </c>
      <c r="J47" s="397">
        <v>27800</v>
      </c>
    </row>
    <row r="48" spans="1:10" x14ac:dyDescent="0.25">
      <c r="A48" s="398">
        <v>518</v>
      </c>
      <c r="B48" s="378" t="s">
        <v>246</v>
      </c>
      <c r="C48" s="379">
        <v>1</v>
      </c>
      <c r="D48" s="380">
        <v>12905</v>
      </c>
      <c r="E48" s="381">
        <v>0.42</v>
      </c>
      <c r="F48" s="380">
        <f t="shared" si="2"/>
        <v>7484.9000000000005</v>
      </c>
      <c r="G48" s="365">
        <f t="shared" si="3"/>
        <v>0.28715238095238088</v>
      </c>
      <c r="H48" s="380">
        <v>10500</v>
      </c>
      <c r="I48" s="365">
        <f t="shared" si="4"/>
        <v>0.19517204301075264</v>
      </c>
      <c r="J48" s="399">
        <v>9300</v>
      </c>
    </row>
    <row r="49" spans="1:10" x14ac:dyDescent="0.25">
      <c r="A49" s="398">
        <v>774</v>
      </c>
      <c r="B49" s="378" t="s">
        <v>247</v>
      </c>
      <c r="C49" s="379">
        <v>1</v>
      </c>
      <c r="D49" s="380">
        <v>12905</v>
      </c>
      <c r="E49" s="381">
        <v>0.42</v>
      </c>
      <c r="F49" s="380">
        <f t="shared" si="2"/>
        <v>7484.9000000000005</v>
      </c>
      <c r="G49" s="365">
        <f t="shared" si="3"/>
        <v>0.28715238095238088</v>
      </c>
      <c r="H49" s="380">
        <v>10500</v>
      </c>
      <c r="I49" s="365">
        <f t="shared" si="4"/>
        <v>0.19517204301075264</v>
      </c>
      <c r="J49" s="399">
        <v>9300</v>
      </c>
    </row>
    <row r="50" spans="1:10" x14ac:dyDescent="0.25">
      <c r="A50" s="398">
        <v>1795</v>
      </c>
      <c r="B50" s="378" t="s">
        <v>248</v>
      </c>
      <c r="C50" s="379">
        <v>1</v>
      </c>
      <c r="D50" s="380">
        <v>12905</v>
      </c>
      <c r="E50" s="381">
        <v>0.42</v>
      </c>
      <c r="F50" s="380">
        <f t="shared" si="2"/>
        <v>7484.9000000000005</v>
      </c>
      <c r="G50" s="365">
        <f t="shared" si="3"/>
        <v>0.28715238095238088</v>
      </c>
      <c r="H50" s="380">
        <v>10500</v>
      </c>
      <c r="I50" s="365">
        <f t="shared" si="4"/>
        <v>0.19517204301075264</v>
      </c>
      <c r="J50" s="399">
        <v>9300</v>
      </c>
    </row>
    <row r="51" spans="1:10" x14ac:dyDescent="0.25">
      <c r="A51" s="398">
        <v>773</v>
      </c>
      <c r="B51" s="378" t="s">
        <v>249</v>
      </c>
      <c r="C51" s="379">
        <v>1</v>
      </c>
      <c r="D51" s="380">
        <v>12905</v>
      </c>
      <c r="E51" s="381">
        <v>0.42</v>
      </c>
      <c r="F51" s="380">
        <f t="shared" si="2"/>
        <v>7484.9000000000005</v>
      </c>
      <c r="G51" s="365">
        <f t="shared" si="3"/>
        <v>0.28715238095238088</v>
      </c>
      <c r="H51" s="380">
        <v>10500</v>
      </c>
      <c r="I51" s="365">
        <f t="shared" si="4"/>
        <v>0.19517204301075264</v>
      </c>
      <c r="J51" s="399">
        <v>9300</v>
      </c>
    </row>
    <row r="52" spans="1:10" x14ac:dyDescent="0.25">
      <c r="A52" s="398">
        <v>775</v>
      </c>
      <c r="B52" s="378" t="s">
        <v>250</v>
      </c>
      <c r="C52" s="379">
        <v>1</v>
      </c>
      <c r="D52" s="380">
        <v>12905</v>
      </c>
      <c r="E52" s="381">
        <v>0.42</v>
      </c>
      <c r="F52" s="380">
        <f t="shared" si="2"/>
        <v>7484.9000000000005</v>
      </c>
      <c r="G52" s="365">
        <f t="shared" si="3"/>
        <v>0.28715238095238088</v>
      </c>
      <c r="H52" s="380">
        <v>10500</v>
      </c>
      <c r="I52" s="365">
        <f t="shared" si="4"/>
        <v>0.19517204301075264</v>
      </c>
      <c r="J52" s="399">
        <v>9300</v>
      </c>
    </row>
    <row r="53" spans="1:10" x14ac:dyDescent="0.25">
      <c r="A53" s="398">
        <v>772</v>
      </c>
      <c r="B53" s="378" t="s">
        <v>251</v>
      </c>
      <c r="C53" s="379">
        <v>1</v>
      </c>
      <c r="D53" s="380">
        <v>12905</v>
      </c>
      <c r="E53" s="381">
        <v>0.42</v>
      </c>
      <c r="F53" s="380">
        <f t="shared" si="2"/>
        <v>7484.9000000000005</v>
      </c>
      <c r="G53" s="365">
        <f t="shared" si="3"/>
        <v>0.28715238095238088</v>
      </c>
      <c r="H53" s="380">
        <v>10500</v>
      </c>
      <c r="I53" s="365">
        <f t="shared" si="4"/>
        <v>0.19517204301075264</v>
      </c>
      <c r="J53" s="399">
        <v>9300</v>
      </c>
    </row>
    <row r="54" spans="1:10" x14ac:dyDescent="0.25">
      <c r="A54" s="398">
        <v>1720</v>
      </c>
      <c r="B54" s="378" t="s">
        <v>252</v>
      </c>
      <c r="C54" s="379">
        <v>1</v>
      </c>
      <c r="D54" s="380">
        <v>12905</v>
      </c>
      <c r="E54" s="381">
        <v>0.42</v>
      </c>
      <c r="F54" s="380">
        <f t="shared" si="2"/>
        <v>7484.9000000000005</v>
      </c>
      <c r="G54" s="365">
        <f t="shared" si="3"/>
        <v>0.28715238095238088</v>
      </c>
      <c r="H54" s="380">
        <v>10500</v>
      </c>
      <c r="I54" s="365">
        <f t="shared" si="4"/>
        <v>0.19517204301075264</v>
      </c>
      <c r="J54" s="399">
        <v>9300</v>
      </c>
    </row>
    <row r="55" spans="1:10" x14ac:dyDescent="0.25">
      <c r="A55" s="400">
        <v>1523</v>
      </c>
      <c r="B55" s="283" t="s">
        <v>253</v>
      </c>
      <c r="C55" s="382">
        <v>1</v>
      </c>
      <c r="D55" s="284"/>
      <c r="E55" s="383"/>
      <c r="F55" s="284">
        <f t="shared" si="2"/>
        <v>0</v>
      </c>
      <c r="G55" s="283"/>
      <c r="H55" s="284">
        <v>21000</v>
      </c>
      <c r="I55" s="365">
        <f t="shared" si="4"/>
        <v>1</v>
      </c>
      <c r="J55" s="286">
        <v>19200</v>
      </c>
    </row>
    <row r="56" spans="1:10" ht="15.75" thickBot="1" x14ac:dyDescent="0.3">
      <c r="A56" s="401">
        <v>1515</v>
      </c>
      <c r="B56" s="402" t="s">
        <v>254</v>
      </c>
      <c r="C56" s="403">
        <v>1</v>
      </c>
      <c r="D56" s="404"/>
      <c r="E56" s="405"/>
      <c r="F56" s="404">
        <f t="shared" si="2"/>
        <v>0</v>
      </c>
      <c r="G56" s="402"/>
      <c r="H56" s="404">
        <v>21000</v>
      </c>
      <c r="I56" s="365">
        <f t="shared" si="4"/>
        <v>1</v>
      </c>
      <c r="J56" s="406">
        <v>19200</v>
      </c>
    </row>
    <row r="57" spans="1:10" s="371" customFormat="1" x14ac:dyDescent="0.25">
      <c r="C57" s="372"/>
      <c r="E57" s="373"/>
      <c r="F57" s="200"/>
    </row>
    <row r="58" spans="1:10" s="198" customFormat="1" ht="15.75" thickBot="1" x14ac:dyDescent="0.3">
      <c r="C58" s="199"/>
      <c r="F58" s="200"/>
    </row>
    <row r="59" spans="1:10" ht="15.75" thickBot="1" x14ac:dyDescent="0.3">
      <c r="A59" s="451">
        <v>2087</v>
      </c>
      <c r="B59" s="452" t="s">
        <v>255</v>
      </c>
      <c r="C59" s="453">
        <v>15</v>
      </c>
      <c r="D59" s="454">
        <v>33290</v>
      </c>
      <c r="E59" s="456">
        <v>0.36820000000000003</v>
      </c>
      <c r="F59" s="454">
        <f>D59-(D59*E59)</f>
        <v>21032.621999999999</v>
      </c>
      <c r="G59" s="449">
        <f>((H59-F59)/H59)*100%</f>
        <v>0.29891260000000003</v>
      </c>
      <c r="H59" s="454">
        <v>30000</v>
      </c>
      <c r="I59" s="449">
        <f>((J59-F59)/J59)*100%</f>
        <v>0.20028053231939166</v>
      </c>
      <c r="J59" s="455">
        <v>26300</v>
      </c>
    </row>
    <row r="60" spans="1:10" ht="15.75" thickBot="1" x14ac:dyDescent="0.3">
      <c r="A60" s="447">
        <v>2027</v>
      </c>
      <c r="B60" s="428" t="s">
        <v>256</v>
      </c>
      <c r="C60" s="448">
        <v>15</v>
      </c>
      <c r="D60" s="425">
        <v>33290</v>
      </c>
      <c r="E60" s="457">
        <v>0.36820000000000003</v>
      </c>
      <c r="F60" s="425">
        <f t="shared" si="2"/>
        <v>21032.621999999999</v>
      </c>
      <c r="G60" s="449">
        <f t="shared" ref="G60:G66" si="5">((H60-F60)/H60)*100%</f>
        <v>0.29891260000000003</v>
      </c>
      <c r="H60" s="425">
        <v>30000</v>
      </c>
      <c r="I60" s="449">
        <f t="shared" ref="I60:I66" si="6">((J60-F60)/J60)*100%</f>
        <v>0.20028053231939166</v>
      </c>
      <c r="J60" s="450">
        <v>26300</v>
      </c>
    </row>
    <row r="61" spans="1:10" ht="15.75" thickBot="1" x14ac:dyDescent="0.3">
      <c r="A61" s="391">
        <v>2028</v>
      </c>
      <c r="B61" s="36" t="s">
        <v>257</v>
      </c>
      <c r="C61" s="392">
        <v>15</v>
      </c>
      <c r="D61" s="36">
        <v>0</v>
      </c>
      <c r="E61" s="36"/>
      <c r="F61" s="407">
        <f t="shared" si="2"/>
        <v>0</v>
      </c>
      <c r="G61" s="446" t="e">
        <f t="shared" si="5"/>
        <v>#DIV/0!</v>
      </c>
      <c r="H61" s="36"/>
      <c r="I61" s="446" t="e">
        <f t="shared" si="6"/>
        <v>#DIV/0!</v>
      </c>
      <c r="J61" s="37"/>
    </row>
    <row r="62" spans="1:10" ht="15.75" thickBot="1" x14ac:dyDescent="0.3">
      <c r="G62" s="446"/>
      <c r="I62" s="446" t="e">
        <f t="shared" si="6"/>
        <v>#DIV/0!</v>
      </c>
    </row>
    <row r="63" spans="1:10" ht="15.75" thickBot="1" x14ac:dyDescent="0.3">
      <c r="A63" s="451">
        <v>1317</v>
      </c>
      <c r="B63" s="452" t="s">
        <v>258</v>
      </c>
      <c r="C63" s="453">
        <v>0</v>
      </c>
      <c r="D63" s="452"/>
      <c r="E63" s="452"/>
      <c r="F63" s="454">
        <v>18948</v>
      </c>
      <c r="G63" s="449">
        <f t="shared" si="5"/>
        <v>0.32328571428571429</v>
      </c>
      <c r="H63" s="454">
        <v>28000</v>
      </c>
      <c r="I63" s="449">
        <f t="shared" si="6"/>
        <v>0.20050632911392405</v>
      </c>
      <c r="J63" s="455">
        <v>23700</v>
      </c>
    </row>
    <row r="64" spans="1:10" ht="15.75" thickBot="1" x14ac:dyDescent="0.3">
      <c r="A64" s="390">
        <v>1465</v>
      </c>
      <c r="B64" s="5" t="s">
        <v>259</v>
      </c>
      <c r="C64" s="13">
        <v>0</v>
      </c>
      <c r="D64" s="5"/>
      <c r="E64" s="5"/>
      <c r="F64" s="12"/>
      <c r="G64" s="446">
        <f t="shared" si="5"/>
        <v>1</v>
      </c>
      <c r="H64" s="12">
        <v>40000</v>
      </c>
      <c r="I64" s="446">
        <f t="shared" si="6"/>
        <v>1</v>
      </c>
      <c r="J64" s="32">
        <v>36000</v>
      </c>
    </row>
    <row r="65" spans="1:10" ht="15.75" thickBot="1" x14ac:dyDescent="0.3">
      <c r="A65" s="447">
        <v>1474</v>
      </c>
      <c r="B65" s="428" t="s">
        <v>260</v>
      </c>
      <c r="C65" s="448">
        <v>1</v>
      </c>
      <c r="D65" s="428"/>
      <c r="E65" s="428"/>
      <c r="F65" s="425">
        <v>18948</v>
      </c>
      <c r="G65" s="449">
        <f t="shared" si="5"/>
        <v>0.3466206896551724</v>
      </c>
      <c r="H65" s="425">
        <v>29000</v>
      </c>
      <c r="I65" s="449">
        <f t="shared" si="6"/>
        <v>0.20050632911392405</v>
      </c>
      <c r="J65" s="450">
        <v>23700</v>
      </c>
    </row>
    <row r="66" spans="1:10" ht="15.75" thickBot="1" x14ac:dyDescent="0.3">
      <c r="A66" s="391">
        <v>1473</v>
      </c>
      <c r="B66" s="36" t="s">
        <v>261</v>
      </c>
      <c r="C66" s="392">
        <v>0</v>
      </c>
      <c r="D66" s="36"/>
      <c r="E66" s="36"/>
      <c r="F66" s="393"/>
      <c r="G66" s="446">
        <f t="shared" si="5"/>
        <v>1</v>
      </c>
      <c r="H66" s="393">
        <v>47000</v>
      </c>
      <c r="I66" s="446">
        <f t="shared" si="6"/>
        <v>1</v>
      </c>
      <c r="J66" s="33">
        <v>44400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QUANTUM</vt:lpstr>
      <vt:lpstr>Hoja1</vt:lpstr>
      <vt:lpstr>CAROZZI</vt:lpstr>
      <vt:lpstr>STAY HAPPY Y MAXI</vt:lpstr>
      <vt:lpstr>FAWNA OLD PRICE</vt:lpstr>
      <vt:lpstr>EXCLUSIVO</vt:lpstr>
      <vt:lpstr>AMERICANO</vt:lpstr>
      <vt:lpstr>PURINA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ARANIBAR CASTRO</dc:creator>
  <cp:lastModifiedBy>JORGE ARANIBAR CASTRO</cp:lastModifiedBy>
  <dcterms:created xsi:type="dcterms:W3CDTF">2025-01-28T15:11:53Z</dcterms:created>
  <dcterms:modified xsi:type="dcterms:W3CDTF">2025-03-20T00:47:22Z</dcterms:modified>
</cp:coreProperties>
</file>