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MY\"/>
    </mc:Choice>
  </mc:AlternateContent>
  <xr:revisionPtr revIDLastSave="0" documentId="13_ncr:1_{03EABE2F-7EFB-4922-B854-414F9609F7D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racking" sheetId="1" r:id="rId1"/>
    <sheet name="MY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3" hidden="1">'Daily Inventory Value'!$A$2:$CS$29</definedName>
    <definedName name="_xlnm._FilterDatabase" localSheetId="1" hidden="1">MY!$A$2:$AG$14</definedName>
    <definedName name="_xlnm._FilterDatabase" localSheetId="0" hidden="1">Tracking!$A$3:$AR$3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" i="1" l="1"/>
  <c r="AG12" i="1"/>
  <c r="AG11" i="1"/>
  <c r="AG10" i="1"/>
  <c r="AG9" i="1"/>
  <c r="AG8" i="1"/>
  <c r="AG7" i="1"/>
  <c r="AG6" i="1"/>
  <c r="AG5" i="1"/>
  <c r="AG4" i="1"/>
  <c r="U13" i="1"/>
  <c r="U12" i="1"/>
  <c r="U11" i="1"/>
  <c r="U10" i="1"/>
  <c r="U9" i="1"/>
  <c r="U8" i="1"/>
  <c r="U7" i="1"/>
  <c r="U6" i="1"/>
  <c r="U5" i="1"/>
  <c r="U4" i="1"/>
  <c r="P13" i="1"/>
  <c r="P12" i="1"/>
  <c r="P11" i="1"/>
  <c r="P10" i="1"/>
  <c r="P9" i="1"/>
  <c r="P8" i="1"/>
  <c r="P7" i="1"/>
  <c r="P6" i="1"/>
  <c r="P5" i="1"/>
  <c r="P4" i="1"/>
  <c r="AI15" i="8"/>
  <c r="S15" i="8"/>
  <c r="AF15" i="8" s="1"/>
  <c r="R15" i="8"/>
  <c r="Q15" i="8"/>
  <c r="Y15" i="8" s="1"/>
  <c r="P15" i="8"/>
  <c r="O15" i="8"/>
  <c r="N15" i="8"/>
  <c r="AE15" i="8" s="1"/>
  <c r="M15" i="8"/>
  <c r="L15" i="8"/>
  <c r="K15" i="8"/>
  <c r="AA15" i="8" s="1"/>
  <c r="W15" i="8" s="1"/>
  <c r="J15" i="8"/>
  <c r="I15" i="8"/>
  <c r="H15" i="8"/>
  <c r="X15" i="8" s="1"/>
  <c r="G15" i="8"/>
  <c r="F15" i="8"/>
  <c r="V15" i="8" s="1"/>
  <c r="E15" i="8"/>
  <c r="U15" i="8" s="1"/>
  <c r="D15" i="8"/>
  <c r="T15" i="8" s="1"/>
  <c r="AC15" i="8" l="1"/>
  <c r="Z15" i="8"/>
  <c r="AD15" i="8"/>
  <c r="AH15" i="8"/>
  <c r="H2" i="3" l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G2" i="3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G2" i="4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G2" i="5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G2" i="6"/>
  <c r="E3" i="5" l="1"/>
  <c r="E10" i="4" l="1"/>
  <c r="E28" i="4"/>
  <c r="E29" i="4"/>
  <c r="E9" i="4"/>
  <c r="E7" i="4"/>
  <c r="E3" i="4"/>
  <c r="E26" i="4"/>
  <c r="E14" i="4"/>
  <c r="E23" i="4"/>
  <c r="E12" i="4"/>
  <c r="E18" i="4"/>
  <c r="E21" i="4"/>
  <c r="E25" i="4"/>
  <c r="E15" i="4"/>
  <c r="E11" i="4"/>
  <c r="E5" i="4"/>
  <c r="E24" i="4"/>
  <c r="E13" i="4"/>
  <c r="E4" i="4"/>
  <c r="E6" i="4"/>
  <c r="E27" i="4"/>
  <c r="E20" i="4"/>
  <c r="E17" i="4"/>
  <c r="E22" i="4"/>
  <c r="E8" i="4"/>
  <c r="E16" i="4"/>
  <c r="E19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K9" i="1" s="1"/>
  <c r="C22" i="3"/>
  <c r="J9" i="1" s="1"/>
  <c r="D21" i="3"/>
  <c r="C21" i="3"/>
  <c r="D20" i="3"/>
  <c r="C20" i="3"/>
  <c r="D19" i="3"/>
  <c r="C19" i="3"/>
  <c r="D18" i="3"/>
  <c r="C18" i="3"/>
  <c r="J5" i="1" s="1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K12" i="1" s="1"/>
  <c r="C11" i="3"/>
  <c r="J12" i="1" s="1"/>
  <c r="D10" i="3"/>
  <c r="K6" i="1" s="1"/>
  <c r="C10" i="3"/>
  <c r="J6" i="1" s="1"/>
  <c r="D9" i="3"/>
  <c r="C9" i="3"/>
  <c r="D8" i="3"/>
  <c r="C8" i="3"/>
  <c r="D7" i="3"/>
  <c r="C7" i="3"/>
  <c r="D6" i="3"/>
  <c r="K10" i="1" s="1"/>
  <c r="C6" i="3"/>
  <c r="J10" i="1" s="1"/>
  <c r="D5" i="3"/>
  <c r="K4" i="1" s="1"/>
  <c r="C5" i="3"/>
  <c r="J4" i="1" s="1"/>
  <c r="D4" i="3"/>
  <c r="C4" i="3"/>
  <c r="D3" i="3"/>
  <c r="C3" i="3"/>
  <c r="D19" i="4"/>
  <c r="C19" i="4"/>
  <c r="D16" i="4"/>
  <c r="C16" i="4"/>
  <c r="D8" i="4"/>
  <c r="C8" i="4"/>
  <c r="D22" i="4"/>
  <c r="C22" i="4"/>
  <c r="D17" i="4"/>
  <c r="C17" i="4"/>
  <c r="D20" i="4"/>
  <c r="C20" i="4"/>
  <c r="D27" i="4"/>
  <c r="C27" i="4"/>
  <c r="D6" i="4"/>
  <c r="AA9" i="1" s="1"/>
  <c r="C6" i="4"/>
  <c r="Z9" i="1" s="1"/>
  <c r="D4" i="4"/>
  <c r="AA8" i="1" s="1"/>
  <c r="C4" i="4"/>
  <c r="Z8" i="1" s="1"/>
  <c r="D13" i="4"/>
  <c r="AA7" i="1" s="1"/>
  <c r="C13" i="4"/>
  <c r="D24" i="4"/>
  <c r="C24" i="4"/>
  <c r="D5" i="4"/>
  <c r="C5" i="4"/>
  <c r="Z5" i="1" s="1"/>
  <c r="D11" i="4"/>
  <c r="C11" i="4"/>
  <c r="D15" i="4"/>
  <c r="C15" i="4"/>
  <c r="D25" i="4"/>
  <c r="C25" i="4"/>
  <c r="D21" i="4"/>
  <c r="C21" i="4"/>
  <c r="D18" i="4"/>
  <c r="C18" i="4"/>
  <c r="D12" i="4"/>
  <c r="C12" i="4"/>
  <c r="D23" i="4"/>
  <c r="AA12" i="1" s="1"/>
  <c r="C23" i="4"/>
  <c r="Z12" i="1" s="1"/>
  <c r="D14" i="4"/>
  <c r="AA6" i="1" s="1"/>
  <c r="C14" i="4"/>
  <c r="Z6" i="1" s="1"/>
  <c r="D26" i="4"/>
  <c r="C26" i="4"/>
  <c r="D3" i="4"/>
  <c r="AA13" i="1" s="1"/>
  <c r="C3" i="4"/>
  <c r="Z13" i="1" s="1"/>
  <c r="D7" i="4"/>
  <c r="AA11" i="1" s="1"/>
  <c r="C7" i="4"/>
  <c r="D9" i="4"/>
  <c r="C9" i="4"/>
  <c r="Z10" i="1" s="1"/>
  <c r="D29" i="4"/>
  <c r="AA4" i="1" s="1"/>
  <c r="C29" i="4"/>
  <c r="Z4" i="1" s="1"/>
  <c r="D28" i="4"/>
  <c r="C28" i="4"/>
  <c r="D10" i="4"/>
  <c r="C10" i="4"/>
  <c r="AB4" i="1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N9" i="1" s="1"/>
  <c r="C22" i="5"/>
  <c r="M9" i="1" s="1"/>
  <c r="D21" i="5"/>
  <c r="C21" i="5"/>
  <c r="M8" i="1" s="1"/>
  <c r="D20" i="5"/>
  <c r="C20" i="5"/>
  <c r="M7" i="1" s="1"/>
  <c r="D19" i="5"/>
  <c r="C19" i="5"/>
  <c r="D18" i="5"/>
  <c r="C18" i="5"/>
  <c r="M5" i="1" s="1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M12" i="1" s="1"/>
  <c r="D10" i="5"/>
  <c r="N6" i="1" s="1"/>
  <c r="C10" i="5"/>
  <c r="D9" i="5"/>
  <c r="C9" i="5"/>
  <c r="D8" i="5"/>
  <c r="N13" i="1" s="1"/>
  <c r="C8" i="5"/>
  <c r="M13" i="1" s="1"/>
  <c r="D7" i="5"/>
  <c r="N11" i="1" s="1"/>
  <c r="C7" i="5"/>
  <c r="D6" i="5"/>
  <c r="N10" i="1" s="1"/>
  <c r="C6" i="5"/>
  <c r="M10" i="1" s="1"/>
  <c r="D5" i="5"/>
  <c r="N4" i="1" s="1"/>
  <c r="C5" i="5"/>
  <c r="M4" i="1" s="1"/>
  <c r="D4" i="5"/>
  <c r="C4" i="5"/>
  <c r="D3" i="5"/>
  <c r="C3" i="5"/>
  <c r="O4" i="1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AM9" i="1" s="1"/>
  <c r="C37" i="6"/>
  <c r="AL9" i="1" s="1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AM6" i="1" s="1"/>
  <c r="C25" i="6"/>
  <c r="D24" i="6"/>
  <c r="C24" i="6"/>
  <c r="AL13" i="1" s="1"/>
  <c r="D23" i="6"/>
  <c r="C23" i="6"/>
  <c r="D22" i="6"/>
  <c r="AM11" i="1" s="1"/>
  <c r="C22" i="6"/>
  <c r="AL11" i="1" s="1"/>
  <c r="D21" i="6"/>
  <c r="C21" i="6"/>
  <c r="AL10" i="1" s="1"/>
  <c r="AN4" i="1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AM4" i="1" s="1"/>
  <c r="C8" i="6"/>
  <c r="AL4" i="1" s="1"/>
  <c r="D7" i="6"/>
  <c r="C7" i="6"/>
  <c r="D6" i="6"/>
  <c r="C6" i="6"/>
  <c r="D5" i="6"/>
  <c r="C5" i="6"/>
  <c r="D4" i="6"/>
  <c r="C4" i="6"/>
  <c r="D3" i="6"/>
  <c r="C3" i="6"/>
  <c r="E14" i="1"/>
  <c r="D14" i="1"/>
  <c r="C14" i="1"/>
  <c r="AL5" i="1"/>
  <c r="AA5" i="1"/>
  <c r="AM7" i="1"/>
  <c r="AL7" i="1"/>
  <c r="Z7" i="1"/>
  <c r="N7" i="1"/>
  <c r="K7" i="1"/>
  <c r="J7" i="1"/>
  <c r="J8" i="1"/>
  <c r="AM10" i="1"/>
  <c r="AA10" i="1"/>
  <c r="K11" i="1"/>
  <c r="AM13" i="1"/>
  <c r="K13" i="1"/>
  <c r="J13" i="1"/>
  <c r="M6" i="1"/>
  <c r="K8" i="1" l="1"/>
  <c r="K5" i="1"/>
  <c r="L4" i="1"/>
  <c r="AN13" i="1"/>
  <c r="AN7" i="1"/>
  <c r="AL6" i="1"/>
  <c r="AH6" i="1" s="1"/>
  <c r="AL8" i="1"/>
  <c r="AH8" i="1" s="1"/>
  <c r="AL12" i="1"/>
  <c r="AH12" i="1" s="1"/>
  <c r="AM5" i="1"/>
  <c r="AM8" i="1"/>
  <c r="AM12" i="1"/>
  <c r="AI12" i="1" s="1"/>
  <c r="AN5" i="1"/>
  <c r="AN6" i="1"/>
  <c r="AN9" i="1"/>
  <c r="AN11" i="1"/>
  <c r="AN10" i="1"/>
  <c r="AN12" i="1"/>
  <c r="AN8" i="1"/>
  <c r="O5" i="1"/>
  <c r="O8" i="1"/>
  <c r="O6" i="1"/>
  <c r="O9" i="1"/>
  <c r="N5" i="1"/>
  <c r="N8" i="1"/>
  <c r="N12" i="1"/>
  <c r="M11" i="1"/>
  <c r="M14" i="1" s="1"/>
  <c r="O10" i="1"/>
  <c r="O13" i="1"/>
  <c r="O12" i="1"/>
  <c r="O11" i="1"/>
  <c r="O7" i="1"/>
  <c r="AB8" i="1"/>
  <c r="AB7" i="1"/>
  <c r="AB13" i="1"/>
  <c r="Z11" i="1"/>
  <c r="AB11" i="1"/>
  <c r="AB6" i="1"/>
  <c r="AB9" i="1"/>
  <c r="AB10" i="1"/>
  <c r="AB5" i="1"/>
  <c r="AB12" i="1"/>
  <c r="J11" i="1"/>
  <c r="L13" i="1"/>
  <c r="L8" i="1"/>
  <c r="L5" i="1"/>
  <c r="L12" i="1"/>
  <c r="L7" i="1"/>
  <c r="L11" i="1"/>
  <c r="L6" i="1"/>
  <c r="L9" i="1"/>
  <c r="L10" i="1"/>
  <c r="W7" i="1"/>
  <c r="AI11" i="1"/>
  <c r="W11" i="1"/>
  <c r="V5" i="1"/>
  <c r="V9" i="1"/>
  <c r="V8" i="1"/>
  <c r="V13" i="1"/>
  <c r="V10" i="1"/>
  <c r="W10" i="1"/>
  <c r="AH10" i="1"/>
  <c r="AI10" i="1"/>
  <c r="V6" i="1"/>
  <c r="AH9" i="1"/>
  <c r="AI9" i="1"/>
  <c r="W13" i="1"/>
  <c r="AH4" i="1"/>
  <c r="AH13" i="1"/>
  <c r="V4" i="1"/>
  <c r="AI6" i="1"/>
  <c r="AH7" i="1"/>
  <c r="AI4" i="1"/>
  <c r="AI13" i="1"/>
  <c r="AH5" i="1"/>
  <c r="AI7" i="1"/>
  <c r="W9" i="1"/>
  <c r="W6" i="1"/>
  <c r="V7" i="1"/>
  <c r="W4" i="1"/>
  <c r="AA14" i="1"/>
  <c r="V12" i="1"/>
  <c r="W12" i="1"/>
  <c r="X4" i="1" l="1"/>
  <c r="AH11" i="1"/>
  <c r="W5" i="1"/>
  <c r="AJ12" i="1"/>
  <c r="W8" i="1"/>
  <c r="AJ7" i="1"/>
  <c r="N14" i="1"/>
  <c r="K14" i="1"/>
  <c r="W14" i="1" s="1"/>
  <c r="AI5" i="1"/>
  <c r="AI8" i="1"/>
  <c r="AJ4" i="1"/>
  <c r="AM14" i="1"/>
  <c r="AN14" i="1"/>
  <c r="AJ13" i="1"/>
  <c r="J14" i="1"/>
  <c r="V11" i="1"/>
  <c r="AJ8" i="1"/>
  <c r="AL14" i="1"/>
  <c r="AJ6" i="1"/>
  <c r="X9" i="1"/>
  <c r="O14" i="1"/>
  <c r="X7" i="1"/>
  <c r="X5" i="1"/>
  <c r="Z14" i="1"/>
  <c r="AB14" i="1"/>
  <c r="X11" i="1"/>
  <c r="X10" i="1"/>
  <c r="AJ11" i="1"/>
  <c r="AJ10" i="1"/>
  <c r="X13" i="1"/>
  <c r="X6" i="1"/>
  <c r="AJ9" i="1"/>
  <c r="R7" i="1"/>
  <c r="X8" i="1"/>
  <c r="L14" i="1"/>
  <c r="AJ5" i="1"/>
  <c r="X12" i="1"/>
  <c r="Q5" i="1"/>
  <c r="R11" i="1"/>
  <c r="Q9" i="1"/>
  <c r="Q10" i="1"/>
  <c r="Q12" i="1"/>
  <c r="R12" i="1"/>
  <c r="Q13" i="1"/>
  <c r="R6" i="1"/>
  <c r="Q8" i="1"/>
  <c r="R13" i="1"/>
  <c r="Q4" i="1"/>
  <c r="R4" i="1"/>
  <c r="Q6" i="1"/>
  <c r="Q7" i="1"/>
  <c r="R10" i="1"/>
  <c r="R9" i="1"/>
  <c r="Y4" i="1" l="1"/>
  <c r="AK12" i="1"/>
  <c r="AK7" i="1"/>
  <c r="V14" i="1"/>
  <c r="Q11" i="1"/>
  <c r="Y6" i="1"/>
  <c r="Y10" i="1"/>
  <c r="Y5" i="1"/>
  <c r="Y12" i="1"/>
  <c r="Y8" i="1"/>
  <c r="Y13" i="1"/>
  <c r="Y11" i="1"/>
  <c r="Y7" i="1"/>
  <c r="Y9" i="1"/>
  <c r="R8" i="1"/>
  <c r="R5" i="1"/>
  <c r="AK13" i="1"/>
  <c r="AK8" i="1"/>
  <c r="AK10" i="1"/>
  <c r="AK5" i="1"/>
  <c r="AK9" i="1"/>
  <c r="AK11" i="1"/>
  <c r="AK6" i="1"/>
  <c r="AK4" i="1"/>
  <c r="S4" i="1"/>
  <c r="T4" i="1" s="1"/>
  <c r="AI14" i="1"/>
  <c r="R14" i="1" s="1"/>
  <c r="AH14" i="1"/>
  <c r="X14" i="1"/>
  <c r="S11" i="1"/>
  <c r="T11" i="1" s="1"/>
  <c r="AJ14" i="1"/>
  <c r="S13" i="1"/>
  <c r="T13" i="1" s="1"/>
  <c r="S8" i="1"/>
  <c r="T8" i="1" s="1"/>
  <c r="S10" i="1"/>
  <c r="T10" i="1" s="1"/>
  <c r="S9" i="1"/>
  <c r="T9" i="1" s="1"/>
  <c r="S6" i="1"/>
  <c r="T6" i="1" s="1"/>
  <c r="S5" i="1"/>
  <c r="T5" i="1" s="1"/>
  <c r="S7" i="1"/>
  <c r="T7" i="1" s="1"/>
  <c r="S12" i="1"/>
  <c r="T12" i="1" s="1"/>
  <c r="Q14" i="1" l="1"/>
  <c r="S14" i="1"/>
</calcChain>
</file>

<file path=xl/sharedStrings.xml><?xml version="1.0" encoding="utf-8"?>
<sst xmlns="http://schemas.openxmlformats.org/spreadsheetml/2006/main" count="168" uniqueCount="98">
  <si>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</si>
  <si>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</si>
  <si>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</si>
  <si>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</si>
  <si>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</si>
  <si>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</si>
  <si>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</si>
  <si>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</si>
  <si>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</si>
  <si>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</si>
  <si>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</si>
  <si>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</si>
  <si>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</si>
  <si>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</si>
  <si>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</si>
  <si>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</si>
  <si>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</si>
  <si>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</si>
  <si>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</si>
  <si>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</si>
  <si>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</si>
  <si>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</si>
  <si>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</si>
  <si>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</si>
  <si>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</si>
  <si>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</si>
  <si>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</si>
  <si>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</si>
  <si>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</si>
  <si>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</si>
  <si>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</si>
  <si>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</si>
  <si>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</si>
  <si>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</si>
  <si>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</si>
  <si>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</si>
  <si>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</si>
  <si>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</si>
  <si>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</si>
  <si>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</si>
  <si>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realme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</si>
  <si>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</si>
  <si>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</si>
  <si>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</si>
  <si>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</si>
  <si>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</si>
  <si>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</si>
  <si>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</si>
  <si>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</si>
  <si>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</si>
  <si>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</si>
  <si>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Jul</t>
  </si>
  <si>
    <t>L3M Average</t>
  </si>
  <si>
    <t>Comments</t>
  </si>
  <si>
    <t>Long Term</t>
  </si>
  <si>
    <t>TOTAL</t>
  </si>
  <si>
    <t>WC reduction initiatives and update</t>
  </si>
  <si>
    <t>Reg BD comment</t>
  </si>
  <si>
    <t>Current month's inventory days initiatives</t>
  </si>
  <si>
    <t>Previous month's inventory days  initiatives</t>
  </si>
  <si>
    <t>On track to hit target</t>
  </si>
  <si>
    <t>Current month's payable days initiatives</t>
  </si>
  <si>
    <t>Previous month's payable days  initiatives</t>
  </si>
  <si>
    <t>On track to hit target (Y/N)</t>
  </si>
  <si>
    <t>Top Suppliers 
(Top 80% by WC or COGS)</t>
  </si>
  <si>
    <t>Jun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</si>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</sst>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5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4" fillId="5" borderId="2" xfId="0" applyNumberFormat="1" applyFont="1" applyFill="1" applyBorder="1" applyAlignment="1">
      <alignment horizontal="left"/>
    </xf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5" xfId="0" applyNumberFormat="1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3" fillId="0" borderId="14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4" xfId="0" applyNumberFormat="1" applyFont="1" applyBorder="1" applyAlignment="1">
      <alignment horizontal="left"/>
    </xf>
    <xf numFmtId="3" fontId="3" fillId="0" borderId="14" xfId="0" applyNumberFormat="1" applyFont="1" applyBorder="1"/>
    <xf numFmtId="3" fontId="3" fillId="0" borderId="14" xfId="0" quotePrefix="1" applyNumberFormat="1" applyFont="1" applyBorder="1" applyAlignment="1">
      <alignment horizontal="left"/>
    </xf>
    <xf numFmtId="3" fontId="3" fillId="9" borderId="14" xfId="0" quotePrefix="1" applyNumberFormat="1" applyFont="1" applyFill="1" applyBorder="1" applyAlignment="1">
      <alignment horizontal="left"/>
    </xf>
    <xf numFmtId="3" fontId="0" fillId="0" borderId="15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3" fontId="3" fillId="8" borderId="15" xfId="0" applyNumberFormat="1" applyFont="1" applyFill="1" applyBorder="1" applyAlignment="1">
      <alignment horizontal="left" vertical="top" wrapText="1"/>
    </xf>
    <xf numFmtId="3" fontId="0" fillId="9" borderId="15" xfId="0" applyNumberFormat="1" applyFill="1" applyBorder="1" applyAlignment="1">
      <alignment horizontal="left" vertical="top" wrapText="1"/>
    </xf>
    <xf numFmtId="3" fontId="3" fillId="9" borderId="15" xfId="0" applyNumberFormat="1" applyFont="1" applyFill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8" borderId="1" xfId="0" applyNumberFormat="1" applyFont="1" applyFill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3" fillId="8" borderId="9" xfId="0" applyNumberFormat="1" applyFont="1" applyFill="1" applyBorder="1" applyAlignment="1">
      <alignment horizontal="left" vertical="top" wrapText="1"/>
    </xf>
    <xf numFmtId="14" fontId="3" fillId="0" borderId="8" xfId="0" applyNumberFormat="1" applyFont="1" applyBorder="1"/>
    <xf numFmtId="14" fontId="3" fillId="0" borderId="6" xfId="0" applyNumberFormat="1" applyFont="1" applyBorder="1"/>
    <xf numFmtId="0" fontId="0" fillId="0" borderId="0" xfId="0" applyAlignment="1">
      <alignment vertical="top"/>
    </xf>
    <xf numFmtId="0" fontId="0" fillId="0" borderId="3" xfId="0" applyBorder="1"/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5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3" fillId="0" borderId="14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3" fillId="0" borderId="1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10" borderId="3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3" fillId="10" borderId="4" xfId="0" applyFont="1" applyFill="1" applyBorder="1" applyAlignment="1">
      <alignment vertical="top" wrapText="1"/>
    </xf>
    <xf numFmtId="0" fontId="3" fillId="10" borderId="8" xfId="0" applyFont="1" applyFill="1" applyBorder="1" applyAlignment="1">
      <alignment vertical="top" wrapText="1"/>
    </xf>
    <xf numFmtId="0" fontId="3" fillId="10" borderId="6" xfId="0" applyFont="1" applyFill="1" applyBorder="1" applyAlignment="1">
      <alignment vertical="top" wrapText="1"/>
    </xf>
    <xf numFmtId="0" fontId="3" fillId="10" borderId="5" xfId="0" applyFont="1" applyFill="1" applyBorder="1" applyAlignment="1">
      <alignment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5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0" fontId="3" fillId="0" borderId="16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0" fillId="0" borderId="17" xfId="0" applyBorder="1" applyAlignment="1">
      <alignment vertical="top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7" xfId="0" applyNumberForma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7" xfId="0" applyNumberFormat="1" applyFont="1" applyBorder="1" applyAlignment="1">
      <alignment horizontal="left" vertical="top"/>
    </xf>
    <xf numFmtId="3" fontId="6" fillId="0" borderId="14" xfId="0" applyNumberFormat="1" applyFont="1" applyBorder="1" applyAlignment="1">
      <alignment horizontal="left" vertical="top"/>
    </xf>
    <xf numFmtId="3" fontId="6" fillId="0" borderId="14" xfId="0" applyNumberFormat="1" applyFont="1" applyFill="1" applyBorder="1" applyAlignment="1">
      <alignment horizontal="left" vertical="top"/>
    </xf>
    <xf numFmtId="3" fontId="0" fillId="0" borderId="16" xfId="0" applyNumberFormat="1" applyBorder="1" applyAlignment="1">
      <alignment horizontal="center" vertical="top"/>
    </xf>
    <xf numFmtId="3" fontId="0" fillId="0" borderId="14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10" borderId="2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  <xf numFmtId="3" fontId="0" fillId="11" borderId="2" xfId="0" applyNumberFormat="1" applyFill="1" applyBorder="1" applyAlignment="1">
      <alignment horizontal="left"/>
    </xf>
    <xf numFmtId="3" fontId="7" fillId="11" borderId="2" xfId="0" applyNumberFormat="1" applyFont="1" applyFill="1" applyBorder="1" applyAlignment="1">
      <alignment horizontal="left"/>
    </xf>
    <xf numFmtId="3" fontId="0" fillId="11" borderId="4" xfId="0" applyNumberFormat="1" applyFill="1" applyBorder="1" applyAlignment="1">
      <alignment horizontal="left"/>
    </xf>
    <xf numFmtId="3" fontId="3" fillId="10" borderId="15" xfId="0" applyNumberFormat="1" applyFont="1" applyFill="1" applyBorder="1" applyAlignment="1">
      <alignment horizontal="left" wrapText="1"/>
    </xf>
    <xf numFmtId="3" fontId="3" fillId="10" borderId="1" xfId="0" applyNumberFormat="1" applyFont="1" applyFill="1" applyBorder="1" applyAlignment="1">
      <alignment horizontal="left" wrapText="1"/>
    </xf>
    <xf numFmtId="4" fontId="4" fillId="5" borderId="4" xfId="0" applyNumberFormat="1" applyFont="1" applyFill="1" applyBorder="1" applyAlignment="1">
      <alignment horizontal="left"/>
    </xf>
    <xf numFmtId="0" fontId="0" fillId="9" borderId="10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3" fontId="5" fillId="0" borderId="10" xfId="0" applyNumberFormat="1" applyFont="1" applyBorder="1" applyAlignment="1">
      <alignment horizontal="left" vertical="top"/>
    </xf>
    <xf numFmtId="3" fontId="5" fillId="0" borderId="0" xfId="0" applyNumberFormat="1" applyFont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3" fillId="0" borderId="13" xfId="0" quotePrefix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</cellXfs>
  <cellStyles count="2">
    <cellStyle name="Normal" xfId="0" builtinId="0"/>
    <cellStyle name="Percent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pher Lim" id="{1067CBF5-EB6E-490D-8D1E-C34CC8117F8C}" userId="S::christopher.lim@shopee.com::28270085-9577-4025-90b3-2d294390a9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R67"/>
  <sheetViews>
    <sheetView showGridLines="0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5" customWidth="1"/>
    <col min="5" max="5" width="12.5703125" style="74" customWidth="1"/>
    <col min="6" max="6" width="12.42578125" customWidth="1"/>
    <col min="7" max="8" width="12.140625" customWidth="1"/>
    <col min="9" max="9" width="14.42578125" customWidth="1"/>
    <col min="10" max="15" width="13.140625" style="15" hidden="1" customWidth="1" outlineLevel="1"/>
    <col min="16" max="16" width="13.140625" style="15" customWidth="1" collapsed="1"/>
    <col min="17" max="25" width="13.140625" style="15" customWidth="1"/>
    <col min="26" max="28" width="13.140625" style="15" hidden="1" customWidth="1" outlineLevel="1"/>
    <col min="29" max="29" width="13.140625" style="15" customWidth="1" collapsed="1"/>
    <col min="30" max="35" width="13.140625" style="15" customWidth="1"/>
    <col min="36" max="36" width="13.140625" style="20" customWidth="1"/>
    <col min="37" max="37" width="13.140625" style="15" customWidth="1"/>
    <col min="38" max="40" width="13.140625" style="15" hidden="1" customWidth="1" outlineLevel="1"/>
    <col min="41" max="41" width="8.85546875" customWidth="1" collapsed="1"/>
  </cols>
  <sheetData>
    <row r="1" spans="1:44" x14ac:dyDescent="0.25">
      <c r="A1" s="24" t="s">
        <v>0</v>
      </c>
      <c r="B1" s="25">
        <v>43733</v>
      </c>
      <c r="C1" s="23" t="s">
        <v>1</v>
      </c>
      <c r="D1" s="16"/>
      <c r="E1" s="75"/>
      <c r="F1" s="1"/>
      <c r="G1" s="1"/>
      <c r="H1" s="1"/>
      <c r="I1" s="1"/>
      <c r="J1" s="37"/>
      <c r="K1" s="37"/>
      <c r="L1" s="37"/>
      <c r="M1" s="37"/>
      <c r="N1" s="37"/>
      <c r="O1" s="37"/>
      <c r="P1" s="31" t="s">
        <v>2</v>
      </c>
      <c r="Q1" s="21"/>
      <c r="R1" s="21"/>
      <c r="S1" s="21"/>
      <c r="T1" s="2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134"/>
    </row>
    <row r="2" spans="1:44" s="3" customFormat="1" x14ac:dyDescent="0.25">
      <c r="A2" s="10"/>
      <c r="B2" s="10" t="s">
        <v>3</v>
      </c>
      <c r="C2" s="18"/>
      <c r="D2" s="17"/>
      <c r="E2" s="76"/>
      <c r="F2" s="11"/>
      <c r="G2" s="12"/>
      <c r="H2" s="13"/>
      <c r="I2" s="11"/>
      <c r="J2" s="39" t="s">
        <v>4</v>
      </c>
      <c r="K2" s="40"/>
      <c r="L2" s="41"/>
      <c r="M2" s="39" t="s">
        <v>5</v>
      </c>
      <c r="N2" s="40"/>
      <c r="O2" s="41"/>
      <c r="P2" s="26" t="s">
        <v>6</v>
      </c>
      <c r="Q2" s="22"/>
      <c r="R2" s="22"/>
      <c r="S2" s="22"/>
      <c r="T2" s="27"/>
      <c r="U2" s="26" t="s">
        <v>7</v>
      </c>
      <c r="V2" s="22"/>
      <c r="W2" s="22"/>
      <c r="X2" s="22"/>
      <c r="Y2" s="27"/>
      <c r="Z2" s="22" t="s">
        <v>8</v>
      </c>
      <c r="AA2" s="22"/>
      <c r="AB2" s="22"/>
      <c r="AC2" s="129"/>
      <c r="AD2" s="130" t="s">
        <v>56</v>
      </c>
      <c r="AE2" s="129"/>
      <c r="AF2" s="131"/>
      <c r="AG2" s="26" t="s">
        <v>9</v>
      </c>
      <c r="AH2" s="22"/>
      <c r="AI2" s="22"/>
      <c r="AJ2" s="22"/>
      <c r="AK2" s="27"/>
      <c r="AL2" s="22" t="s">
        <v>10</v>
      </c>
      <c r="AM2" s="22"/>
      <c r="AN2" s="22"/>
      <c r="AO2" s="130" t="s">
        <v>56</v>
      </c>
      <c r="AP2" s="129"/>
      <c r="AQ2" s="129"/>
      <c r="AR2" s="131"/>
    </row>
    <row r="3" spans="1:44" ht="75" customHeight="1" x14ac:dyDescent="0.25">
      <c r="A3" s="43" t="s">
        <v>30</v>
      </c>
      <c r="B3" s="44" t="s">
        <v>11</v>
      </c>
      <c r="C3" s="45" t="s">
        <v>12</v>
      </c>
      <c r="D3" s="46" t="s">
        <v>13</v>
      </c>
      <c r="E3" s="77" t="s">
        <v>14</v>
      </c>
      <c r="F3" s="36" t="s">
        <v>15</v>
      </c>
      <c r="G3" s="47" t="s">
        <v>16</v>
      </c>
      <c r="H3" s="48" t="s">
        <v>17</v>
      </c>
      <c r="I3" s="36" t="s">
        <v>18</v>
      </c>
      <c r="J3" s="38">
        <v>43647</v>
      </c>
      <c r="K3" s="38">
        <v>43678</v>
      </c>
      <c r="L3" s="42" t="s">
        <v>19</v>
      </c>
      <c r="M3" s="38">
        <v>43647</v>
      </c>
      <c r="N3" s="38">
        <v>43678</v>
      </c>
      <c r="O3" s="42" t="s">
        <v>19</v>
      </c>
      <c r="P3" s="30" t="s">
        <v>20</v>
      </c>
      <c r="Q3" s="35">
        <v>43647</v>
      </c>
      <c r="R3" s="35">
        <v>43678</v>
      </c>
      <c r="S3" s="35" t="s">
        <v>21</v>
      </c>
      <c r="T3" s="30" t="s">
        <v>22</v>
      </c>
      <c r="U3" s="28" t="s">
        <v>20</v>
      </c>
      <c r="V3" s="35">
        <v>43647</v>
      </c>
      <c r="W3" s="35">
        <v>43678</v>
      </c>
      <c r="X3" s="30" t="s">
        <v>23</v>
      </c>
      <c r="Y3" s="30" t="s">
        <v>22</v>
      </c>
      <c r="Z3" s="35">
        <v>43647</v>
      </c>
      <c r="AA3" s="35">
        <v>43678</v>
      </c>
      <c r="AB3" s="30" t="s">
        <v>21</v>
      </c>
      <c r="AC3" s="132" t="s">
        <v>57</v>
      </c>
      <c r="AD3" s="133" t="s">
        <v>58</v>
      </c>
      <c r="AE3" s="133" t="s">
        <v>59</v>
      </c>
      <c r="AF3" s="132" t="s">
        <v>60</v>
      </c>
      <c r="AG3" s="30" t="s">
        <v>20</v>
      </c>
      <c r="AH3" s="35">
        <v>43647</v>
      </c>
      <c r="AI3" s="35">
        <v>43678</v>
      </c>
      <c r="AJ3" s="30" t="s">
        <v>24</v>
      </c>
      <c r="AK3" s="29" t="s">
        <v>22</v>
      </c>
      <c r="AL3" s="35">
        <v>43647</v>
      </c>
      <c r="AM3" s="35">
        <v>43678</v>
      </c>
      <c r="AN3" s="30" t="s">
        <v>24</v>
      </c>
      <c r="AO3" s="132" t="s">
        <v>57</v>
      </c>
      <c r="AP3" s="133" t="s">
        <v>61</v>
      </c>
      <c r="AQ3" s="133" t="s">
        <v>62</v>
      </c>
      <c r="AR3" s="132" t="s">
        <v>63</v>
      </c>
    </row>
    <row r="4" spans="1:44" s="72" customFormat="1" x14ac:dyDescent="0.25">
      <c r="A4" s="59"/>
      <c r="B4" s="135"/>
      <c r="C4" s="50"/>
      <c r="D4" s="50"/>
      <c r="E4" s="50"/>
      <c r="F4" s="49"/>
      <c r="G4" s="49"/>
      <c r="H4" s="49"/>
      <c r="I4" s="59"/>
      <c r="J4" s="78" t="e">
        <f>VLOOKUP($B4,'Daily COGS'!$B:$E,2,FALSE)</f>
        <v>#N/A</v>
      </c>
      <c r="K4" s="78" t="e">
        <f>VLOOKUP($B4,'Daily COGS'!$B:$E,3,FALSE)</f>
        <v>#N/A</v>
      </c>
      <c r="L4" s="78" t="e">
        <f>VLOOKUP($B4,'Daily COGS'!$B:$E,4,FALSE)</f>
        <v>#N/A</v>
      </c>
      <c r="M4" s="78" t="e">
        <f>VLOOKUP($B4,'Daily Inbounds'!$B:$E,2,FALSE)</f>
        <v>#N/A</v>
      </c>
      <c r="N4" s="78" t="e">
        <f>VLOOKUP($B4,'Daily Inbounds'!$B:$E,3,FALSE)</f>
        <v>#N/A</v>
      </c>
      <c r="O4" s="78" t="e">
        <f>VLOOKUP($B4,'Daily Inbounds'!$B:$E,4,FALSE)</f>
        <v>#N/A</v>
      </c>
      <c r="P4" s="65" t="str">
        <f>IFERROR(VLOOKUP($B4,MY!$A:$AJ, 23,FALSE), "")</f>
        <v/>
      </c>
      <c r="Q4" s="61" t="str">
        <f t="shared" ref="Q4:Q14" si="0">IFERROR(IF(V4="n.a.", -AH4, IF(AH4="n.a.", V4, V4-AH4)),"n.a.")</f>
        <v>n.a.</v>
      </c>
      <c r="R4" s="61" t="str">
        <f t="shared" ref="R4:R14" si="1">IFERROR(IF(W4="n.a.", -AI4, IF(AI4="n.a.", W4, W4-AI4)),"n.a.")</f>
        <v>n.a.</v>
      </c>
      <c r="S4" s="62" t="str">
        <f t="shared" ref="S4:S14" si="2">IFERROR(IF(X4="n.a.", -AJ4, IF(AJ4="n.a.", X4, X4-AJ4)),"n.a.")</f>
        <v>n.a.</v>
      </c>
      <c r="T4" s="82" t="str">
        <f t="shared" ref="T4:T13" si="3">IFERROR(P4-S4, "n.a.")</f>
        <v>n.a.</v>
      </c>
      <c r="U4" s="69" t="str">
        <f>IFERROR(VLOOKUP($B4,MY!$A:$AJ, 27,FALSE), "")</f>
        <v/>
      </c>
      <c r="V4" s="61" t="str">
        <f t="shared" ref="V4:V14" si="4">IFERROR(Z4/J4*30,"n.a.")</f>
        <v>n.a.</v>
      </c>
      <c r="W4" s="63" t="str">
        <f t="shared" ref="W4:W14" si="5">IFERROR(AA4/K4*30,"n.a.")</f>
        <v>n.a.</v>
      </c>
      <c r="X4" s="61" t="str">
        <f t="shared" ref="X4:X14" si="6">IFERROR(AB4/L4*30,"n.a.")</f>
        <v>n.a.</v>
      </c>
      <c r="Y4" s="82" t="str">
        <f t="shared" ref="Y4:Y13" si="7">IFERROR(-X4+U4,"n.a.")</f>
        <v>n.a.</v>
      </c>
      <c r="Z4" s="78" t="e">
        <f>VLOOKUP(B4,'Daily Inventory Value'!B:E,2,FALSE)</f>
        <v>#N/A</v>
      </c>
      <c r="AA4" s="78" t="e">
        <f>VLOOKUP(B4,'Daily Inventory Value'!B:E,3,FALSE)</f>
        <v>#N/A</v>
      </c>
      <c r="AB4" s="78" t="e">
        <f>VLOOKUP(B4,'Daily Inventory Value'!B:E,4,FALSE)</f>
        <v>#N/A</v>
      </c>
      <c r="AC4" s="78"/>
      <c r="AD4" s="78"/>
      <c r="AE4" s="78"/>
      <c r="AF4" s="78"/>
      <c r="AG4" s="60" t="str">
        <f>IFERROR(VLOOKUP($B4,MY!$A:$AJ, 32,FALSE), "")</f>
        <v/>
      </c>
      <c r="AH4" s="61" t="str">
        <f t="shared" ref="AH4:AH14" si="8">IFERROR(AL4/J4*30,"n.a.")</f>
        <v>n.a.</v>
      </c>
      <c r="AI4" s="61" t="str">
        <f t="shared" ref="AI4:AI14" si="9">IFERROR(AM4/K4*30,"n.a.")</f>
        <v>n.a.</v>
      </c>
      <c r="AJ4" s="58" t="str">
        <f t="shared" ref="AJ4:AJ14" si="10">IFERROR(AN4/L4*30,"n.a.")</f>
        <v>n.a.</v>
      </c>
      <c r="AK4" s="82" t="str">
        <f t="shared" ref="AK4:AK13" si="11">IFERROR(-AG4+AJ4, "n.a.")</f>
        <v>n.a.</v>
      </c>
      <c r="AL4" s="78" t="e">
        <f>VLOOKUP(B4,'Daily Accounts Payable'!B:E,2,FALSE)</f>
        <v>#N/A</v>
      </c>
      <c r="AM4" s="78" t="e">
        <f>VLOOKUP(B4,'Daily Accounts Payable'!B:E,3,FALSE)</f>
        <v>#N/A</v>
      </c>
      <c r="AN4" s="78" t="e">
        <f>VLOOKUP(B4,'Daily Accounts Payable'!B:E,4,FALSE)</f>
        <v>#N/A</v>
      </c>
    </row>
    <row r="5" spans="1:44" s="72" customFormat="1" x14ac:dyDescent="0.25">
      <c r="A5" s="73"/>
      <c r="B5" s="136"/>
      <c r="C5" s="49"/>
      <c r="D5" s="49"/>
      <c r="E5" s="49"/>
      <c r="F5" s="49"/>
      <c r="G5" s="49"/>
      <c r="H5" s="49"/>
      <c r="I5" s="59"/>
      <c r="J5" s="78" t="e">
        <f>VLOOKUP($B5,'Daily COGS'!$B:$E,2,FALSE)</f>
        <v>#N/A</v>
      </c>
      <c r="K5" s="78" t="e">
        <f>VLOOKUP($B5,'Daily COGS'!$B:$E,3,FALSE)</f>
        <v>#N/A</v>
      </c>
      <c r="L5" s="78" t="e">
        <f>VLOOKUP($B5,'Daily COGS'!$B:$E,4,FALSE)</f>
        <v>#N/A</v>
      </c>
      <c r="M5" s="78" t="e">
        <f>VLOOKUP($B5,'Daily Inbounds'!$B:$E,2,FALSE)</f>
        <v>#N/A</v>
      </c>
      <c r="N5" s="78" t="e">
        <f>VLOOKUP($B5,'Daily Inbounds'!$B:$E,3,FALSE)</f>
        <v>#N/A</v>
      </c>
      <c r="O5" s="78" t="e">
        <f>VLOOKUP($B5,'Daily Inbounds'!$B:$E,4,FALSE)</f>
        <v>#N/A</v>
      </c>
      <c r="P5" s="65" t="str">
        <f>IFERROR(VLOOKUP($B5,MY!$A:$AJ, 23,FALSE), "")</f>
        <v/>
      </c>
      <c r="Q5" s="66" t="str">
        <f t="shared" si="0"/>
        <v>n.a.</v>
      </c>
      <c r="R5" s="66" t="str">
        <f t="shared" si="1"/>
        <v>n.a.</v>
      </c>
      <c r="S5" s="67" t="str">
        <f t="shared" si="2"/>
        <v>n.a.</v>
      </c>
      <c r="T5" s="82" t="str">
        <f t="shared" si="3"/>
        <v>n.a.</v>
      </c>
      <c r="U5" s="69" t="str">
        <f>IFERROR(VLOOKUP($B5,MY!$A:$AJ, 27,FALSE), "")</f>
        <v/>
      </c>
      <c r="V5" s="66" t="str">
        <f t="shared" si="4"/>
        <v>n.a.</v>
      </c>
      <c r="W5" s="68" t="str">
        <f t="shared" si="5"/>
        <v>n.a.</v>
      </c>
      <c r="X5" s="66" t="str">
        <f t="shared" si="6"/>
        <v>n.a.</v>
      </c>
      <c r="Y5" s="82" t="str">
        <f t="shared" si="7"/>
        <v>n.a.</v>
      </c>
      <c r="Z5" s="79" t="e">
        <f>VLOOKUP(B5,'Daily Inventory Value'!B:E,2,FALSE)</f>
        <v>#N/A</v>
      </c>
      <c r="AA5" s="79" t="e">
        <f>VLOOKUP(B5,'Daily Inventory Value'!B:E,3,FALSE)</f>
        <v>#N/A</v>
      </c>
      <c r="AB5" s="79" t="e">
        <f>VLOOKUP(B5,'Daily Inventory Value'!B:E,4,FALSE)</f>
        <v>#N/A</v>
      </c>
      <c r="AC5" s="79"/>
      <c r="AD5" s="79"/>
      <c r="AE5" s="79"/>
      <c r="AF5" s="79"/>
      <c r="AG5" s="60" t="str">
        <f>IFERROR(VLOOKUP($B5,MY!$A:$AJ, 32,FALSE), "")</f>
        <v/>
      </c>
      <c r="AH5" s="66" t="str">
        <f t="shared" si="8"/>
        <v>n.a.</v>
      </c>
      <c r="AI5" s="66" t="str">
        <f t="shared" si="9"/>
        <v>n.a.</v>
      </c>
      <c r="AJ5" s="50" t="str">
        <f t="shared" si="10"/>
        <v>n.a.</v>
      </c>
      <c r="AK5" s="82" t="str">
        <f t="shared" si="11"/>
        <v>n.a.</v>
      </c>
      <c r="AL5" s="79" t="e">
        <f>VLOOKUP(B5,'Daily Accounts Payable'!B:E,2,FALSE)</f>
        <v>#N/A</v>
      </c>
      <c r="AM5" s="79" t="e">
        <f>VLOOKUP(B5,'Daily Accounts Payable'!B:E,3,FALSE)</f>
        <v>#N/A</v>
      </c>
      <c r="AN5" s="79" t="e">
        <f>VLOOKUP(B5,'Daily Accounts Payable'!B:E,4,FALSE)</f>
        <v>#N/A</v>
      </c>
    </row>
    <row r="6" spans="1:44" s="72" customFormat="1" x14ac:dyDescent="0.25">
      <c r="A6" s="73"/>
      <c r="B6" s="136"/>
      <c r="C6" s="49"/>
      <c r="D6" s="49"/>
      <c r="E6" s="49"/>
      <c r="F6" s="49"/>
      <c r="G6" s="49"/>
      <c r="H6" s="49"/>
      <c r="I6" s="59"/>
      <c r="J6" s="78" t="e">
        <f>VLOOKUP($B6,'Daily COGS'!$B:$E,2,FALSE)</f>
        <v>#N/A</v>
      </c>
      <c r="K6" s="78" t="e">
        <f>VLOOKUP($B6,'Daily COGS'!$B:$E,3,FALSE)</f>
        <v>#N/A</v>
      </c>
      <c r="L6" s="78" t="e">
        <f>VLOOKUP($B6,'Daily COGS'!$B:$E,4,FALSE)</f>
        <v>#N/A</v>
      </c>
      <c r="M6" s="78" t="e">
        <f>VLOOKUP($B6,'Daily Inbounds'!$B:$E,2,FALSE)</f>
        <v>#N/A</v>
      </c>
      <c r="N6" s="78" t="e">
        <f>VLOOKUP($B6,'Daily Inbounds'!$B:$E,3,FALSE)</f>
        <v>#N/A</v>
      </c>
      <c r="O6" s="78" t="e">
        <f>VLOOKUP($B6,'Daily Inbounds'!$B:$E,4,FALSE)</f>
        <v>#N/A</v>
      </c>
      <c r="P6" s="65" t="str">
        <f>IFERROR(VLOOKUP($B6,MY!$A:$AJ, 23,FALSE), "")</f>
        <v/>
      </c>
      <c r="Q6" s="66" t="str">
        <f t="shared" si="0"/>
        <v>n.a.</v>
      </c>
      <c r="R6" s="66" t="str">
        <f t="shared" si="1"/>
        <v>n.a.</v>
      </c>
      <c r="S6" s="67" t="str">
        <f t="shared" si="2"/>
        <v>n.a.</v>
      </c>
      <c r="T6" s="82" t="str">
        <f t="shared" si="3"/>
        <v>n.a.</v>
      </c>
      <c r="U6" s="69" t="str">
        <f>IFERROR(VLOOKUP($B6,MY!$A:$AJ, 27,FALSE), "")</f>
        <v/>
      </c>
      <c r="V6" s="66" t="str">
        <f t="shared" si="4"/>
        <v>n.a.</v>
      </c>
      <c r="W6" s="68" t="str">
        <f t="shared" si="5"/>
        <v>n.a.</v>
      </c>
      <c r="X6" s="66" t="str">
        <f t="shared" si="6"/>
        <v>n.a.</v>
      </c>
      <c r="Y6" s="82" t="str">
        <f t="shared" si="7"/>
        <v>n.a.</v>
      </c>
      <c r="Z6" s="79" t="e">
        <f>VLOOKUP(B6,'Daily Inventory Value'!B:E,2,FALSE)</f>
        <v>#N/A</v>
      </c>
      <c r="AA6" s="79" t="e">
        <f>VLOOKUP(B6,'Daily Inventory Value'!B:E,3,FALSE)</f>
        <v>#N/A</v>
      </c>
      <c r="AB6" s="79" t="e">
        <f>VLOOKUP(B6,'Daily Inventory Value'!B:E,4,FALSE)</f>
        <v>#N/A</v>
      </c>
      <c r="AC6" s="79"/>
      <c r="AD6" s="79"/>
      <c r="AE6" s="79"/>
      <c r="AF6" s="79"/>
      <c r="AG6" s="60" t="str">
        <f>IFERROR(VLOOKUP($B6,MY!$A:$AJ, 32,FALSE), "")</f>
        <v/>
      </c>
      <c r="AH6" s="66" t="str">
        <f t="shared" si="8"/>
        <v>n.a.</v>
      </c>
      <c r="AI6" s="66" t="str">
        <f t="shared" si="9"/>
        <v>n.a.</v>
      </c>
      <c r="AJ6" s="50" t="str">
        <f t="shared" si="10"/>
        <v>n.a.</v>
      </c>
      <c r="AK6" s="82" t="str">
        <f t="shared" si="11"/>
        <v>n.a.</v>
      </c>
      <c r="AL6" s="79" t="e">
        <f>VLOOKUP(B6,'Daily Accounts Payable'!B:E,2,FALSE)</f>
        <v>#N/A</v>
      </c>
      <c r="AM6" s="79" t="e">
        <f>VLOOKUP(B6,'Daily Accounts Payable'!B:E,3,FALSE)</f>
        <v>#N/A</v>
      </c>
      <c r="AN6" s="79" t="e">
        <f>VLOOKUP(B6,'Daily Accounts Payable'!B:E,4,FALSE)</f>
        <v>#N/A</v>
      </c>
    </row>
    <row r="7" spans="1:44" s="72" customFormat="1" x14ac:dyDescent="0.25">
      <c r="A7" s="73"/>
      <c r="B7" s="136"/>
      <c r="C7" s="49"/>
      <c r="D7" s="49"/>
      <c r="E7" s="49"/>
      <c r="F7" s="49"/>
      <c r="G7" s="49"/>
      <c r="H7" s="49"/>
      <c r="I7" s="59"/>
      <c r="J7" s="78" t="e">
        <f>VLOOKUP($B7,'Daily COGS'!$B:$E,2,FALSE)</f>
        <v>#N/A</v>
      </c>
      <c r="K7" s="78" t="e">
        <f>VLOOKUP($B7,'Daily COGS'!$B:$E,3,FALSE)</f>
        <v>#N/A</v>
      </c>
      <c r="L7" s="78" t="e">
        <f>VLOOKUP($B7,'Daily COGS'!$B:$E,4,FALSE)</f>
        <v>#N/A</v>
      </c>
      <c r="M7" s="78" t="e">
        <f>VLOOKUP($B7,'Daily Inbounds'!$B:$E,2,FALSE)</f>
        <v>#N/A</v>
      </c>
      <c r="N7" s="78" t="e">
        <f>VLOOKUP($B7,'Daily Inbounds'!$B:$E,3,FALSE)</f>
        <v>#N/A</v>
      </c>
      <c r="O7" s="78" t="e">
        <f>VLOOKUP($B7,'Daily Inbounds'!$B:$E,4,FALSE)</f>
        <v>#N/A</v>
      </c>
      <c r="P7" s="65" t="str">
        <f>IFERROR(VLOOKUP($B7,MY!$A:$AJ, 23,FALSE), "")</f>
        <v/>
      </c>
      <c r="Q7" s="66" t="str">
        <f t="shared" si="0"/>
        <v>n.a.</v>
      </c>
      <c r="R7" s="66" t="str">
        <f t="shared" si="1"/>
        <v>n.a.</v>
      </c>
      <c r="S7" s="67" t="str">
        <f t="shared" si="2"/>
        <v>n.a.</v>
      </c>
      <c r="T7" s="82" t="str">
        <f t="shared" si="3"/>
        <v>n.a.</v>
      </c>
      <c r="U7" s="69" t="str">
        <f>IFERROR(VLOOKUP($B7,MY!$A:$AJ, 27,FALSE), "")</f>
        <v/>
      </c>
      <c r="V7" s="66" t="str">
        <f t="shared" si="4"/>
        <v>n.a.</v>
      </c>
      <c r="W7" s="68" t="str">
        <f t="shared" si="5"/>
        <v>n.a.</v>
      </c>
      <c r="X7" s="66" t="str">
        <f t="shared" si="6"/>
        <v>n.a.</v>
      </c>
      <c r="Y7" s="82" t="str">
        <f t="shared" si="7"/>
        <v>n.a.</v>
      </c>
      <c r="Z7" s="79" t="e">
        <f>VLOOKUP(B7,'Daily Inventory Value'!B:E,2,FALSE)</f>
        <v>#N/A</v>
      </c>
      <c r="AA7" s="79" t="e">
        <f>VLOOKUP(B7,'Daily Inventory Value'!B:E,3,FALSE)</f>
        <v>#N/A</v>
      </c>
      <c r="AB7" s="79" t="e">
        <f>VLOOKUP(B7,'Daily Inventory Value'!B:E,4,FALSE)</f>
        <v>#N/A</v>
      </c>
      <c r="AC7" s="79"/>
      <c r="AD7" s="79"/>
      <c r="AE7" s="79"/>
      <c r="AF7" s="79"/>
      <c r="AG7" s="60" t="str">
        <f>IFERROR(VLOOKUP($B7,MY!$A:$AJ, 32,FALSE), "")</f>
        <v/>
      </c>
      <c r="AH7" s="66" t="str">
        <f t="shared" si="8"/>
        <v>n.a.</v>
      </c>
      <c r="AI7" s="66" t="str">
        <f t="shared" si="9"/>
        <v>n.a.</v>
      </c>
      <c r="AJ7" s="50" t="str">
        <f t="shared" si="10"/>
        <v>n.a.</v>
      </c>
      <c r="AK7" s="82" t="str">
        <f t="shared" si="11"/>
        <v>n.a.</v>
      </c>
      <c r="AL7" s="79" t="e">
        <f>VLOOKUP(B7,'Daily Accounts Payable'!B:E,2,FALSE)</f>
        <v>#N/A</v>
      </c>
      <c r="AM7" s="79" t="e">
        <f>VLOOKUP(B7,'Daily Accounts Payable'!B:E,3,FALSE)</f>
        <v>#N/A</v>
      </c>
      <c r="AN7" s="79" t="e">
        <f>VLOOKUP(B7,'Daily Accounts Payable'!B:E,4,FALSE)</f>
        <v>#N/A</v>
      </c>
    </row>
    <row r="8" spans="1:44" s="72" customFormat="1" x14ac:dyDescent="0.25">
      <c r="A8" s="83"/>
      <c r="B8" s="136"/>
      <c r="C8" s="49"/>
      <c r="D8" s="49"/>
      <c r="E8" s="49"/>
      <c r="F8" s="49"/>
      <c r="G8" s="49"/>
      <c r="H8" s="49"/>
      <c r="I8" s="59"/>
      <c r="J8" s="78" t="e">
        <f>VLOOKUP($B8,'Daily COGS'!$B:$E,2,FALSE)</f>
        <v>#N/A</v>
      </c>
      <c r="K8" s="78" t="e">
        <f>VLOOKUP($B8,'Daily COGS'!$B:$E,3,FALSE)</f>
        <v>#N/A</v>
      </c>
      <c r="L8" s="78" t="e">
        <f>VLOOKUP($B8,'Daily COGS'!$B:$E,4,FALSE)</f>
        <v>#N/A</v>
      </c>
      <c r="M8" s="78" t="e">
        <f>VLOOKUP($B8,'Daily Inbounds'!$B:$E,2,FALSE)</f>
        <v>#N/A</v>
      </c>
      <c r="N8" s="78" t="e">
        <f>VLOOKUP($B8,'Daily Inbounds'!$B:$E,3,FALSE)</f>
        <v>#N/A</v>
      </c>
      <c r="O8" s="78" t="e">
        <f>VLOOKUP($B8,'Daily Inbounds'!$B:$E,4,FALSE)</f>
        <v>#N/A</v>
      </c>
      <c r="P8" s="65" t="str">
        <f>IFERROR(VLOOKUP($B8,MY!$A:$AJ, 23,FALSE), "")</f>
        <v/>
      </c>
      <c r="Q8" s="66" t="str">
        <f t="shared" si="0"/>
        <v>n.a.</v>
      </c>
      <c r="R8" s="66" t="str">
        <f t="shared" si="1"/>
        <v>n.a.</v>
      </c>
      <c r="S8" s="67" t="str">
        <f t="shared" si="2"/>
        <v>n.a.</v>
      </c>
      <c r="T8" s="82" t="str">
        <f t="shared" si="3"/>
        <v>n.a.</v>
      </c>
      <c r="U8" s="69" t="str">
        <f>IFERROR(VLOOKUP($B8,MY!$A:$AJ, 27,FALSE), "")</f>
        <v/>
      </c>
      <c r="V8" s="66" t="str">
        <f t="shared" si="4"/>
        <v>n.a.</v>
      </c>
      <c r="W8" s="68" t="str">
        <f t="shared" si="5"/>
        <v>n.a.</v>
      </c>
      <c r="X8" s="66" t="str">
        <f t="shared" si="6"/>
        <v>n.a.</v>
      </c>
      <c r="Y8" s="82" t="str">
        <f t="shared" si="7"/>
        <v>n.a.</v>
      </c>
      <c r="Z8" s="79" t="e">
        <f>VLOOKUP(B8,'Daily Inventory Value'!B:E,2,FALSE)</f>
        <v>#N/A</v>
      </c>
      <c r="AA8" s="79" t="e">
        <f>VLOOKUP(B8,'Daily Inventory Value'!B:E,3,FALSE)</f>
        <v>#N/A</v>
      </c>
      <c r="AB8" s="79" t="e">
        <f>VLOOKUP(B8,'Daily Inventory Value'!B:E,4,FALSE)</f>
        <v>#N/A</v>
      </c>
      <c r="AC8" s="79"/>
      <c r="AD8" s="79"/>
      <c r="AE8" s="79"/>
      <c r="AF8" s="79"/>
      <c r="AG8" s="60" t="str">
        <f>IFERROR(VLOOKUP($B8,MY!$A:$AJ, 32,FALSE), "")</f>
        <v/>
      </c>
      <c r="AH8" s="66" t="str">
        <f t="shared" si="8"/>
        <v>n.a.</v>
      </c>
      <c r="AI8" s="66" t="str">
        <f t="shared" si="9"/>
        <v>n.a.</v>
      </c>
      <c r="AJ8" s="50" t="str">
        <f t="shared" si="10"/>
        <v>n.a.</v>
      </c>
      <c r="AK8" s="82" t="str">
        <f t="shared" si="11"/>
        <v>n.a.</v>
      </c>
      <c r="AL8" s="79" t="e">
        <f>VLOOKUP(B8,'Daily Accounts Payable'!B:E,2,FALSE)</f>
        <v>#N/A</v>
      </c>
      <c r="AM8" s="79" t="e">
        <f>VLOOKUP(B8,'Daily Accounts Payable'!B:E,3,FALSE)</f>
        <v>#N/A</v>
      </c>
      <c r="AN8" s="79" t="e">
        <f>VLOOKUP(B8,'Daily Accounts Payable'!B:E,4,FALSE)</f>
        <v>#N/A</v>
      </c>
    </row>
    <row r="9" spans="1:44" s="72" customFormat="1" x14ac:dyDescent="0.25">
      <c r="A9" s="64"/>
      <c r="B9" s="136"/>
      <c r="C9" s="49"/>
      <c r="D9" s="49"/>
      <c r="E9" s="49"/>
      <c r="F9" s="49"/>
      <c r="G9" s="49"/>
      <c r="H9" s="49"/>
      <c r="I9" s="59"/>
      <c r="J9" s="78" t="e">
        <f>VLOOKUP($B9,'Daily COGS'!$B:$E,2,FALSE)</f>
        <v>#N/A</v>
      </c>
      <c r="K9" s="78" t="e">
        <f>VLOOKUP($B9,'Daily COGS'!$B:$E,3,FALSE)</f>
        <v>#N/A</v>
      </c>
      <c r="L9" s="78" t="e">
        <f>VLOOKUP($B9,'Daily COGS'!$B:$E,4,FALSE)</f>
        <v>#N/A</v>
      </c>
      <c r="M9" s="78" t="e">
        <f>VLOOKUP($B9,'Daily Inbounds'!$B:$E,2,FALSE)</f>
        <v>#N/A</v>
      </c>
      <c r="N9" s="78" t="e">
        <f>VLOOKUP($B9,'Daily Inbounds'!$B:$E,3,FALSE)</f>
        <v>#N/A</v>
      </c>
      <c r="O9" s="78" t="e">
        <f>VLOOKUP($B9,'Daily Inbounds'!$B:$E,4,FALSE)</f>
        <v>#N/A</v>
      </c>
      <c r="P9" s="65" t="str">
        <f>IFERROR(VLOOKUP($B9,MY!$A:$AJ, 23,FALSE), "")</f>
        <v/>
      </c>
      <c r="Q9" s="66" t="str">
        <f t="shared" si="0"/>
        <v>n.a.</v>
      </c>
      <c r="R9" s="66" t="str">
        <f t="shared" si="1"/>
        <v>n.a.</v>
      </c>
      <c r="S9" s="67" t="str">
        <f t="shared" si="2"/>
        <v>n.a.</v>
      </c>
      <c r="T9" s="82" t="str">
        <f t="shared" si="3"/>
        <v>n.a.</v>
      </c>
      <c r="U9" s="69" t="str">
        <f>IFERROR(VLOOKUP($B9,MY!$A:$AJ, 27,FALSE), "")</f>
        <v/>
      </c>
      <c r="V9" s="66" t="str">
        <f t="shared" si="4"/>
        <v>n.a.</v>
      </c>
      <c r="W9" s="68" t="str">
        <f t="shared" si="5"/>
        <v>n.a.</v>
      </c>
      <c r="X9" s="66" t="str">
        <f t="shared" si="6"/>
        <v>n.a.</v>
      </c>
      <c r="Y9" s="82" t="str">
        <f t="shared" si="7"/>
        <v>n.a.</v>
      </c>
      <c r="Z9" s="79" t="e">
        <f>VLOOKUP(B9,'Daily Inventory Value'!B:E,2,FALSE)</f>
        <v>#N/A</v>
      </c>
      <c r="AA9" s="79" t="e">
        <f>VLOOKUP(B9,'Daily Inventory Value'!B:E,3,FALSE)</f>
        <v>#N/A</v>
      </c>
      <c r="AB9" s="79" t="e">
        <f>VLOOKUP(B9,'Daily Inventory Value'!B:E,4,FALSE)</f>
        <v>#N/A</v>
      </c>
      <c r="AC9" s="79"/>
      <c r="AD9" s="79"/>
      <c r="AE9" s="79"/>
      <c r="AF9" s="79"/>
      <c r="AG9" s="60" t="str">
        <f>IFERROR(VLOOKUP($B9,MY!$A:$AJ, 32,FALSE), "")</f>
        <v/>
      </c>
      <c r="AH9" s="66" t="str">
        <f t="shared" si="8"/>
        <v>n.a.</v>
      </c>
      <c r="AI9" s="66" t="str">
        <f t="shared" si="9"/>
        <v>n.a.</v>
      </c>
      <c r="AJ9" s="50" t="str">
        <f t="shared" si="10"/>
        <v>n.a.</v>
      </c>
      <c r="AK9" s="82" t="str">
        <f t="shared" si="11"/>
        <v>n.a.</v>
      </c>
      <c r="AL9" s="79" t="e">
        <f>VLOOKUP(B9,'Daily Accounts Payable'!B:E,2,FALSE)</f>
        <v>#N/A</v>
      </c>
      <c r="AM9" s="79" t="e">
        <f>VLOOKUP(B9,'Daily Accounts Payable'!B:E,3,FALSE)</f>
        <v>#N/A</v>
      </c>
      <c r="AN9" s="79" t="e">
        <f>VLOOKUP(B9,'Daily Accounts Payable'!B:E,4,FALSE)</f>
        <v>#N/A</v>
      </c>
    </row>
    <row r="10" spans="1:44" s="72" customFormat="1" x14ac:dyDescent="0.25">
      <c r="A10" s="59"/>
      <c r="B10" s="136"/>
      <c r="C10" s="49"/>
      <c r="D10" s="49"/>
      <c r="E10" s="49"/>
      <c r="F10" s="49"/>
      <c r="G10" s="49"/>
      <c r="H10" s="49"/>
      <c r="I10" s="59"/>
      <c r="J10" s="78" t="e">
        <f>VLOOKUP($B10,'Daily COGS'!$B:$E,2,FALSE)</f>
        <v>#N/A</v>
      </c>
      <c r="K10" s="78" t="e">
        <f>VLOOKUP($B10,'Daily COGS'!$B:$E,3,FALSE)</f>
        <v>#N/A</v>
      </c>
      <c r="L10" s="78" t="e">
        <f>VLOOKUP($B10,'Daily COGS'!$B:$E,4,FALSE)</f>
        <v>#N/A</v>
      </c>
      <c r="M10" s="78" t="e">
        <f>VLOOKUP($B10,'Daily Inbounds'!$B:$E,2,FALSE)</f>
        <v>#N/A</v>
      </c>
      <c r="N10" s="78" t="e">
        <f>VLOOKUP($B10,'Daily Inbounds'!$B:$E,3,FALSE)</f>
        <v>#N/A</v>
      </c>
      <c r="O10" s="78" t="e">
        <f>VLOOKUP($B10,'Daily Inbounds'!$B:$E,4,FALSE)</f>
        <v>#N/A</v>
      </c>
      <c r="P10" s="65" t="str">
        <f>IFERROR(VLOOKUP($B10,MY!$A:$AJ, 23,FALSE), "")</f>
        <v/>
      </c>
      <c r="Q10" s="66" t="str">
        <f t="shared" si="0"/>
        <v>n.a.</v>
      </c>
      <c r="R10" s="66" t="str">
        <f t="shared" si="1"/>
        <v>n.a.</v>
      </c>
      <c r="S10" s="67" t="str">
        <f t="shared" si="2"/>
        <v>n.a.</v>
      </c>
      <c r="T10" s="82" t="str">
        <f t="shared" si="3"/>
        <v>n.a.</v>
      </c>
      <c r="U10" s="69" t="str">
        <f>IFERROR(VLOOKUP($B10,MY!$A:$AJ, 27,FALSE), "")</f>
        <v/>
      </c>
      <c r="V10" s="66" t="str">
        <f t="shared" si="4"/>
        <v>n.a.</v>
      </c>
      <c r="W10" s="68" t="str">
        <f t="shared" si="5"/>
        <v>n.a.</v>
      </c>
      <c r="X10" s="66" t="str">
        <f t="shared" si="6"/>
        <v>n.a.</v>
      </c>
      <c r="Y10" s="82" t="str">
        <f t="shared" si="7"/>
        <v>n.a.</v>
      </c>
      <c r="Z10" s="79" t="e">
        <f>VLOOKUP(B10,'Daily Inventory Value'!B:E,2,FALSE)</f>
        <v>#N/A</v>
      </c>
      <c r="AA10" s="79" t="e">
        <f>VLOOKUP(B10,'Daily Inventory Value'!B:E,3,FALSE)</f>
        <v>#N/A</v>
      </c>
      <c r="AB10" s="79" t="e">
        <f>VLOOKUP(B10,'Daily Inventory Value'!B:E,4,FALSE)</f>
        <v>#N/A</v>
      </c>
      <c r="AC10" s="79"/>
      <c r="AD10" s="79"/>
      <c r="AE10" s="79"/>
      <c r="AF10" s="79"/>
      <c r="AG10" s="60" t="str">
        <f>IFERROR(VLOOKUP($B10,MY!$A:$AJ, 32,FALSE), "")</f>
        <v/>
      </c>
      <c r="AH10" s="66" t="str">
        <f t="shared" si="8"/>
        <v>n.a.</v>
      </c>
      <c r="AI10" s="66" t="str">
        <f t="shared" si="9"/>
        <v>n.a.</v>
      </c>
      <c r="AJ10" s="50" t="str">
        <f t="shared" si="10"/>
        <v>n.a.</v>
      </c>
      <c r="AK10" s="82" t="str">
        <f t="shared" si="11"/>
        <v>n.a.</v>
      </c>
      <c r="AL10" s="79" t="e">
        <f>VLOOKUP(B10,'Daily Accounts Payable'!B:E,2,FALSE)</f>
        <v>#N/A</v>
      </c>
      <c r="AM10" s="79" t="e">
        <f>VLOOKUP(B10,'Daily Accounts Payable'!B:E,3,FALSE)</f>
        <v>#N/A</v>
      </c>
      <c r="AN10" s="79" t="e">
        <f>VLOOKUP(B10,'Daily Accounts Payable'!B:E,4,FALSE)</f>
        <v>#N/A</v>
      </c>
    </row>
    <row r="11" spans="1:44" s="72" customFormat="1" x14ac:dyDescent="0.25">
      <c r="A11" s="64"/>
      <c r="B11" s="136"/>
      <c r="C11" s="49"/>
      <c r="D11" s="49"/>
      <c r="E11" s="49"/>
      <c r="F11" s="49"/>
      <c r="G11" s="49"/>
      <c r="H11" s="49"/>
      <c r="I11" s="59"/>
      <c r="J11" s="78" t="e">
        <f>VLOOKUP($B11,'Daily COGS'!$B:$E,2,FALSE)</f>
        <v>#N/A</v>
      </c>
      <c r="K11" s="78" t="e">
        <f>VLOOKUP($B11,'Daily COGS'!$B:$E,3,FALSE)</f>
        <v>#N/A</v>
      </c>
      <c r="L11" s="78" t="e">
        <f>VLOOKUP($B11,'Daily COGS'!$B:$E,4,FALSE)</f>
        <v>#N/A</v>
      </c>
      <c r="M11" s="78" t="e">
        <f>VLOOKUP($B11,'Daily Inbounds'!$B:$E,2,FALSE)</f>
        <v>#N/A</v>
      </c>
      <c r="N11" s="78" t="e">
        <f>VLOOKUP($B11,'Daily Inbounds'!$B:$E,3,FALSE)</f>
        <v>#N/A</v>
      </c>
      <c r="O11" s="78" t="e">
        <f>VLOOKUP($B11,'Daily Inbounds'!$B:$E,4,FALSE)</f>
        <v>#N/A</v>
      </c>
      <c r="P11" s="65" t="str">
        <f>IFERROR(VLOOKUP($B11,MY!$A:$AJ, 23,FALSE), "")</f>
        <v/>
      </c>
      <c r="Q11" s="66" t="str">
        <f t="shared" si="0"/>
        <v>n.a.</v>
      </c>
      <c r="R11" s="66" t="str">
        <f t="shared" si="1"/>
        <v>n.a.</v>
      </c>
      <c r="S11" s="67" t="str">
        <f t="shared" si="2"/>
        <v>n.a.</v>
      </c>
      <c r="T11" s="82" t="str">
        <f t="shared" si="3"/>
        <v>n.a.</v>
      </c>
      <c r="U11" s="69" t="str">
        <f>IFERROR(VLOOKUP($B11,MY!$A:$AJ, 27,FALSE), "")</f>
        <v/>
      </c>
      <c r="V11" s="66" t="str">
        <f t="shared" si="4"/>
        <v>n.a.</v>
      </c>
      <c r="W11" s="68" t="str">
        <f t="shared" si="5"/>
        <v>n.a.</v>
      </c>
      <c r="X11" s="66" t="str">
        <f t="shared" si="6"/>
        <v>n.a.</v>
      </c>
      <c r="Y11" s="82" t="str">
        <f t="shared" si="7"/>
        <v>n.a.</v>
      </c>
      <c r="Z11" s="79" t="e">
        <f>VLOOKUP(B11,'Daily Inventory Value'!B:E,2,FALSE)</f>
        <v>#N/A</v>
      </c>
      <c r="AA11" s="79" t="e">
        <f>VLOOKUP(B11,'Daily Inventory Value'!B:E,3,FALSE)</f>
        <v>#N/A</v>
      </c>
      <c r="AB11" s="79" t="e">
        <f>VLOOKUP(B11,'Daily Inventory Value'!B:E,4,FALSE)</f>
        <v>#N/A</v>
      </c>
      <c r="AC11" s="79"/>
      <c r="AD11" s="79"/>
      <c r="AE11" s="79"/>
      <c r="AF11" s="79"/>
      <c r="AG11" s="60" t="str">
        <f>IFERROR(VLOOKUP($B11,MY!$A:$AJ, 32,FALSE), "")</f>
        <v/>
      </c>
      <c r="AH11" s="66" t="str">
        <f t="shared" si="8"/>
        <v>n.a.</v>
      </c>
      <c r="AI11" s="66" t="str">
        <f t="shared" si="9"/>
        <v>n.a.</v>
      </c>
      <c r="AJ11" s="50" t="str">
        <f t="shared" si="10"/>
        <v>n.a.</v>
      </c>
      <c r="AK11" s="82" t="str">
        <f t="shared" si="11"/>
        <v>n.a.</v>
      </c>
      <c r="AL11" s="79" t="e">
        <f>VLOOKUP(B11,'Daily Accounts Payable'!B:E,2,FALSE)</f>
        <v>#N/A</v>
      </c>
      <c r="AM11" s="79" t="e">
        <f>VLOOKUP(B11,'Daily Accounts Payable'!B:E,3,FALSE)</f>
        <v>#N/A</v>
      </c>
      <c r="AN11" s="79" t="e">
        <f>VLOOKUP(B11,'Daily Accounts Payable'!B:E,4,FALSE)</f>
        <v>#N/A</v>
      </c>
    </row>
    <row r="12" spans="1:44" s="72" customFormat="1" x14ac:dyDescent="0.25">
      <c r="A12" s="64"/>
      <c r="B12" s="136"/>
      <c r="C12" s="49"/>
      <c r="D12" s="49"/>
      <c r="E12" s="49"/>
      <c r="F12" s="49"/>
      <c r="G12" s="49"/>
      <c r="H12" s="49"/>
      <c r="I12" s="59"/>
      <c r="J12" s="78" t="e">
        <f>VLOOKUP($B12,'Daily COGS'!$B:$E,2,FALSE)</f>
        <v>#N/A</v>
      </c>
      <c r="K12" s="78" t="e">
        <f>VLOOKUP($B12,'Daily COGS'!$B:$E,3,FALSE)</f>
        <v>#N/A</v>
      </c>
      <c r="L12" s="78" t="e">
        <f>VLOOKUP($B12,'Daily COGS'!$B:$E,4,FALSE)</f>
        <v>#N/A</v>
      </c>
      <c r="M12" s="78" t="e">
        <f>VLOOKUP($B12,'Daily Inbounds'!$B:$E,2,FALSE)</f>
        <v>#N/A</v>
      </c>
      <c r="N12" s="78" t="e">
        <f>VLOOKUP($B12,'Daily Inbounds'!$B:$E,3,FALSE)</f>
        <v>#N/A</v>
      </c>
      <c r="O12" s="78" t="e">
        <f>VLOOKUP($B12,'Daily Inbounds'!$B:$E,4,FALSE)</f>
        <v>#N/A</v>
      </c>
      <c r="P12" s="65" t="str">
        <f>IFERROR(VLOOKUP($B12,MY!$A:$AJ, 23,FALSE), "")</f>
        <v/>
      </c>
      <c r="Q12" s="66" t="str">
        <f t="shared" si="0"/>
        <v>n.a.</v>
      </c>
      <c r="R12" s="66" t="str">
        <f t="shared" si="1"/>
        <v>n.a.</v>
      </c>
      <c r="S12" s="67" t="str">
        <f t="shared" si="2"/>
        <v>n.a.</v>
      </c>
      <c r="T12" s="82" t="str">
        <f t="shared" si="3"/>
        <v>n.a.</v>
      </c>
      <c r="U12" s="69" t="str">
        <f>IFERROR(VLOOKUP($B12,MY!$A:$AJ, 27,FALSE), "")</f>
        <v/>
      </c>
      <c r="V12" s="66" t="str">
        <f t="shared" si="4"/>
        <v>n.a.</v>
      </c>
      <c r="W12" s="68" t="str">
        <f t="shared" si="5"/>
        <v>n.a.</v>
      </c>
      <c r="X12" s="66" t="str">
        <f t="shared" si="6"/>
        <v>n.a.</v>
      </c>
      <c r="Y12" s="82" t="str">
        <f t="shared" si="7"/>
        <v>n.a.</v>
      </c>
      <c r="Z12" s="79" t="e">
        <f>VLOOKUP(B12,'Daily Inventory Value'!B:E,2,FALSE)</f>
        <v>#N/A</v>
      </c>
      <c r="AA12" s="79" t="e">
        <f>VLOOKUP(B12,'Daily Inventory Value'!B:E,3,FALSE)</f>
        <v>#N/A</v>
      </c>
      <c r="AB12" s="79" t="e">
        <f>VLOOKUP(B12,'Daily Inventory Value'!B:E,4,FALSE)</f>
        <v>#N/A</v>
      </c>
      <c r="AC12" s="79"/>
      <c r="AD12" s="79"/>
      <c r="AE12" s="79"/>
      <c r="AF12" s="79"/>
      <c r="AG12" s="60" t="str">
        <f>IFERROR(VLOOKUP($B12,MY!$A:$AJ, 32,FALSE), "")</f>
        <v/>
      </c>
      <c r="AH12" s="66" t="str">
        <f t="shared" si="8"/>
        <v>n.a.</v>
      </c>
      <c r="AI12" s="66" t="str">
        <f t="shared" si="9"/>
        <v>n.a.</v>
      </c>
      <c r="AJ12" s="50" t="str">
        <f t="shared" si="10"/>
        <v>n.a.</v>
      </c>
      <c r="AK12" s="82" t="str">
        <f t="shared" si="11"/>
        <v>n.a.</v>
      </c>
      <c r="AL12" s="79" t="e">
        <f>VLOOKUP(B12,'Daily Accounts Payable'!B:E,2,FALSE)</f>
        <v>#N/A</v>
      </c>
      <c r="AM12" s="79" t="e">
        <f>VLOOKUP(B12,'Daily Accounts Payable'!B:E,3,FALSE)</f>
        <v>#N/A</v>
      </c>
      <c r="AN12" s="79" t="e">
        <f>VLOOKUP(B12,'Daily Accounts Payable'!B:E,4,FALSE)</f>
        <v>#N/A</v>
      </c>
    </row>
    <row r="13" spans="1:44" s="72" customFormat="1" x14ac:dyDescent="0.25">
      <c r="A13" s="83"/>
      <c r="B13" s="136"/>
      <c r="C13" s="49"/>
      <c r="D13" s="49"/>
      <c r="E13" s="49"/>
      <c r="F13" s="49"/>
      <c r="G13" s="49"/>
      <c r="H13" s="49"/>
      <c r="I13" s="59"/>
      <c r="J13" s="78" t="e">
        <f>VLOOKUP($B13,'Daily COGS'!$B:$E,2,FALSE)</f>
        <v>#N/A</v>
      </c>
      <c r="K13" s="78" t="e">
        <f>VLOOKUP($B13,'Daily COGS'!$B:$E,3,FALSE)</f>
        <v>#N/A</v>
      </c>
      <c r="L13" s="78" t="e">
        <f>VLOOKUP($B13,'Daily COGS'!$B:$E,4,FALSE)</f>
        <v>#N/A</v>
      </c>
      <c r="M13" s="78" t="e">
        <f>VLOOKUP($B13,'Daily Inbounds'!$B:$E,2,FALSE)</f>
        <v>#N/A</v>
      </c>
      <c r="N13" s="78" t="e">
        <f>VLOOKUP($B13,'Daily Inbounds'!$B:$E,3,FALSE)</f>
        <v>#N/A</v>
      </c>
      <c r="O13" s="78" t="e">
        <f>VLOOKUP($B13,'Daily Inbounds'!$B:$E,4,FALSE)</f>
        <v>#N/A</v>
      </c>
      <c r="P13" s="65" t="str">
        <f>IFERROR(VLOOKUP($B13,MY!$A:$AJ, 23,FALSE), "")</f>
        <v/>
      </c>
      <c r="Q13" s="66" t="str">
        <f t="shared" si="0"/>
        <v>n.a.</v>
      </c>
      <c r="R13" s="66" t="str">
        <f t="shared" si="1"/>
        <v>n.a.</v>
      </c>
      <c r="S13" s="67" t="str">
        <f t="shared" si="2"/>
        <v>n.a.</v>
      </c>
      <c r="T13" s="82" t="str">
        <f t="shared" si="3"/>
        <v>n.a.</v>
      </c>
      <c r="U13" s="69" t="str">
        <f>IFERROR(VLOOKUP($B13,MY!$A:$AJ, 27,FALSE), "")</f>
        <v/>
      </c>
      <c r="V13" s="66" t="str">
        <f t="shared" si="4"/>
        <v>n.a.</v>
      </c>
      <c r="W13" s="68" t="str">
        <f t="shared" si="5"/>
        <v>n.a.</v>
      </c>
      <c r="X13" s="66" t="str">
        <f t="shared" si="6"/>
        <v>n.a.</v>
      </c>
      <c r="Y13" s="82" t="str">
        <f t="shared" si="7"/>
        <v>n.a.</v>
      </c>
      <c r="Z13" s="79" t="e">
        <f>VLOOKUP(B13,'Daily Inventory Value'!B:E,2,FALSE)</f>
        <v>#N/A</v>
      </c>
      <c r="AA13" s="79" t="e">
        <f>VLOOKUP(B13,'Daily Inventory Value'!B:E,3,FALSE)</f>
        <v>#N/A</v>
      </c>
      <c r="AB13" s="79" t="e">
        <f>VLOOKUP(B13,'Daily Inventory Value'!B:E,4,FALSE)</f>
        <v>#N/A</v>
      </c>
      <c r="AC13" s="79"/>
      <c r="AD13" s="79"/>
      <c r="AE13" s="79"/>
      <c r="AF13" s="79"/>
      <c r="AG13" s="60" t="str">
        <f>IFERROR(VLOOKUP($B13,MY!$A:$AJ, 32,FALSE), "")</f>
        <v/>
      </c>
      <c r="AH13" s="66" t="str">
        <f t="shared" si="8"/>
        <v>n.a.</v>
      </c>
      <c r="AI13" s="66" t="str">
        <f t="shared" si="9"/>
        <v>n.a.</v>
      </c>
      <c r="AJ13" s="50" t="str">
        <f t="shared" si="10"/>
        <v>n.a.</v>
      </c>
      <c r="AK13" s="82" t="str">
        <f t="shared" si="11"/>
        <v>n.a.</v>
      </c>
      <c r="AL13" s="79" t="e">
        <f>VLOOKUP(B13,'Daily Accounts Payable'!B:E,2,FALSE)</f>
        <v>#N/A</v>
      </c>
      <c r="AM13" s="79" t="e">
        <f>VLOOKUP(B13,'Daily Accounts Payable'!B:E,3,FALSE)</f>
        <v>#N/A</v>
      </c>
      <c r="AN13" s="79" t="e">
        <f>VLOOKUP(B13,'Daily Accounts Payable'!B:E,4,FALSE)</f>
        <v>#N/A</v>
      </c>
    </row>
    <row r="14" spans="1:44" s="4" customFormat="1" ht="15.75" hidden="1" customHeight="1" outlineLevel="1" thickBot="1" x14ac:dyDescent="0.3">
      <c r="A14" s="51" t="s">
        <v>25</v>
      </c>
      <c r="B14" s="51"/>
      <c r="C14" s="54">
        <f>SUM(C4:C13)</f>
        <v>0</v>
      </c>
      <c r="D14" s="54">
        <f>SUM(D4:D13)</f>
        <v>0</v>
      </c>
      <c r="E14" s="80">
        <f>SUM(E4:E13)</f>
        <v>0</v>
      </c>
      <c r="F14" s="54"/>
      <c r="G14" s="54"/>
      <c r="H14" s="54"/>
      <c r="I14" s="51"/>
      <c r="J14" s="80" t="e">
        <f t="shared" ref="J14:O14" si="12">SUM(J4:J13)</f>
        <v>#N/A</v>
      </c>
      <c r="K14" s="80" t="e">
        <f t="shared" si="12"/>
        <v>#N/A</v>
      </c>
      <c r="L14" s="80" t="e">
        <f t="shared" si="12"/>
        <v>#N/A</v>
      </c>
      <c r="M14" s="80" t="e">
        <f t="shared" si="12"/>
        <v>#N/A</v>
      </c>
      <c r="N14" s="80" t="e">
        <f t="shared" si="12"/>
        <v>#N/A</v>
      </c>
      <c r="O14" s="80" t="e">
        <f t="shared" si="12"/>
        <v>#N/A</v>
      </c>
      <c r="P14" s="54"/>
      <c r="Q14" s="54" t="str">
        <f t="shared" si="0"/>
        <v>n.a.</v>
      </c>
      <c r="R14" s="54" t="str">
        <f t="shared" si="1"/>
        <v>n.a.</v>
      </c>
      <c r="S14" s="54" t="str">
        <f t="shared" si="2"/>
        <v>n.a.</v>
      </c>
      <c r="T14" s="54"/>
      <c r="U14" s="56"/>
      <c r="V14" s="56" t="str">
        <f t="shared" si="4"/>
        <v>n.a.</v>
      </c>
      <c r="W14" s="56" t="str">
        <f t="shared" si="5"/>
        <v>n.a.</v>
      </c>
      <c r="X14" s="56" t="str">
        <f t="shared" si="6"/>
        <v>n.a.</v>
      </c>
      <c r="Y14" s="54"/>
      <c r="Z14" s="80" t="e">
        <f>SUM(Z4:Z13)</f>
        <v>#N/A</v>
      </c>
      <c r="AA14" s="80" t="e">
        <f>SUM(AA4:AA13)</f>
        <v>#N/A</v>
      </c>
      <c r="AB14" s="80" t="e">
        <f>SUM(AB4:AB13)</f>
        <v>#N/A</v>
      </c>
      <c r="AC14" s="80"/>
      <c r="AD14" s="80"/>
      <c r="AE14" s="80"/>
      <c r="AF14" s="80"/>
      <c r="AG14" s="55"/>
      <c r="AH14" s="57" t="str">
        <f t="shared" si="8"/>
        <v>n.a.</v>
      </c>
      <c r="AI14" s="57" t="str">
        <f t="shared" si="9"/>
        <v>n.a.</v>
      </c>
      <c r="AJ14" s="56" t="str">
        <f t="shared" si="10"/>
        <v>n.a.</v>
      </c>
      <c r="AK14" s="54"/>
      <c r="AL14" s="80" t="e">
        <f>SUM(AL4:AL13)</f>
        <v>#N/A</v>
      </c>
      <c r="AM14" s="80" t="e">
        <f>SUM(AM4:AM13)</f>
        <v>#N/A</v>
      </c>
      <c r="AN14" s="80" t="e">
        <f>SUM(AN4:AN13)</f>
        <v>#N/A</v>
      </c>
    </row>
    <row r="15" spans="1:44" collapsed="1" x14ac:dyDescent="0.25">
      <c r="A15" s="9"/>
      <c r="B15" s="9"/>
      <c r="C15" s="14"/>
      <c r="D15" s="14"/>
      <c r="E15" s="81"/>
      <c r="F15" s="9"/>
      <c r="G15" s="9"/>
      <c r="H15" s="9"/>
      <c r="I15" s="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52" t="s">
        <v>26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53" t="s">
        <v>27</v>
      </c>
      <c r="AK15" s="14"/>
      <c r="AL15" s="14"/>
      <c r="AM15" s="14"/>
      <c r="AN15" s="14"/>
    </row>
    <row r="16" spans="1:44" x14ac:dyDescent="0.25">
      <c r="A16" s="9"/>
      <c r="B16" s="9"/>
      <c r="C16" s="14"/>
      <c r="D16" s="14"/>
      <c r="E16" s="81"/>
      <c r="F16" s="9"/>
      <c r="G16" s="9"/>
      <c r="H16" s="9"/>
      <c r="I16" s="9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9"/>
      <c r="AK16" s="14"/>
      <c r="AL16" s="14"/>
      <c r="AM16" s="14"/>
      <c r="AN16" s="14"/>
    </row>
    <row r="17" spans="1:40" x14ac:dyDescent="0.25">
      <c r="A17" s="9"/>
      <c r="B17" s="9"/>
      <c r="C17" s="14"/>
      <c r="D17" s="14"/>
      <c r="E17" s="81"/>
      <c r="F17" s="9"/>
      <c r="G17" s="9"/>
      <c r="H17" s="9"/>
      <c r="I17" s="9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9"/>
      <c r="AK17" s="14"/>
      <c r="AL17" s="14"/>
      <c r="AM17" s="14"/>
      <c r="AN17" s="14"/>
    </row>
    <row r="18" spans="1:40" x14ac:dyDescent="0.25">
      <c r="A18" s="9"/>
      <c r="B18" s="9"/>
      <c r="C18" s="14"/>
      <c r="D18" s="14"/>
      <c r="E18" s="81"/>
      <c r="F18" s="9"/>
      <c r="G18" s="9"/>
      <c r="H18" s="9"/>
      <c r="I18" s="9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9"/>
      <c r="AK18" s="14"/>
      <c r="AL18" s="14"/>
      <c r="AM18" s="14"/>
      <c r="AN18" s="14"/>
    </row>
    <row r="19" spans="1:40" x14ac:dyDescent="0.25">
      <c r="A19" s="9"/>
      <c r="B19" s="9"/>
      <c r="C19" s="14"/>
      <c r="D19" s="14"/>
      <c r="E19" s="81"/>
      <c r="F19" s="9"/>
      <c r="G19" s="9"/>
      <c r="H19" s="9"/>
      <c r="I19" s="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9"/>
      <c r="AK19" s="14"/>
      <c r="AL19" s="14"/>
      <c r="AM19" s="14"/>
      <c r="AN19" s="14"/>
    </row>
    <row r="20" spans="1:40" x14ac:dyDescent="0.25">
      <c r="A20" s="9"/>
      <c r="B20" s="9"/>
      <c r="C20" s="14"/>
      <c r="D20" s="14"/>
      <c r="E20" s="81"/>
      <c r="F20" s="9"/>
      <c r="G20" s="9"/>
      <c r="H20" s="9"/>
      <c r="I20" s="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9"/>
      <c r="AK20" s="14"/>
      <c r="AL20" s="14"/>
      <c r="AM20" s="14"/>
      <c r="AN20" s="14"/>
    </row>
    <row r="21" spans="1:40" x14ac:dyDescent="0.25">
      <c r="A21" s="9"/>
      <c r="B21" s="9"/>
      <c r="C21" s="14"/>
      <c r="D21" s="14"/>
      <c r="E21" s="81"/>
      <c r="F21" s="9"/>
      <c r="G21" s="9"/>
      <c r="H21" s="9"/>
      <c r="I21" s="9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9"/>
      <c r="AK21" s="14"/>
      <c r="AL21" s="14"/>
      <c r="AM21" s="14"/>
      <c r="AN21" s="14"/>
    </row>
    <row r="22" spans="1:40" x14ac:dyDescent="0.25">
      <c r="A22" s="9"/>
      <c r="B22" s="9"/>
      <c r="C22" s="14"/>
      <c r="D22" s="14"/>
      <c r="E22" s="81"/>
      <c r="F22" s="9"/>
      <c r="G22" s="9"/>
      <c r="H22" s="9"/>
      <c r="I22" s="9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9"/>
      <c r="AK22" s="14"/>
      <c r="AL22" s="14"/>
      <c r="AM22" s="14"/>
      <c r="AN22" s="14"/>
    </row>
    <row r="23" spans="1:40" x14ac:dyDescent="0.25">
      <c r="A23" s="9"/>
      <c r="B23" s="9"/>
      <c r="C23" s="14"/>
      <c r="D23" s="14"/>
      <c r="E23" s="81"/>
      <c r="F23" s="9"/>
      <c r="G23" s="9"/>
      <c r="H23" s="9"/>
      <c r="I23" s="9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9"/>
      <c r="AK23" s="14"/>
      <c r="AL23" s="14"/>
      <c r="AM23" s="14"/>
      <c r="AN23" s="14"/>
    </row>
    <row r="24" spans="1:40" x14ac:dyDescent="0.25">
      <c r="A24" s="9"/>
      <c r="B24" s="9"/>
      <c r="C24" s="14"/>
      <c r="D24" s="14"/>
      <c r="E24" s="81"/>
      <c r="F24" s="9"/>
      <c r="G24" s="9"/>
      <c r="H24" s="9"/>
      <c r="I24" s="9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9"/>
      <c r="AK24" s="14"/>
      <c r="AL24" s="14"/>
      <c r="AM24" s="14"/>
      <c r="AN24" s="14"/>
    </row>
    <row r="25" spans="1:40" x14ac:dyDescent="0.25">
      <c r="A25" s="9"/>
      <c r="B25" s="9"/>
      <c r="C25" s="14"/>
      <c r="D25" s="14"/>
      <c r="E25" s="81"/>
      <c r="F25" s="9"/>
      <c r="G25" s="9"/>
      <c r="H25" s="9"/>
      <c r="I25" s="9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9"/>
      <c r="AK25" s="14"/>
      <c r="AL25" s="14"/>
      <c r="AM25" s="14"/>
      <c r="AN25" s="14"/>
    </row>
    <row r="26" spans="1:40" x14ac:dyDescent="0.25">
      <c r="A26" s="9"/>
      <c r="B26" s="9"/>
      <c r="C26" s="14"/>
      <c r="D26" s="14"/>
      <c r="E26" s="81"/>
      <c r="F26" s="9"/>
      <c r="G26" s="9"/>
      <c r="H26" s="9"/>
      <c r="I26" s="9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9"/>
      <c r="AK26" s="14"/>
      <c r="AL26" s="14"/>
      <c r="AM26" s="14"/>
      <c r="AN26" s="14"/>
    </row>
    <row r="27" spans="1:40" x14ac:dyDescent="0.25">
      <c r="A27" s="9"/>
      <c r="B27" s="9"/>
      <c r="C27" s="14"/>
      <c r="D27" s="14"/>
      <c r="E27" s="81"/>
      <c r="F27" s="9"/>
      <c r="G27" s="9"/>
      <c r="H27" s="9"/>
      <c r="I27" s="9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9"/>
      <c r="AK27" s="14"/>
      <c r="AL27" s="14"/>
      <c r="AM27" s="14"/>
      <c r="AN27" s="14"/>
    </row>
    <row r="28" spans="1:40" x14ac:dyDescent="0.25">
      <c r="A28" s="9"/>
      <c r="B28" s="9"/>
      <c r="C28" s="14"/>
      <c r="D28" s="14"/>
      <c r="E28" s="81"/>
      <c r="F28" s="9"/>
      <c r="G28" s="9"/>
      <c r="H28" s="9"/>
      <c r="I28" s="9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9"/>
      <c r="AK28" s="14"/>
      <c r="AL28" s="14"/>
      <c r="AM28" s="14"/>
      <c r="AN28" s="14"/>
    </row>
    <row r="29" spans="1:40" x14ac:dyDescent="0.25">
      <c r="A29" s="9"/>
      <c r="B29" s="9"/>
      <c r="C29" s="14"/>
      <c r="D29" s="14"/>
      <c r="E29" s="81"/>
      <c r="F29" s="9"/>
      <c r="G29" s="9"/>
      <c r="H29" s="9"/>
      <c r="I29" s="9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9"/>
      <c r="AK29" s="14"/>
      <c r="AL29" s="14"/>
      <c r="AM29" s="14"/>
      <c r="AN29" s="14"/>
    </row>
    <row r="30" spans="1:40" x14ac:dyDescent="0.25">
      <c r="A30" s="9"/>
      <c r="B30" s="9"/>
      <c r="C30" s="14"/>
      <c r="D30" s="14"/>
      <c r="E30" s="81"/>
      <c r="F30" s="9"/>
      <c r="G30" s="9"/>
      <c r="H30" s="9"/>
      <c r="I30" s="9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9"/>
      <c r="AK30" s="14"/>
      <c r="AL30" s="14"/>
      <c r="AM30" s="14"/>
      <c r="AN30" s="14"/>
    </row>
    <row r="31" spans="1:40" x14ac:dyDescent="0.25">
      <c r="A31" s="9"/>
      <c r="B31" s="9"/>
      <c r="C31" s="14"/>
      <c r="D31" s="14"/>
      <c r="E31" s="81"/>
      <c r="F31" s="9"/>
      <c r="G31" s="9"/>
      <c r="H31" s="9"/>
      <c r="I31" s="9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9"/>
      <c r="AK31" s="14"/>
      <c r="AL31" s="14"/>
      <c r="AM31" s="14"/>
      <c r="AN31" s="14"/>
    </row>
    <row r="32" spans="1:40" x14ac:dyDescent="0.25">
      <c r="A32" s="9"/>
      <c r="B32" s="9"/>
      <c r="C32" s="14"/>
      <c r="D32" s="14"/>
      <c r="E32" s="81"/>
      <c r="F32" s="9"/>
      <c r="G32" s="9"/>
      <c r="H32" s="9"/>
      <c r="I32" s="9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9"/>
      <c r="AK32" s="14"/>
      <c r="AL32" s="14"/>
      <c r="AM32" s="14"/>
      <c r="AN32" s="14"/>
    </row>
    <row r="33" spans="1:40" x14ac:dyDescent="0.25">
      <c r="A33" s="9"/>
      <c r="B33" s="9"/>
      <c r="C33" s="14"/>
      <c r="D33" s="14"/>
      <c r="E33" s="81"/>
      <c r="F33" s="9"/>
      <c r="G33" s="9"/>
      <c r="H33" s="9"/>
      <c r="I33" s="9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9"/>
      <c r="AK33" s="14"/>
      <c r="AL33" s="14"/>
      <c r="AM33" s="14"/>
      <c r="AN33" s="14"/>
    </row>
    <row r="34" spans="1:40" x14ac:dyDescent="0.25">
      <c r="A34" s="9"/>
      <c r="B34" s="9"/>
      <c r="C34" s="14"/>
      <c r="D34" s="14"/>
      <c r="E34" s="81"/>
      <c r="F34" s="9"/>
      <c r="G34" s="9"/>
      <c r="H34" s="9"/>
      <c r="I34" s="9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9"/>
      <c r="AK34" s="14"/>
      <c r="AL34" s="14"/>
      <c r="AM34" s="14"/>
      <c r="AN34" s="14"/>
    </row>
    <row r="35" spans="1:40" x14ac:dyDescent="0.25">
      <c r="A35" s="9"/>
      <c r="B35" s="9"/>
      <c r="C35" s="14"/>
      <c r="D35" s="14"/>
      <c r="E35" s="81"/>
      <c r="F35" s="9"/>
      <c r="G35" s="9"/>
      <c r="H35" s="9"/>
      <c r="I35" s="9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9"/>
      <c r="AK35" s="14"/>
      <c r="AL35" s="14"/>
      <c r="AM35" s="14"/>
      <c r="AN35" s="14"/>
    </row>
    <row r="36" spans="1:40" x14ac:dyDescent="0.25">
      <c r="A36" s="9"/>
      <c r="B36" s="9"/>
      <c r="C36" s="14"/>
      <c r="D36" s="14"/>
      <c r="E36" s="81"/>
      <c r="F36" s="9"/>
      <c r="G36" s="9"/>
      <c r="H36" s="9"/>
      <c r="I36" s="9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9"/>
      <c r="AK36" s="14"/>
      <c r="AL36" s="14"/>
      <c r="AM36" s="14"/>
      <c r="AN36" s="14"/>
    </row>
    <row r="37" spans="1:40" x14ac:dyDescent="0.25">
      <c r="A37" s="9"/>
      <c r="B37" s="9"/>
      <c r="C37" s="14"/>
      <c r="D37" s="14"/>
      <c r="E37" s="81"/>
      <c r="F37" s="9"/>
      <c r="G37" s="9"/>
      <c r="H37" s="9"/>
      <c r="I37" s="9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9"/>
      <c r="AK37" s="14"/>
      <c r="AL37" s="14"/>
      <c r="AM37" s="14"/>
      <c r="AN37" s="14"/>
    </row>
    <row r="38" spans="1:40" x14ac:dyDescent="0.25">
      <c r="A38" s="9"/>
      <c r="B38" s="9"/>
      <c r="C38" s="14"/>
      <c r="D38" s="14"/>
      <c r="E38" s="81"/>
      <c r="F38" s="9"/>
      <c r="G38" s="9"/>
      <c r="H38" s="9"/>
      <c r="I38" s="9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9"/>
      <c r="AK38" s="14"/>
      <c r="AL38" s="14"/>
      <c r="AM38" s="14"/>
      <c r="AN38" s="14"/>
    </row>
    <row r="39" spans="1:40" x14ac:dyDescent="0.25">
      <c r="A39" s="9"/>
      <c r="B39" s="9"/>
      <c r="C39" s="14"/>
      <c r="D39" s="14"/>
      <c r="E39" s="81"/>
      <c r="F39" s="9"/>
      <c r="G39" s="9"/>
      <c r="H39" s="9"/>
      <c r="I39" s="9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9"/>
      <c r="AK39" s="14"/>
      <c r="AL39" s="14"/>
      <c r="AM39" s="14"/>
      <c r="AN39" s="14"/>
    </row>
    <row r="40" spans="1:40" x14ac:dyDescent="0.25">
      <c r="A40" s="9"/>
      <c r="B40" s="9"/>
      <c r="C40" s="14"/>
      <c r="D40" s="14"/>
      <c r="E40" s="81"/>
      <c r="F40" s="9"/>
      <c r="G40" s="9"/>
      <c r="H40" s="9"/>
      <c r="I40" s="9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9"/>
      <c r="AK40" s="14"/>
      <c r="AL40" s="14"/>
      <c r="AM40" s="14"/>
      <c r="AN40" s="14"/>
    </row>
    <row r="41" spans="1:40" x14ac:dyDescent="0.25">
      <c r="A41" s="9"/>
      <c r="B41" s="9"/>
      <c r="C41" s="14"/>
      <c r="D41" s="14"/>
      <c r="E41" s="81"/>
      <c r="F41" s="9"/>
      <c r="G41" s="9"/>
      <c r="H41" s="9"/>
      <c r="I41" s="9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9"/>
      <c r="AK41" s="14"/>
      <c r="AL41" s="14"/>
      <c r="AM41" s="14"/>
      <c r="AN41" s="14"/>
    </row>
    <row r="42" spans="1:40" x14ac:dyDescent="0.25">
      <c r="A42" s="9"/>
      <c r="B42" s="9"/>
      <c r="C42" s="14"/>
      <c r="D42" s="14"/>
      <c r="E42" s="81"/>
      <c r="F42" s="9"/>
      <c r="G42" s="9"/>
      <c r="H42" s="9"/>
      <c r="I42" s="9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9"/>
      <c r="AK42" s="14"/>
      <c r="AL42" s="14"/>
      <c r="AM42" s="14"/>
      <c r="AN42" s="14"/>
    </row>
    <row r="43" spans="1:40" x14ac:dyDescent="0.25">
      <c r="A43" s="9"/>
      <c r="B43" s="9"/>
      <c r="C43" s="14"/>
      <c r="D43" s="14"/>
      <c r="E43" s="81"/>
      <c r="F43" s="9"/>
      <c r="G43" s="9"/>
      <c r="H43" s="9"/>
      <c r="I43" s="9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9"/>
      <c r="AK43" s="14"/>
      <c r="AL43" s="14"/>
      <c r="AM43" s="14"/>
      <c r="AN43" s="14"/>
    </row>
    <row r="44" spans="1:40" x14ac:dyDescent="0.25">
      <c r="A44" s="9"/>
      <c r="B44" s="9"/>
      <c r="C44" s="14"/>
      <c r="D44" s="14"/>
      <c r="E44" s="81"/>
      <c r="F44" s="9"/>
      <c r="G44" s="9"/>
      <c r="H44" s="9"/>
      <c r="I44" s="9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9"/>
      <c r="AK44" s="14"/>
      <c r="AL44" s="14"/>
      <c r="AM44" s="14"/>
      <c r="AN44" s="14"/>
    </row>
    <row r="45" spans="1:40" x14ac:dyDescent="0.25">
      <c r="A45" s="9"/>
      <c r="B45" s="9"/>
      <c r="C45" s="14"/>
      <c r="D45" s="14"/>
      <c r="E45" s="81"/>
      <c r="F45" s="9"/>
      <c r="G45" s="9"/>
      <c r="H45" s="9"/>
      <c r="I45" s="9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9"/>
      <c r="AK45" s="14"/>
      <c r="AL45" s="14"/>
      <c r="AM45" s="14"/>
      <c r="AN45" s="14"/>
    </row>
    <row r="46" spans="1:40" x14ac:dyDescent="0.25">
      <c r="A46" s="9"/>
      <c r="B46" s="9"/>
      <c r="C46" s="14"/>
      <c r="D46" s="14"/>
      <c r="E46" s="81"/>
      <c r="F46" s="9"/>
      <c r="G46" s="9"/>
      <c r="H46" s="9"/>
      <c r="I46" s="9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9"/>
      <c r="AK46" s="14"/>
      <c r="AL46" s="14"/>
      <c r="AM46" s="14"/>
      <c r="AN46" s="14"/>
    </row>
    <row r="47" spans="1:40" x14ac:dyDescent="0.25">
      <c r="A47" s="9"/>
      <c r="B47" s="9"/>
      <c r="C47" s="14"/>
      <c r="D47" s="14"/>
      <c r="E47" s="81"/>
      <c r="F47" s="9"/>
      <c r="G47" s="9"/>
      <c r="H47" s="9"/>
      <c r="I47" s="9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9"/>
      <c r="AK47" s="14"/>
      <c r="AL47" s="14"/>
      <c r="AM47" s="14"/>
      <c r="AN47" s="14"/>
    </row>
    <row r="48" spans="1:40" x14ac:dyDescent="0.25">
      <c r="A48" s="9"/>
      <c r="B48" s="9"/>
      <c r="C48" s="14"/>
      <c r="D48" s="14"/>
      <c r="E48" s="81"/>
      <c r="F48" s="9"/>
      <c r="G48" s="9"/>
      <c r="H48" s="9"/>
      <c r="I48" s="9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9"/>
      <c r="AK48" s="14"/>
      <c r="AL48" s="14"/>
      <c r="AM48" s="14"/>
      <c r="AN48" s="14"/>
    </row>
    <row r="49" spans="1:40" x14ac:dyDescent="0.25">
      <c r="A49" s="9"/>
      <c r="B49" s="9"/>
      <c r="C49" s="14"/>
      <c r="D49" s="14"/>
      <c r="E49" s="81"/>
      <c r="F49" s="9"/>
      <c r="G49" s="9"/>
      <c r="H49" s="9"/>
      <c r="I49" s="9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9"/>
      <c r="AK49" s="14"/>
      <c r="AL49" s="14"/>
      <c r="AM49" s="14"/>
      <c r="AN49" s="14"/>
    </row>
    <row r="50" spans="1:40" x14ac:dyDescent="0.25">
      <c r="A50" s="9"/>
      <c r="B50" s="9"/>
      <c r="C50" s="14"/>
      <c r="D50" s="14"/>
      <c r="E50" s="81"/>
      <c r="F50" s="9"/>
      <c r="G50" s="9"/>
      <c r="H50" s="9"/>
      <c r="I50" s="9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9"/>
      <c r="AK50" s="14"/>
      <c r="AL50" s="14"/>
      <c r="AM50" s="14"/>
      <c r="AN50" s="14"/>
    </row>
    <row r="51" spans="1:40" x14ac:dyDescent="0.25">
      <c r="A51" s="9"/>
      <c r="B51" s="9"/>
      <c r="C51" s="14"/>
      <c r="D51" s="14"/>
      <c r="E51" s="81"/>
      <c r="F51" s="9"/>
      <c r="G51" s="9"/>
      <c r="H51" s="9"/>
      <c r="I51" s="9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9"/>
      <c r="AK51" s="14"/>
      <c r="AL51" s="14"/>
      <c r="AM51" s="14"/>
      <c r="AN51" s="14"/>
    </row>
    <row r="52" spans="1:40" x14ac:dyDescent="0.25">
      <c r="A52" s="9"/>
      <c r="B52" s="9"/>
      <c r="C52" s="14"/>
      <c r="D52" s="14"/>
      <c r="E52" s="81"/>
      <c r="F52" s="9"/>
      <c r="G52" s="9"/>
      <c r="H52" s="9"/>
      <c r="I52" s="9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9"/>
      <c r="AK52" s="14"/>
      <c r="AL52" s="14"/>
      <c r="AM52" s="14"/>
      <c r="AN52" s="14"/>
    </row>
    <row r="53" spans="1:40" x14ac:dyDescent="0.25">
      <c r="A53" s="9"/>
      <c r="B53" s="9"/>
      <c r="C53" s="14"/>
      <c r="D53" s="14"/>
      <c r="E53" s="81"/>
      <c r="F53" s="9"/>
      <c r="G53" s="9"/>
      <c r="H53" s="9"/>
      <c r="I53" s="9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9"/>
      <c r="AK53" s="14"/>
      <c r="AL53" s="14"/>
      <c r="AM53" s="14"/>
      <c r="AN53" s="14"/>
    </row>
    <row r="54" spans="1:40" x14ac:dyDescent="0.25">
      <c r="A54" s="9"/>
      <c r="B54" s="9"/>
      <c r="C54" s="14"/>
      <c r="D54" s="14"/>
      <c r="E54" s="81"/>
      <c r="F54" s="9"/>
      <c r="G54" s="9"/>
      <c r="H54" s="9"/>
      <c r="I54" s="9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9"/>
      <c r="AK54" s="14"/>
      <c r="AL54" s="14"/>
      <c r="AM54" s="14"/>
      <c r="AN54" s="14"/>
    </row>
    <row r="55" spans="1:40" x14ac:dyDescent="0.25">
      <c r="A55" s="9"/>
      <c r="B55" s="9"/>
      <c r="C55" s="14"/>
      <c r="D55" s="14"/>
      <c r="E55" s="81"/>
      <c r="F55" s="9"/>
      <c r="G55" s="9"/>
      <c r="H55" s="9"/>
      <c r="I55" s="9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9"/>
      <c r="AK55" s="14"/>
      <c r="AL55" s="14"/>
      <c r="AM55" s="14"/>
      <c r="AN55" s="14"/>
    </row>
    <row r="56" spans="1:40" x14ac:dyDescent="0.25">
      <c r="A56" s="9"/>
      <c r="B56" s="9"/>
      <c r="C56" s="14"/>
      <c r="D56" s="14"/>
      <c r="E56" s="81"/>
      <c r="F56" s="9"/>
      <c r="G56" s="9"/>
      <c r="H56" s="9"/>
      <c r="I56" s="9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9"/>
      <c r="AK56" s="14"/>
      <c r="AL56" s="14"/>
      <c r="AM56" s="14"/>
      <c r="AN56" s="14"/>
    </row>
    <row r="57" spans="1:40" x14ac:dyDescent="0.25">
      <c r="A57" s="9"/>
      <c r="B57" s="9"/>
      <c r="C57" s="14"/>
      <c r="D57" s="14"/>
      <c r="E57" s="81"/>
      <c r="F57" s="9"/>
      <c r="G57" s="9"/>
      <c r="H57" s="9"/>
      <c r="I57" s="9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9"/>
      <c r="AK57" s="14"/>
      <c r="AL57" s="14"/>
      <c r="AM57" s="14"/>
      <c r="AN57" s="14"/>
    </row>
    <row r="58" spans="1:40" x14ac:dyDescent="0.25">
      <c r="A58" s="9"/>
      <c r="B58" s="9"/>
      <c r="C58" s="14"/>
      <c r="D58" s="14"/>
      <c r="E58" s="81"/>
      <c r="F58" s="9"/>
      <c r="G58" s="9"/>
      <c r="H58" s="9"/>
      <c r="I58" s="9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9"/>
      <c r="AK58" s="14"/>
      <c r="AL58" s="14"/>
      <c r="AM58" s="14"/>
      <c r="AN58" s="14"/>
    </row>
    <row r="59" spans="1:40" x14ac:dyDescent="0.25">
      <c r="A59" s="9"/>
      <c r="B59" s="9"/>
      <c r="C59" s="14"/>
      <c r="D59" s="14"/>
      <c r="E59" s="81"/>
      <c r="F59" s="9"/>
      <c r="G59" s="9"/>
      <c r="H59" s="9"/>
      <c r="I59" s="9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9"/>
      <c r="AK59" s="14"/>
      <c r="AL59" s="14"/>
      <c r="AM59" s="14"/>
      <c r="AN59" s="14"/>
    </row>
    <row r="60" spans="1:40" x14ac:dyDescent="0.25">
      <c r="A60" s="9"/>
      <c r="B60" s="9"/>
      <c r="C60" s="14"/>
      <c r="D60" s="14"/>
      <c r="E60" s="81"/>
      <c r="F60" s="9"/>
      <c r="G60" s="9"/>
      <c r="H60" s="9"/>
      <c r="I60" s="9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9"/>
      <c r="AK60" s="14"/>
      <c r="AL60" s="14"/>
      <c r="AM60" s="14"/>
      <c r="AN60" s="14"/>
    </row>
    <row r="61" spans="1:40" x14ac:dyDescent="0.25">
      <c r="A61" s="9"/>
      <c r="B61" s="9"/>
      <c r="C61" s="14"/>
      <c r="D61" s="14"/>
      <c r="E61" s="81"/>
      <c r="F61" s="9"/>
      <c r="G61" s="9"/>
      <c r="H61" s="9"/>
      <c r="I61" s="9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9"/>
      <c r="AK61" s="14"/>
      <c r="AL61" s="14"/>
      <c r="AM61" s="14"/>
      <c r="AN61" s="14"/>
    </row>
    <row r="62" spans="1:40" x14ac:dyDescent="0.25">
      <c r="A62" s="9"/>
      <c r="B62" s="9"/>
      <c r="C62" s="14"/>
      <c r="D62" s="14"/>
      <c r="E62" s="81"/>
      <c r="F62" s="9"/>
      <c r="G62" s="9"/>
      <c r="H62" s="9"/>
      <c r="I62" s="9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9"/>
      <c r="AK62" s="14"/>
      <c r="AL62" s="14"/>
      <c r="AM62" s="14"/>
      <c r="AN62" s="14"/>
    </row>
    <row r="63" spans="1:40" x14ac:dyDescent="0.25">
      <c r="A63" s="9"/>
      <c r="B63" s="9"/>
      <c r="C63" s="14"/>
      <c r="D63" s="14"/>
      <c r="E63" s="81"/>
      <c r="F63" s="9"/>
      <c r="G63" s="9"/>
      <c r="H63" s="9"/>
      <c r="I63" s="9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9"/>
      <c r="AK63" s="14"/>
      <c r="AL63" s="14"/>
      <c r="AM63" s="14"/>
      <c r="AN63" s="14"/>
    </row>
    <row r="64" spans="1:40" x14ac:dyDescent="0.25">
      <c r="A64" s="9"/>
      <c r="B64" s="9"/>
      <c r="C64" s="14"/>
      <c r="D64" s="14"/>
      <c r="E64" s="81"/>
      <c r="F64" s="9"/>
      <c r="G64" s="9"/>
      <c r="H64" s="9"/>
      <c r="I64" s="9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9"/>
      <c r="AK64" s="14"/>
      <c r="AL64" s="14"/>
      <c r="AM64" s="14"/>
      <c r="AN64" s="14"/>
    </row>
    <row r="65" spans="1:40" x14ac:dyDescent="0.25">
      <c r="A65" s="9"/>
      <c r="B65" s="9"/>
      <c r="C65" s="14"/>
      <c r="D65" s="14"/>
      <c r="E65" s="81"/>
      <c r="F65" s="9"/>
      <c r="G65" s="9"/>
      <c r="H65" s="9"/>
      <c r="I65" s="9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9"/>
      <c r="AK65" s="14"/>
      <c r="AL65" s="14"/>
      <c r="AM65" s="14"/>
      <c r="AN65" s="14"/>
    </row>
    <row r="66" spans="1:40" x14ac:dyDescent="0.25">
      <c r="A66" s="9"/>
      <c r="B66" s="9"/>
      <c r="C66" s="14"/>
      <c r="D66" s="14"/>
      <c r="E66" s="81"/>
      <c r="F66" s="9"/>
      <c r="G66" s="9"/>
      <c r="H66" s="9"/>
      <c r="I66" s="9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9"/>
      <c r="AK66" s="14"/>
      <c r="AL66" s="14"/>
      <c r="AM66" s="14"/>
      <c r="AN66" s="14"/>
    </row>
    <row r="67" spans="1:40" x14ac:dyDescent="0.25">
      <c r="A67" s="9"/>
      <c r="B67" s="9"/>
      <c r="C67" s="14"/>
      <c r="D67" s="14"/>
      <c r="E67" s="81"/>
      <c r="F67" s="9"/>
      <c r="G67" s="9"/>
      <c r="H67" s="9"/>
      <c r="I67" s="9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9"/>
      <c r="AK67" s="14"/>
      <c r="AL67" s="14"/>
      <c r="AM67" s="14"/>
      <c r="AN67" s="14"/>
    </row>
  </sheetData>
  <conditionalFormatting sqref="T4:T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{52454802-901D-4E5F-8564-29717A904EE4}</x14:id>
        </ext>
      </extLst>
    </cfRule>
  </conditionalFormatting>
  <conditionalFormatting sqref="Y4:Y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{C951A586-9583-4DAD-9344-B9A5CEE9062F}</x14:id>
        </ext>
      </extLst>
    </cfRule>
  </conditionalFormatting>
  <conditionalFormatting sqref="AK4:A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{B2E90499-55C0-4CC4-B55C-5C7BE92F46E0}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54802-901D-4E5F-8564-29717A904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T4:T13</xm:sqref>
        </x14:conditionalFormatting>
        <x14:conditionalFormatting xmlns:xm="http://schemas.microsoft.com/office/excel/2006/main">
          <x14:cfRule type="dataBar" id="{C951A586-9583-4DAD-9344-B9A5CEE9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Y4:Y13</xm:sqref>
        </x14:conditionalFormatting>
        <x14:conditionalFormatting xmlns:xm="http://schemas.microsoft.com/office/excel/2006/main">
          <x14:cfRule type="dataBar" id="{B2E90499-55C0-4CC4-B55C-5C7BE92F4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1E54-F399-4474-8EDD-245F46048442}">
  <dimension ref="A1:AK36"/>
  <sheetViews>
    <sheetView showGridLines="0" tabSelected="1" zoomScale="80" zoomScaleNormal="80" workbookViewId="0">
      <pane xSplit="3" ySplit="2" topLeftCell="S3" activePane="bottomRight" state="frozen"/>
      <selection pane="topRight"/>
      <selection pane="bottomLeft"/>
      <selection pane="bottomRight" activeCell="AG5" sqref="AG5"/>
    </sheetView>
  </sheetViews>
  <sheetFormatPr defaultColWidth="9.140625" defaultRowHeight="15" outlineLevelCol="1" x14ac:dyDescent="0.25"/>
  <cols>
    <col min="1" max="1" width="48.140625" style="72" bestFit="1" customWidth="1"/>
    <col min="2" max="2" width="9.85546875" style="72" customWidth="1"/>
    <col min="3" max="3" width="35.28515625" style="72" bestFit="1" customWidth="1"/>
    <col min="4" max="5" width="10.140625" style="72" customWidth="1" outlineLevel="1"/>
    <col min="6" max="7" width="9.140625" style="72" customWidth="1" outlineLevel="1"/>
    <col min="8" max="11" width="9.85546875" style="72" customWidth="1" outlineLevel="1"/>
    <col min="12" max="13" width="9.140625" style="72" customWidth="1" outlineLevel="1"/>
    <col min="14" max="14" width="9.85546875" style="72" customWidth="1" outlineLevel="1"/>
    <col min="15" max="15" width="9.140625" style="72" customWidth="1" outlineLevel="1"/>
    <col min="16" max="17" width="10.140625" style="123" customWidth="1"/>
    <col min="18" max="18" width="10.5703125" style="123" customWidth="1"/>
    <col min="19" max="19" width="9.140625" style="123"/>
    <col min="20" max="22" width="6.42578125" style="123" customWidth="1"/>
    <col min="23" max="23" width="7" style="123" bestFit="1" customWidth="1"/>
    <col min="24" max="26" width="6.42578125" style="123" customWidth="1"/>
    <col min="27" max="27" width="7" style="123" bestFit="1" customWidth="1"/>
    <col min="28" max="28" width="29.28515625" style="123" bestFit="1" customWidth="1"/>
    <col min="29" max="31" width="6.42578125" style="123" customWidth="1"/>
    <col min="32" max="32" width="7" style="123" bestFit="1" customWidth="1"/>
    <col min="33" max="33" width="53.85546875" style="123" customWidth="1"/>
    <col min="34" max="35" width="9.140625" style="72" hidden="1" customWidth="1" outlineLevel="1"/>
    <col min="36" max="36" width="41.5703125" style="123" hidden="1" customWidth="1" outlineLevel="1"/>
    <col min="37" max="37" width="9.140625" style="72" collapsed="1"/>
    <col min="38" max="16384" width="9.140625" style="72"/>
  </cols>
  <sheetData>
    <row r="1" spans="1:36" ht="15" customHeight="1" x14ac:dyDescent="0.25">
      <c r="A1" s="84"/>
      <c r="B1" s="85"/>
      <c r="C1" s="86"/>
      <c r="D1" s="143" t="s">
        <v>41</v>
      </c>
      <c r="E1" s="144"/>
      <c r="F1" s="144"/>
      <c r="G1" s="145"/>
      <c r="H1" s="143" t="s">
        <v>42</v>
      </c>
      <c r="I1" s="144"/>
      <c r="J1" s="144"/>
      <c r="K1" s="145"/>
      <c r="L1" s="143" t="s">
        <v>43</v>
      </c>
      <c r="M1" s="144"/>
      <c r="N1" s="144"/>
      <c r="O1" s="145"/>
      <c r="P1" s="143" t="s">
        <v>44</v>
      </c>
      <c r="Q1" s="144"/>
      <c r="R1" s="144"/>
      <c r="S1" s="145"/>
      <c r="T1" s="144" t="s">
        <v>45</v>
      </c>
      <c r="U1" s="144"/>
      <c r="V1" s="144"/>
      <c r="W1" s="144"/>
      <c r="X1" s="143" t="s">
        <v>46</v>
      </c>
      <c r="Y1" s="144"/>
      <c r="Z1" s="144"/>
      <c r="AA1" s="144"/>
      <c r="AB1" s="145"/>
      <c r="AC1" s="143" t="s">
        <v>47</v>
      </c>
      <c r="AD1" s="144"/>
      <c r="AE1" s="144"/>
      <c r="AF1" s="144"/>
      <c r="AG1" s="145"/>
      <c r="AH1" s="146" t="s">
        <v>48</v>
      </c>
      <c r="AI1" s="147"/>
      <c r="AJ1" s="126"/>
    </row>
    <row r="2" spans="1:36" ht="30" x14ac:dyDescent="0.25">
      <c r="A2" s="87" t="s">
        <v>64</v>
      </c>
      <c r="B2" s="88" t="s">
        <v>49</v>
      </c>
      <c r="C2" s="89" t="s">
        <v>50</v>
      </c>
      <c r="D2" s="125" t="s">
        <v>65</v>
      </c>
      <c r="E2" s="125" t="s">
        <v>51</v>
      </c>
      <c r="F2" s="125" t="s">
        <v>33</v>
      </c>
      <c r="G2" s="126" t="s">
        <v>20</v>
      </c>
      <c r="H2" s="125" t="s">
        <v>65</v>
      </c>
      <c r="I2" s="125" t="s">
        <v>51</v>
      </c>
      <c r="J2" s="125" t="s">
        <v>33</v>
      </c>
      <c r="K2" s="126" t="s">
        <v>20</v>
      </c>
      <c r="L2" s="125" t="s">
        <v>65</v>
      </c>
      <c r="M2" s="125" t="s">
        <v>51</v>
      </c>
      <c r="N2" s="125" t="s">
        <v>33</v>
      </c>
      <c r="O2" s="126" t="s">
        <v>20</v>
      </c>
      <c r="P2" s="125" t="s">
        <v>65</v>
      </c>
      <c r="Q2" s="125" t="s">
        <v>51</v>
      </c>
      <c r="R2" s="125" t="s">
        <v>33</v>
      </c>
      <c r="S2" s="126" t="s">
        <v>52</v>
      </c>
      <c r="T2" s="125" t="s">
        <v>65</v>
      </c>
      <c r="U2" s="125" t="s">
        <v>51</v>
      </c>
      <c r="V2" s="125" t="s">
        <v>33</v>
      </c>
      <c r="W2" s="90" t="s">
        <v>20</v>
      </c>
      <c r="X2" s="125" t="s">
        <v>65</v>
      </c>
      <c r="Y2" s="125" t="s">
        <v>51</v>
      </c>
      <c r="Z2" s="125" t="s">
        <v>33</v>
      </c>
      <c r="AA2" s="91" t="s">
        <v>20</v>
      </c>
      <c r="AB2" s="126" t="s">
        <v>53</v>
      </c>
      <c r="AC2" s="125" t="s">
        <v>65</v>
      </c>
      <c r="AD2" s="125" t="s">
        <v>51</v>
      </c>
      <c r="AE2" s="125" t="s">
        <v>33</v>
      </c>
      <c r="AF2" s="91" t="s">
        <v>20</v>
      </c>
      <c r="AG2" s="126" t="s">
        <v>53</v>
      </c>
      <c r="AH2" s="127" t="s">
        <v>33</v>
      </c>
      <c r="AI2" s="128" t="s">
        <v>54</v>
      </c>
      <c r="AJ2" s="126" t="s">
        <v>53</v>
      </c>
    </row>
    <row r="3" spans="1:36" x14ac:dyDescent="0.25">
      <c r="A3" s="92" t="s">
        <v>66</v>
      </c>
      <c r="B3" s="93">
        <v>30</v>
      </c>
      <c r="C3" s="94" t="s">
        <v>67</v>
      </c>
      <c r="D3" s="95">
        <v>12062.639922090415</v>
      </c>
      <c r="E3" s="96">
        <v>-75379.54921538262</v>
      </c>
      <c r="F3" s="96">
        <v>-223716.29103275208</v>
      </c>
      <c r="G3" s="97">
        <v>0</v>
      </c>
      <c r="H3" s="98">
        <v>287983.38973739085</v>
      </c>
      <c r="I3" s="99">
        <v>267893.79747730866</v>
      </c>
      <c r="J3" s="99">
        <v>474466.52176495729</v>
      </c>
      <c r="K3" s="100">
        <v>329676.54728887399</v>
      </c>
      <c r="L3" s="98">
        <v>275920.7498153004</v>
      </c>
      <c r="M3" s="99">
        <v>343273.34669269127</v>
      </c>
      <c r="N3" s="99">
        <v>698182.81279770948</v>
      </c>
      <c r="O3" s="100">
        <v>329676.54728887399</v>
      </c>
      <c r="P3" s="95">
        <v>275853.46271409898</v>
      </c>
      <c r="Q3" s="96">
        <v>342109.24207057687</v>
      </c>
      <c r="R3" s="96">
        <v>371066.93708194618</v>
      </c>
      <c r="S3" s="97">
        <v>329676.54728887399</v>
      </c>
      <c r="T3" s="96">
        <v>1.3118530182735917</v>
      </c>
      <c r="U3" s="96">
        <v>-6.6101297432793586</v>
      </c>
      <c r="V3" s="96">
        <v>-18.087002802678704</v>
      </c>
      <c r="W3" s="137">
        <v>0</v>
      </c>
      <c r="X3" s="95">
        <v>31.319170718824392</v>
      </c>
      <c r="Y3" s="96">
        <v>23.491952090149237</v>
      </c>
      <c r="Z3" s="96">
        <v>38.359644124815389</v>
      </c>
      <c r="AA3" s="101">
        <v>30</v>
      </c>
      <c r="AB3" s="100" t="s">
        <v>68</v>
      </c>
      <c r="AC3" s="96">
        <v>30.0073177005508</v>
      </c>
      <c r="AD3" s="96">
        <v>30.102081833428596</v>
      </c>
      <c r="AE3" s="96">
        <v>56.446646927494093</v>
      </c>
      <c r="AF3" s="101">
        <v>30</v>
      </c>
      <c r="AG3" s="100" t="s">
        <v>68</v>
      </c>
      <c r="AH3" s="102">
        <v>0</v>
      </c>
      <c r="AI3" s="103">
        <v>0</v>
      </c>
      <c r="AJ3" s="97"/>
    </row>
    <row r="4" spans="1:36" ht="60" x14ac:dyDescent="0.25">
      <c r="A4" s="92" t="s">
        <v>69</v>
      </c>
      <c r="B4" s="93">
        <v>30</v>
      </c>
      <c r="C4" s="94" t="s">
        <v>70</v>
      </c>
      <c r="D4" s="95">
        <v>31726.739120528477</v>
      </c>
      <c r="E4" s="96">
        <v>-107439.25425178024</v>
      </c>
      <c r="F4" s="96">
        <v>-158744.32123043429</v>
      </c>
      <c r="G4" s="97">
        <v>0</v>
      </c>
      <c r="H4" s="95">
        <v>129467.74626284734</v>
      </c>
      <c r="I4" s="96">
        <v>116586.38000607165</v>
      </c>
      <c r="J4" s="96">
        <v>205249.659235831</v>
      </c>
      <c r="K4" s="97">
        <v>269745.84832638997</v>
      </c>
      <c r="L4" s="95">
        <v>97741.007142318864</v>
      </c>
      <c r="M4" s="96">
        <v>224025.6342578519</v>
      </c>
      <c r="N4" s="96">
        <v>363993.98046626529</v>
      </c>
      <c r="O4" s="97">
        <v>269745.84832638997</v>
      </c>
      <c r="P4" s="95">
        <v>182691.3943334634</v>
      </c>
      <c r="Q4" s="96">
        <v>239031.49720156469</v>
      </c>
      <c r="R4" s="96">
        <v>387514.65344414191</v>
      </c>
      <c r="S4" s="97">
        <v>269745.84832638997</v>
      </c>
      <c r="T4" s="96">
        <v>5.2098905757900482</v>
      </c>
      <c r="U4" s="96">
        <v>-13.484321795614424</v>
      </c>
      <c r="V4" s="96">
        <v>-12.289418205444694</v>
      </c>
      <c r="W4" s="138">
        <v>0</v>
      </c>
      <c r="X4" s="95">
        <v>21.260073043155849</v>
      </c>
      <c r="Y4" s="96">
        <v>14.632345281395217</v>
      </c>
      <c r="Z4" s="104">
        <v>15.889695324676278</v>
      </c>
      <c r="AA4" s="101">
        <v>30</v>
      </c>
      <c r="AB4" s="139" t="s">
        <v>71</v>
      </c>
      <c r="AC4" s="96">
        <v>16.050182467365801</v>
      </c>
      <c r="AD4" s="96">
        <v>28.116667077009641</v>
      </c>
      <c r="AE4" s="96">
        <v>28.179113530120972</v>
      </c>
      <c r="AF4" s="101">
        <v>30</v>
      </c>
      <c r="AG4" s="97" t="s">
        <v>68</v>
      </c>
      <c r="AH4" s="102">
        <v>0</v>
      </c>
      <c r="AI4" s="103">
        <v>0</v>
      </c>
      <c r="AJ4" s="105"/>
    </row>
    <row r="5" spans="1:36" ht="75" x14ac:dyDescent="0.25">
      <c r="A5" s="92" t="s">
        <v>72</v>
      </c>
      <c r="B5" s="93">
        <v>30</v>
      </c>
      <c r="C5" s="94" t="s">
        <v>73</v>
      </c>
      <c r="D5" s="95">
        <v>74339.27392691889</v>
      </c>
      <c r="E5" s="96">
        <v>41062.813349673284</v>
      </c>
      <c r="F5" s="96">
        <v>-44846.313431501323</v>
      </c>
      <c r="G5" s="97">
        <v>0</v>
      </c>
      <c r="H5" s="95">
        <v>116301.59136774896</v>
      </c>
      <c r="I5" s="96">
        <v>89696.878831418013</v>
      </c>
      <c r="J5" s="96">
        <v>200921.29154722279</v>
      </c>
      <c r="K5" s="97">
        <v>139343.38513239878</v>
      </c>
      <c r="L5" s="95">
        <v>41962.317440830055</v>
      </c>
      <c r="M5" s="96">
        <v>48634.065481744721</v>
      </c>
      <c r="N5" s="96">
        <v>245767.60497872409</v>
      </c>
      <c r="O5" s="97">
        <v>139343.38513239878</v>
      </c>
      <c r="P5" s="95">
        <v>67477.978993804762</v>
      </c>
      <c r="Q5" s="96">
        <v>99563.80998433214</v>
      </c>
      <c r="R5" s="96">
        <v>250988.3664190594</v>
      </c>
      <c r="S5" s="97">
        <v>139343.38513239878</v>
      </c>
      <c r="T5" s="96">
        <v>33.05045958789492</v>
      </c>
      <c r="U5" s="96">
        <v>12.372812979777031</v>
      </c>
      <c r="V5" s="96">
        <v>-5.3603655904064027</v>
      </c>
      <c r="W5" s="138">
        <v>0</v>
      </c>
      <c r="X5" s="106">
        <v>51.706464732039507</v>
      </c>
      <c r="Y5" s="107">
        <v>27.026952517847548</v>
      </c>
      <c r="Z5" s="104">
        <v>24.015610095460424</v>
      </c>
      <c r="AA5" s="101">
        <v>30</v>
      </c>
      <c r="AB5" s="139" t="s">
        <v>74</v>
      </c>
      <c r="AC5" s="108">
        <v>18.656005144144583</v>
      </c>
      <c r="AD5" s="108">
        <v>14.654139538070517</v>
      </c>
      <c r="AE5" s="96">
        <v>29.375975685866827</v>
      </c>
      <c r="AF5" s="101">
        <v>30</v>
      </c>
      <c r="AG5" s="139" t="s">
        <v>68</v>
      </c>
      <c r="AH5" s="102">
        <v>0</v>
      </c>
      <c r="AI5" s="103">
        <v>0</v>
      </c>
      <c r="AJ5" s="105"/>
    </row>
    <row r="6" spans="1:36" ht="60" x14ac:dyDescent="0.25">
      <c r="A6" s="92" t="s">
        <v>75</v>
      </c>
      <c r="B6" s="93">
        <v>30</v>
      </c>
      <c r="C6" s="94" t="s">
        <v>76</v>
      </c>
      <c r="D6" s="95">
        <v>30286.68362262753</v>
      </c>
      <c r="E6" s="96">
        <v>-14998.874540774932</v>
      </c>
      <c r="F6" s="96">
        <v>-106078.92812799131</v>
      </c>
      <c r="G6" s="97">
        <v>0</v>
      </c>
      <c r="H6" s="95">
        <v>94974.132628840656</v>
      </c>
      <c r="I6" s="96">
        <v>65838.916483012246</v>
      </c>
      <c r="J6" s="96">
        <v>127155.1009759794</v>
      </c>
      <c r="K6" s="97">
        <v>135867.26621317514</v>
      </c>
      <c r="L6" s="95">
        <v>64687.449006213123</v>
      </c>
      <c r="M6" s="96">
        <v>80837.791023787169</v>
      </c>
      <c r="N6" s="96">
        <v>233234.02910397071</v>
      </c>
      <c r="O6" s="97">
        <v>135867.26621317514</v>
      </c>
      <c r="P6" s="95">
        <v>63803.138559361083</v>
      </c>
      <c r="Q6" s="96">
        <v>94046.203585394367</v>
      </c>
      <c r="R6" s="96">
        <v>249752.45649477001</v>
      </c>
      <c r="S6" s="97">
        <v>135867.26621317514</v>
      </c>
      <c r="T6" s="96">
        <v>14.240686731005926</v>
      </c>
      <c r="U6" s="96">
        <v>-4.7845231287265797</v>
      </c>
      <c r="V6" s="96">
        <v>-12.742088260126405</v>
      </c>
      <c r="W6" s="138">
        <v>0</v>
      </c>
      <c r="X6" s="106">
        <v>44.656486235616171</v>
      </c>
      <c r="Y6" s="107">
        <v>21.002097045809048</v>
      </c>
      <c r="Z6" s="104">
        <v>15.273735773482827</v>
      </c>
      <c r="AA6" s="101">
        <v>30</v>
      </c>
      <c r="AB6" s="139" t="s">
        <v>77</v>
      </c>
      <c r="AC6" s="108">
        <v>30.415799504610245</v>
      </c>
      <c r="AD6" s="108">
        <v>25.786620174535628</v>
      </c>
      <c r="AE6" s="96">
        <v>28.015824033609231</v>
      </c>
      <c r="AF6" s="101">
        <v>30</v>
      </c>
      <c r="AG6" s="139" t="s">
        <v>68</v>
      </c>
      <c r="AH6" s="102">
        <v>0</v>
      </c>
      <c r="AI6" s="103">
        <v>0</v>
      </c>
      <c r="AJ6" s="105"/>
    </row>
    <row r="7" spans="1:36" x14ac:dyDescent="0.25">
      <c r="A7" s="92" t="s">
        <v>78</v>
      </c>
      <c r="B7" s="93">
        <v>30</v>
      </c>
      <c r="C7" s="94" t="s">
        <v>79</v>
      </c>
      <c r="D7" s="95">
        <v>90380.749658452391</v>
      </c>
      <c r="E7" s="96">
        <v>140423.42246572408</v>
      </c>
      <c r="F7" s="96">
        <v>152969.82472271958</v>
      </c>
      <c r="G7" s="97">
        <v>0</v>
      </c>
      <c r="H7" s="95">
        <v>90380.749658452391</v>
      </c>
      <c r="I7" s="96">
        <v>178997.87935654857</v>
      </c>
      <c r="J7" s="96">
        <v>179775.4714798856</v>
      </c>
      <c r="K7" s="97">
        <v>0</v>
      </c>
      <c r="L7" s="95">
        <v>0</v>
      </c>
      <c r="M7" s="96">
        <v>38574.456890824476</v>
      </c>
      <c r="N7" s="96">
        <v>26805.646757166014</v>
      </c>
      <c r="O7" s="97">
        <v>0</v>
      </c>
      <c r="P7" s="95">
        <v>83479.457263743563</v>
      </c>
      <c r="Q7" s="96">
        <v>196902.65579630091</v>
      </c>
      <c r="R7" s="96">
        <v>126355.0335388683</v>
      </c>
      <c r="S7" s="97">
        <v>140191.05653002224</v>
      </c>
      <c r="T7" s="96">
        <v>32.480116409803074</v>
      </c>
      <c r="U7" s="96">
        <v>21.394849434280026</v>
      </c>
      <c r="V7" s="96">
        <v>36.319049690014353</v>
      </c>
      <c r="W7" s="138">
        <v>0</v>
      </c>
      <c r="X7" s="106">
        <v>32.480116409803074</v>
      </c>
      <c r="Y7" s="107">
        <v>27.272036321601199</v>
      </c>
      <c r="Z7" s="104">
        <v>42.683413500401123</v>
      </c>
      <c r="AA7" s="101">
        <v>0</v>
      </c>
      <c r="AB7" s="140" t="s">
        <v>80</v>
      </c>
      <c r="AC7" s="104">
        <v>0</v>
      </c>
      <c r="AD7" s="104">
        <v>5.8771868873211739</v>
      </c>
      <c r="AE7" s="96">
        <v>6.3643638103867737</v>
      </c>
      <c r="AF7" s="101">
        <v>0</v>
      </c>
      <c r="AG7" s="140" t="s">
        <v>80</v>
      </c>
      <c r="AH7" s="102">
        <v>0</v>
      </c>
      <c r="AI7" s="103">
        <v>0</v>
      </c>
      <c r="AJ7" s="105"/>
    </row>
    <row r="8" spans="1:36" x14ac:dyDescent="0.25">
      <c r="A8" s="92" t="s">
        <v>81</v>
      </c>
      <c r="B8" s="93">
        <v>30</v>
      </c>
      <c r="C8" s="94" t="s">
        <v>82</v>
      </c>
      <c r="D8" s="95">
        <v>38367.755522799103</v>
      </c>
      <c r="E8" s="96">
        <v>-17253.773590685061</v>
      </c>
      <c r="F8" s="96">
        <v>-37300.489845078082</v>
      </c>
      <c r="G8" s="97">
        <v>0</v>
      </c>
      <c r="H8" s="95">
        <v>114364.22582399116</v>
      </c>
      <c r="I8" s="96">
        <v>94647.940586392215</v>
      </c>
      <c r="J8" s="96">
        <v>127607.93793950572</v>
      </c>
      <c r="K8" s="97">
        <v>132972.93402755357</v>
      </c>
      <c r="L8" s="95">
        <v>75996.47030119205</v>
      </c>
      <c r="M8" s="96">
        <v>111901.71417707727</v>
      </c>
      <c r="N8" s="96">
        <v>164908.42778458382</v>
      </c>
      <c r="O8" s="97">
        <v>132972.93402755357</v>
      </c>
      <c r="P8" s="95">
        <v>116726.7405015558</v>
      </c>
      <c r="Q8" s="96">
        <v>149219.12755355131</v>
      </c>
      <c r="R8" s="96">
        <v>139418.60955892899</v>
      </c>
      <c r="S8" s="97">
        <v>132972.93402755357</v>
      </c>
      <c r="T8" s="96">
        <v>9.8609167080154307</v>
      </c>
      <c r="U8" s="96">
        <v>-3.4688127199697796</v>
      </c>
      <c r="V8" s="96">
        <v>-8.0262936123987174</v>
      </c>
      <c r="W8" s="138">
        <v>0</v>
      </c>
      <c r="X8" s="106">
        <v>29.392808879761404</v>
      </c>
      <c r="Y8" s="107">
        <v>19.028647762149376</v>
      </c>
      <c r="Z8" s="104">
        <v>27.458587847751161</v>
      </c>
      <c r="AA8" s="101">
        <v>30</v>
      </c>
      <c r="AB8" s="139" t="s">
        <v>68</v>
      </c>
      <c r="AC8" s="104">
        <v>19.531892171745973</v>
      </c>
      <c r="AD8" s="104">
        <v>22.497460482119156</v>
      </c>
      <c r="AE8" s="96">
        <v>35.484881460149879</v>
      </c>
      <c r="AF8" s="101">
        <v>30</v>
      </c>
      <c r="AG8" s="139" t="s">
        <v>68</v>
      </c>
      <c r="AH8" s="102">
        <v>0</v>
      </c>
      <c r="AI8" s="103">
        <v>0</v>
      </c>
      <c r="AJ8" s="105"/>
    </row>
    <row r="9" spans="1:36" x14ac:dyDescent="0.25">
      <c r="A9" s="92" t="s">
        <v>83</v>
      </c>
      <c r="B9" s="141">
        <v>7</v>
      </c>
      <c r="C9" s="94" t="s">
        <v>40</v>
      </c>
      <c r="D9" s="95">
        <v>95452.544333437036</v>
      </c>
      <c r="E9" s="96">
        <v>88354.858379436002</v>
      </c>
      <c r="F9" s="96">
        <v>167779.85976015398</v>
      </c>
      <c r="G9" s="97">
        <v>0</v>
      </c>
      <c r="H9" s="95">
        <v>95452.544333437036</v>
      </c>
      <c r="I9" s="96">
        <v>88354.858379436002</v>
      </c>
      <c r="J9" s="96">
        <v>167779.85976015398</v>
      </c>
      <c r="K9" s="97">
        <v>0</v>
      </c>
      <c r="L9" s="95">
        <v>0</v>
      </c>
      <c r="M9" s="96">
        <v>0</v>
      </c>
      <c r="N9" s="96">
        <v>0</v>
      </c>
      <c r="O9" s="97">
        <v>0</v>
      </c>
      <c r="P9" s="95">
        <v>54753.121156028094</v>
      </c>
      <c r="Q9" s="96">
        <v>61355.958117320537</v>
      </c>
      <c r="R9" s="96">
        <v>158065.82672789061</v>
      </c>
      <c r="S9" s="97">
        <v>91391.635333746424</v>
      </c>
      <c r="T9" s="96">
        <v>52.299782542859532</v>
      </c>
      <c r="U9" s="96">
        <v>43.201114165876149</v>
      </c>
      <c r="V9" s="96">
        <v>31.843668533550776</v>
      </c>
      <c r="W9" s="138">
        <v>0</v>
      </c>
      <c r="X9" s="106">
        <v>52.299782542859532</v>
      </c>
      <c r="Y9" s="107">
        <v>43.201114165876149</v>
      </c>
      <c r="Z9" s="104">
        <v>31.843668533550776</v>
      </c>
      <c r="AA9" s="101">
        <v>0</v>
      </c>
      <c r="AB9" s="140" t="s">
        <v>80</v>
      </c>
      <c r="AC9" s="104">
        <v>0</v>
      </c>
      <c r="AD9" s="104">
        <v>0</v>
      </c>
      <c r="AE9" s="96">
        <v>0</v>
      </c>
      <c r="AF9" s="101">
        <v>0</v>
      </c>
      <c r="AG9" s="140" t="s">
        <v>80</v>
      </c>
      <c r="AH9" s="102">
        <v>0</v>
      </c>
      <c r="AI9" s="103">
        <v>0</v>
      </c>
      <c r="AJ9" s="105"/>
    </row>
    <row r="10" spans="1:36" x14ac:dyDescent="0.25">
      <c r="A10" s="92" t="s">
        <v>84</v>
      </c>
      <c r="B10" s="141">
        <v>7</v>
      </c>
      <c r="C10" s="94" t="s">
        <v>85</v>
      </c>
      <c r="D10" s="95">
        <v>79442.132835689059</v>
      </c>
      <c r="E10" s="96">
        <v>89940.49606605414</v>
      </c>
      <c r="F10" s="96">
        <v>80234.853326424345</v>
      </c>
      <c r="G10" s="97">
        <v>0</v>
      </c>
      <c r="H10" s="95">
        <v>79442.132835689059</v>
      </c>
      <c r="I10" s="96">
        <v>89940.49606605414</v>
      </c>
      <c r="J10" s="96">
        <v>80234.853326424345</v>
      </c>
      <c r="K10" s="97">
        <v>90642.329150694757</v>
      </c>
      <c r="L10" s="95">
        <v>0</v>
      </c>
      <c r="M10" s="96">
        <v>0</v>
      </c>
      <c r="N10" s="96">
        <v>0</v>
      </c>
      <c r="O10" s="97">
        <v>90642.329150694757</v>
      </c>
      <c r="P10" s="95">
        <v>59882.414883572841</v>
      </c>
      <c r="Q10" s="96">
        <v>89359.670776700339</v>
      </c>
      <c r="R10" s="96">
        <v>122684.90179181111</v>
      </c>
      <c r="S10" s="97">
        <v>90642.329150694772</v>
      </c>
      <c r="T10" s="96">
        <v>39.799062708215153</v>
      </c>
      <c r="U10" s="96">
        <v>30.194995779742257</v>
      </c>
      <c r="V10" s="96">
        <v>19.619737756136789</v>
      </c>
      <c r="W10" s="138">
        <v>0</v>
      </c>
      <c r="X10" s="109">
        <v>39.799062708215153</v>
      </c>
      <c r="Y10" s="104">
        <v>30.194995779742257</v>
      </c>
      <c r="Z10" s="104">
        <v>19.619737756136789</v>
      </c>
      <c r="AA10" s="101">
        <v>30</v>
      </c>
      <c r="AB10" s="139" t="s">
        <v>68</v>
      </c>
      <c r="AC10" s="108">
        <v>0</v>
      </c>
      <c r="AD10" s="108">
        <v>0</v>
      </c>
      <c r="AE10" s="96">
        <v>0</v>
      </c>
      <c r="AF10" s="101">
        <v>30</v>
      </c>
      <c r="AG10" s="142" t="s">
        <v>86</v>
      </c>
      <c r="AH10" s="102">
        <v>0</v>
      </c>
      <c r="AI10" s="103">
        <v>0</v>
      </c>
      <c r="AJ10" s="105"/>
    </row>
    <row r="11" spans="1:36" x14ac:dyDescent="0.25">
      <c r="A11" s="92" t="s">
        <v>87</v>
      </c>
      <c r="B11" s="141">
        <v>60</v>
      </c>
      <c r="C11" s="94" t="s">
        <v>88</v>
      </c>
      <c r="D11" s="95">
        <v>11784.935034954</v>
      </c>
      <c r="E11" s="96">
        <v>-15391.887921936443</v>
      </c>
      <c r="F11" s="96">
        <v>-20328.191742916901</v>
      </c>
      <c r="G11" s="97">
        <v>-75379.808136282911</v>
      </c>
      <c r="H11" s="95">
        <v>47607.675753042029</v>
      </c>
      <c r="I11" s="96">
        <v>53045.177474810553</v>
      </c>
      <c r="J11" s="96">
        <v>115514.73037005054</v>
      </c>
      <c r="K11" s="97">
        <v>75379.808136282911</v>
      </c>
      <c r="L11" s="95">
        <v>35822.740718088033</v>
      </c>
      <c r="M11" s="96">
        <v>68437.065396746999</v>
      </c>
      <c r="N11" s="96">
        <v>135842.92211296744</v>
      </c>
      <c r="O11" s="97">
        <v>150759.61627256582</v>
      </c>
      <c r="P11" s="95">
        <v>54763.161901832027</v>
      </c>
      <c r="Q11" s="96">
        <v>74638.055083265455</v>
      </c>
      <c r="R11" s="96">
        <v>96738.207423751242</v>
      </c>
      <c r="S11" s="97">
        <v>75379.808136282911</v>
      </c>
      <c r="T11" s="96">
        <v>6.4559466395017004</v>
      </c>
      <c r="U11" s="96">
        <v>-6.1866113357718433</v>
      </c>
      <c r="V11" s="96">
        <v>-6.3040836555523896</v>
      </c>
      <c r="W11" s="138">
        <v>-30</v>
      </c>
      <c r="X11" s="109">
        <v>26.080128009253635</v>
      </c>
      <c r="Y11" s="104">
        <v>21.320964519627648</v>
      </c>
      <c r="Z11" s="104">
        <v>35.822887392584434</v>
      </c>
      <c r="AA11" s="101">
        <v>30</v>
      </c>
      <c r="AB11" s="139" t="s">
        <v>68</v>
      </c>
      <c r="AC11" s="104">
        <v>19.624181369751934</v>
      </c>
      <c r="AD11" s="104">
        <v>27.507575855399491</v>
      </c>
      <c r="AE11" s="96">
        <v>42.126971048136824</v>
      </c>
      <c r="AF11" s="101">
        <v>60</v>
      </c>
      <c r="AG11" s="139" t="s">
        <v>68</v>
      </c>
      <c r="AH11" s="102">
        <v>0</v>
      </c>
      <c r="AI11" s="103">
        <v>0</v>
      </c>
      <c r="AJ11" s="105"/>
    </row>
    <row r="12" spans="1:36" ht="45" x14ac:dyDescent="0.25">
      <c r="A12" s="92" t="s">
        <v>89</v>
      </c>
      <c r="B12" s="141">
        <v>7</v>
      </c>
      <c r="C12" s="94" t="s">
        <v>90</v>
      </c>
      <c r="D12" s="95">
        <v>111306.36549716869</v>
      </c>
      <c r="E12" s="96">
        <v>84473.328860275724</v>
      </c>
      <c r="F12" s="96">
        <v>76861.132412623017</v>
      </c>
      <c r="G12" s="97">
        <v>0</v>
      </c>
      <c r="H12" s="95">
        <v>111306.36549716869</v>
      </c>
      <c r="I12" s="96">
        <v>84473.328860275724</v>
      </c>
      <c r="J12" s="96">
        <v>76861.132412623017</v>
      </c>
      <c r="K12" s="97">
        <v>53539.783371227626</v>
      </c>
      <c r="L12" s="95">
        <v>0</v>
      </c>
      <c r="M12" s="96">
        <v>0</v>
      </c>
      <c r="N12" s="96">
        <v>0</v>
      </c>
      <c r="O12" s="97">
        <v>53539.783371227626</v>
      </c>
      <c r="P12" s="95">
        <v>43870.597673700358</v>
      </c>
      <c r="Q12" s="96">
        <v>48127.355558847499</v>
      </c>
      <c r="R12" s="96">
        <v>68621.396881135035</v>
      </c>
      <c r="S12" s="97">
        <v>53539.783371227626</v>
      </c>
      <c r="T12" s="96">
        <v>76.114553755369656</v>
      </c>
      <c r="U12" s="96">
        <v>52.656121168128401</v>
      </c>
      <c r="V12" s="96">
        <v>33.602259312395262</v>
      </c>
      <c r="W12" s="138">
        <v>0</v>
      </c>
      <c r="X12" s="109">
        <v>76.114553755369656</v>
      </c>
      <c r="Y12" s="104">
        <v>52.656121168128401</v>
      </c>
      <c r="Z12" s="104">
        <v>33.602259312395262</v>
      </c>
      <c r="AA12" s="101">
        <v>30</v>
      </c>
      <c r="AB12" s="139" t="s">
        <v>91</v>
      </c>
      <c r="AC12" s="104">
        <v>0</v>
      </c>
      <c r="AD12" s="104">
        <v>0</v>
      </c>
      <c r="AE12" s="96">
        <v>0</v>
      </c>
      <c r="AF12" s="101">
        <v>30</v>
      </c>
      <c r="AG12" s="142" t="s">
        <v>86</v>
      </c>
      <c r="AH12" s="102">
        <v>0</v>
      </c>
      <c r="AI12" s="103">
        <v>0</v>
      </c>
      <c r="AJ12" s="105"/>
    </row>
    <row r="13" spans="1:36" x14ac:dyDescent="0.25">
      <c r="A13" s="92" t="s">
        <v>92</v>
      </c>
      <c r="B13" s="141">
        <v>60</v>
      </c>
      <c r="C13" s="94" t="s">
        <v>93</v>
      </c>
      <c r="D13" s="95">
        <v>22773.095105917997</v>
      </c>
      <c r="E13" s="96">
        <v>15471.752004458433</v>
      </c>
      <c r="F13" s="96">
        <v>-51280.9443638636</v>
      </c>
      <c r="G13" s="97">
        <v>-46170.172198169654</v>
      </c>
      <c r="H13" s="95">
        <v>53501.272987903627</v>
      </c>
      <c r="I13" s="96">
        <v>52656.412835792653</v>
      </c>
      <c r="J13" s="96">
        <v>101230.25374804776</v>
      </c>
      <c r="K13" s="97">
        <v>46170.172198169654</v>
      </c>
      <c r="L13" s="95">
        <v>30728.177881985626</v>
      </c>
      <c r="M13" s="96">
        <v>39600.119768532277</v>
      </c>
      <c r="N13" s="96">
        <v>154926.6570491094</v>
      </c>
      <c r="O13" s="97">
        <v>92340.344396339307</v>
      </c>
      <c r="P13" s="95">
        <v>7437.3244368379792</v>
      </c>
      <c r="Q13" s="96">
        <v>54858.650036334533</v>
      </c>
      <c r="R13" s="96">
        <v>76214.542121336446</v>
      </c>
      <c r="S13" s="97">
        <v>46170.172198169654</v>
      </c>
      <c r="T13" s="96">
        <v>91.860030980173732</v>
      </c>
      <c r="U13" s="96">
        <v>8.460881917916879</v>
      </c>
      <c r="V13" s="96">
        <v>-20.185495944680369</v>
      </c>
      <c r="W13" s="138">
        <v>-30</v>
      </c>
      <c r="X13" s="106">
        <v>215.80854825791354</v>
      </c>
      <c r="Y13" s="107">
        <v>28.79568461906193</v>
      </c>
      <c r="Z13" s="104">
        <v>39.846826181892695</v>
      </c>
      <c r="AA13" s="101">
        <v>30</v>
      </c>
      <c r="AB13" s="139" t="s">
        <v>68</v>
      </c>
      <c r="AC13" s="104">
        <v>123.94851727773981</v>
      </c>
      <c r="AD13" s="104">
        <v>21.655720515709337</v>
      </c>
      <c r="AE13" s="96">
        <v>60.983108762548348</v>
      </c>
      <c r="AF13" s="101">
        <v>60</v>
      </c>
      <c r="AG13" s="139" t="s">
        <v>68</v>
      </c>
      <c r="AH13" s="102">
        <v>0.95078663597528368</v>
      </c>
      <c r="AI13" s="103">
        <v>0</v>
      </c>
      <c r="AJ13" s="105"/>
    </row>
    <row r="14" spans="1:36" ht="75" x14ac:dyDescent="0.25">
      <c r="A14" s="92" t="s">
        <v>94</v>
      </c>
      <c r="B14" s="141">
        <v>30</v>
      </c>
      <c r="C14" s="94" t="s">
        <v>95</v>
      </c>
      <c r="D14" s="95">
        <v>70704.758778128322</v>
      </c>
      <c r="E14" s="96">
        <v>73864.241073451572</v>
      </c>
      <c r="F14" s="96">
        <v>112567.39887475687</v>
      </c>
      <c r="G14" s="97">
        <v>0</v>
      </c>
      <c r="H14" s="95">
        <v>70704.758778128322</v>
      </c>
      <c r="I14" s="96">
        <v>73864.241073451572</v>
      </c>
      <c r="J14" s="96">
        <v>112567.39887475687</v>
      </c>
      <c r="K14" s="97">
        <v>16293.69347408163</v>
      </c>
      <c r="L14" s="95">
        <v>0</v>
      </c>
      <c r="M14" s="96">
        <v>0</v>
      </c>
      <c r="N14" s="96">
        <v>0</v>
      </c>
      <c r="O14" s="97">
        <v>16293.69347408163</v>
      </c>
      <c r="P14" s="95">
        <v>12424.8937446808</v>
      </c>
      <c r="Q14" s="96">
        <v>14522.17406514548</v>
      </c>
      <c r="R14" s="96">
        <v>21934.01261241861</v>
      </c>
      <c r="S14" s="97">
        <v>16293.69347408163</v>
      </c>
      <c r="T14" s="96">
        <v>170.71717528787147</v>
      </c>
      <c r="U14" s="96">
        <v>152.58922130137327</v>
      </c>
      <c r="V14" s="96">
        <v>153.96279859576183</v>
      </c>
      <c r="W14" s="138">
        <v>0</v>
      </c>
      <c r="X14" s="109">
        <v>170.71717528787147</v>
      </c>
      <c r="Y14" s="104">
        <v>152.58922130137327</v>
      </c>
      <c r="Z14" s="104">
        <v>153.96279859576183</v>
      </c>
      <c r="AA14" s="101">
        <v>30</v>
      </c>
      <c r="AB14" s="139" t="s">
        <v>96</v>
      </c>
      <c r="AC14" s="104">
        <v>0</v>
      </c>
      <c r="AD14" s="104">
        <v>0</v>
      </c>
      <c r="AE14" s="96">
        <v>0</v>
      </c>
      <c r="AF14" s="101">
        <v>30</v>
      </c>
      <c r="AG14" s="139" t="s">
        <v>68</v>
      </c>
      <c r="AH14" s="102">
        <v>0</v>
      </c>
      <c r="AI14" s="103">
        <v>0</v>
      </c>
      <c r="AJ14" s="105"/>
    </row>
    <row r="15" spans="1:36" ht="15.75" thickBot="1" x14ac:dyDescent="0.3">
      <c r="A15" s="110" t="s">
        <v>55</v>
      </c>
      <c r="B15" s="111"/>
      <c r="C15" s="112"/>
      <c r="D15" s="113">
        <f t="shared" ref="D15:S15" si="0">SUM(D3:D14)</f>
        <v>668627.67335871188</v>
      </c>
      <c r="E15" s="114">
        <f t="shared" si="0"/>
        <v>303127.57267851394</v>
      </c>
      <c r="F15" s="114">
        <f t="shared" si="0"/>
        <v>-51882.410677859807</v>
      </c>
      <c r="G15" s="115">
        <f t="shared" si="0"/>
        <v>-121549.98033445256</v>
      </c>
      <c r="H15" s="113">
        <f t="shared" si="0"/>
        <v>1291486.5856646399</v>
      </c>
      <c r="I15" s="114">
        <f t="shared" si="0"/>
        <v>1255996.3074305716</v>
      </c>
      <c r="J15" s="114">
        <f t="shared" si="0"/>
        <v>1969364.2114354381</v>
      </c>
      <c r="K15" s="115">
        <f t="shared" si="0"/>
        <v>1289631.7673188478</v>
      </c>
      <c r="L15" s="113">
        <f t="shared" si="0"/>
        <v>622858.91230592818</v>
      </c>
      <c r="M15" s="114">
        <f t="shared" si="0"/>
        <v>955284.19368925598</v>
      </c>
      <c r="N15" s="114">
        <f t="shared" si="0"/>
        <v>2023662.0810504961</v>
      </c>
      <c r="O15" s="115">
        <f t="shared" si="0"/>
        <v>1411181.7476533004</v>
      </c>
      <c r="P15" s="116">
        <f t="shared" si="0"/>
        <v>1023163.6861626797</v>
      </c>
      <c r="Q15" s="117">
        <f t="shared" si="0"/>
        <v>1463734.3998293341</v>
      </c>
      <c r="R15" s="117">
        <f t="shared" si="0"/>
        <v>2069354.9440960579</v>
      </c>
      <c r="S15" s="118">
        <f t="shared" si="0"/>
        <v>1521214.4591826166</v>
      </c>
      <c r="T15" s="117">
        <f>D15/P15*30</f>
        <v>19.60471278646618</v>
      </c>
      <c r="U15" s="117">
        <f>E15/Q15*30</f>
        <v>6.2127577116556969</v>
      </c>
      <c r="V15" s="117">
        <f>F15/R15*30</f>
        <v>-0.75215338227811723</v>
      </c>
      <c r="W15" s="119">
        <f t="shared" ref="W15" si="1">AA15-AF15</f>
        <v>-2.3970975216689183</v>
      </c>
      <c r="X15" s="116">
        <f>H15/P15*30</f>
        <v>37.867447891205686</v>
      </c>
      <c r="Y15" s="117">
        <f>I15/Q15*30</f>
        <v>25.742299441285581</v>
      </c>
      <c r="Z15" s="117">
        <f>J15/R15*30</f>
        <v>28.550407223092922</v>
      </c>
      <c r="AA15" s="120">
        <f>K15/S15*30</f>
        <v>25.43293799636502</v>
      </c>
      <c r="AB15" s="118"/>
      <c r="AC15" s="116">
        <f>L15/P15*30</f>
        <v>18.262735104739505</v>
      </c>
      <c r="AD15" s="117">
        <f>M15/Q15*30</f>
        <v>19.579047820437339</v>
      </c>
      <c r="AE15" s="117">
        <f>N15/R15*30</f>
        <v>29.337578168850271</v>
      </c>
      <c r="AF15" s="120">
        <f>O15/S15*30</f>
        <v>27.830035518033938</v>
      </c>
      <c r="AG15" s="118"/>
      <c r="AH15" s="121">
        <f>SUM(AH3:AH14)</f>
        <v>0.95078663597528368</v>
      </c>
      <c r="AI15" s="122">
        <f>SUM(AI3:AI14)</f>
        <v>0</v>
      </c>
      <c r="AJ15" s="115"/>
    </row>
    <row r="16" spans="1:36" ht="15.75" thickTop="1" x14ac:dyDescent="0.25"/>
    <row r="17" spans="6:36" x14ac:dyDescent="0.25">
      <c r="F17" s="96"/>
      <c r="R17" s="96"/>
      <c r="X17" s="124"/>
      <c r="Y17" s="124"/>
      <c r="Z17" s="124"/>
      <c r="AA17" s="124"/>
      <c r="AB17" s="124"/>
      <c r="AC17" s="124"/>
      <c r="AD17" s="124"/>
      <c r="AG17" s="124"/>
      <c r="AJ17" s="124"/>
    </row>
    <row r="18" spans="6:36" x14ac:dyDescent="0.25">
      <c r="R18" s="72"/>
      <c r="Z18" s="124"/>
    </row>
    <row r="36" spans="9:9" x14ac:dyDescent="0.25">
      <c r="I36" s="72" t="s">
        <v>97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38"/>
  <sheetViews>
    <sheetView showGridLines="0" zoomScaleNormal="100" workbookViewId="0">
      <pane xSplit="2" ySplit="2" topLeftCell="C3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E3" sqref="E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134" x14ac:dyDescent="0.25">
      <c r="C1" s="4" t="s">
        <v>28</v>
      </c>
      <c r="F1" s="33" t="s">
        <v>29</v>
      </c>
      <c r="G1" s="2"/>
    </row>
    <row r="2" spans="1:134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38"/>
  <sheetViews>
    <sheetView showGridLines="0" zoomScale="55" zoomScaleNormal="5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34</v>
      </c>
      <c r="F1" s="33" t="s">
        <v>35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 t="shared" ref="C3:C29" si="2">AVERAGEIFS(F3:CS3,$F$2:$CS$2, "&gt;=" &amp; $F$2, $F$2:$CS$2, "&lt;="&amp; EOMONTH($F$2,0))</f>
        <v>#DIV/0!</v>
      </c>
      <c r="D3" s="15" t="e">
        <f t="shared" ref="D3:D29" si="3"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si="2"/>
        <v>#DIV/0!</v>
      </c>
      <c r="D4" s="15" t="e">
        <f t="shared" si="3"/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/>
      <c r="D30" s="15"/>
      <c r="E30" s="15"/>
      <c r="CN30" s="15"/>
      <c r="CO30" s="15"/>
      <c r="CP30" s="15"/>
      <c r="CQ30" s="15"/>
      <c r="CR30" s="15"/>
      <c r="CS30" s="15"/>
    </row>
    <row r="31" spans="3:97" x14ac:dyDescent="0.25">
      <c r="C31" s="15"/>
      <c r="D31" s="15"/>
      <c r="E31" s="15"/>
      <c r="CN31" s="15"/>
      <c r="CO31" s="15"/>
      <c r="CP31" s="15"/>
      <c r="CQ31" s="15"/>
      <c r="CR31" s="15"/>
      <c r="CS31" s="15"/>
    </row>
    <row r="32" spans="3:97" x14ac:dyDescent="0.25">
      <c r="C32" s="15"/>
      <c r="D32" s="15"/>
      <c r="E32" s="15"/>
      <c r="CN32" s="15"/>
      <c r="CO32" s="15"/>
      <c r="CP32" s="15"/>
      <c r="CQ32" s="15"/>
      <c r="CR32" s="15"/>
      <c r="CS32" s="15"/>
    </row>
    <row r="33" spans="3:97" x14ac:dyDescent="0.25">
      <c r="C33" s="15"/>
      <c r="D33" s="15"/>
      <c r="E33" s="15"/>
      <c r="CN33" s="15"/>
      <c r="CO33" s="15"/>
      <c r="CP33" s="15"/>
      <c r="CQ33" s="15"/>
      <c r="CR33" s="15"/>
      <c r="CS33" s="15"/>
    </row>
    <row r="34" spans="3:97" x14ac:dyDescent="0.25">
      <c r="C34" s="15"/>
      <c r="D34" s="15"/>
      <c r="E34" s="15"/>
      <c r="CN34" s="15"/>
      <c r="CO34" s="15"/>
      <c r="CP34" s="15"/>
      <c r="CQ34" s="15"/>
      <c r="CR34" s="15"/>
      <c r="CS34" s="15"/>
    </row>
    <row r="35" spans="3:97" x14ac:dyDescent="0.25">
      <c r="C35" s="15"/>
      <c r="D35" s="15"/>
      <c r="E35" s="15"/>
      <c r="CN35" s="15"/>
      <c r="CO35" s="15"/>
      <c r="CP35" s="15"/>
      <c r="CQ35" s="15"/>
      <c r="CR35" s="15"/>
      <c r="CS35" s="15"/>
    </row>
    <row r="36" spans="3:97" x14ac:dyDescent="0.25">
      <c r="C36" s="15"/>
      <c r="D36" s="15"/>
      <c r="E36" s="15"/>
      <c r="CN36" s="15"/>
      <c r="CO36" s="15"/>
      <c r="CP36" s="15"/>
      <c r="CQ36" s="15"/>
      <c r="CR36" s="15"/>
      <c r="CS36" s="15"/>
    </row>
    <row r="37" spans="3:97" x14ac:dyDescent="0.25">
      <c r="C37" s="15"/>
      <c r="D37" s="15"/>
      <c r="E37" s="15"/>
      <c r="CN37" s="15"/>
      <c r="CO37" s="15"/>
      <c r="CP37" s="15"/>
      <c r="CQ37" s="15"/>
      <c r="CR37" s="15"/>
      <c r="CS37" s="15"/>
    </row>
    <row r="38" spans="3:97" x14ac:dyDescent="0.25">
      <c r="C38" s="15"/>
      <c r="D38" s="15"/>
      <c r="E38" s="15"/>
      <c r="CN38" s="15"/>
      <c r="CO38" s="15"/>
      <c r="CP38" s="15"/>
      <c r="CQ38" s="15"/>
      <c r="CR38" s="15"/>
      <c r="CS38" s="15"/>
    </row>
    <row r="39" spans="3:97" x14ac:dyDescent="0.25">
      <c r="C39" s="15"/>
      <c r="D39" s="15"/>
      <c r="E39" s="15"/>
      <c r="CN39" s="15"/>
      <c r="CO39" s="15"/>
      <c r="CP39" s="15"/>
      <c r="CQ39" s="15"/>
      <c r="CR39" s="15"/>
      <c r="CS39" s="15"/>
    </row>
    <row r="40" spans="3:97" x14ac:dyDescent="0.25">
      <c r="C40" s="15"/>
      <c r="D40" s="15"/>
      <c r="E40" s="15"/>
      <c r="CN40" s="15"/>
      <c r="CO40" s="15"/>
      <c r="CP40" s="15"/>
      <c r="CQ40" s="15"/>
      <c r="CR40" s="15"/>
      <c r="CS40" s="15"/>
    </row>
    <row r="41" spans="3:97" x14ac:dyDescent="0.25">
      <c r="C41" s="15"/>
      <c r="D41" s="15"/>
      <c r="E41" s="15"/>
      <c r="CN41" s="15"/>
      <c r="CO41" s="15"/>
      <c r="CP41" s="15"/>
      <c r="CQ41" s="15"/>
      <c r="CR41" s="15"/>
      <c r="CS41" s="15"/>
    </row>
    <row r="42" spans="3:97" x14ac:dyDescent="0.25">
      <c r="C42" s="15"/>
      <c r="D42" s="15"/>
      <c r="E42" s="15"/>
      <c r="CN42" s="15"/>
      <c r="CO42" s="15"/>
      <c r="CP42" s="15"/>
      <c r="CQ42" s="15"/>
      <c r="CR42" s="15"/>
      <c r="CS42" s="15"/>
    </row>
    <row r="43" spans="3:97" x14ac:dyDescent="0.25">
      <c r="C43" s="15"/>
      <c r="D43" s="15"/>
      <c r="E43" s="15"/>
      <c r="CN43" s="15"/>
      <c r="CO43" s="15"/>
      <c r="CP43" s="15"/>
      <c r="CQ43" s="15"/>
      <c r="CR43" s="15"/>
      <c r="CS43" s="15"/>
    </row>
    <row r="44" spans="3:97" x14ac:dyDescent="0.25">
      <c r="C44" s="15"/>
      <c r="D44" s="15"/>
      <c r="E44" s="15"/>
      <c r="CN44" s="15"/>
      <c r="CO44" s="15"/>
      <c r="CP44" s="15"/>
      <c r="CQ44" s="15"/>
      <c r="CR44" s="15"/>
      <c r="CS44" s="15"/>
    </row>
    <row r="45" spans="3:97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97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97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97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F50" s="3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F51" s="3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F52" s="3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F53" s="3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F54" s="3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F55" s="3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F56" s="3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F57" s="3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F58" s="3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F59" s="3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F60" s="3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F61" s="3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F62" s="3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F63" s="3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F64" s="3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</row>
    <row r="238" spans="3:97" x14ac:dyDescent="0.25">
      <c r="C238" s="15"/>
      <c r="D238" s="15"/>
      <c r="E23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38"/>
  <sheetViews>
    <sheetView showGridLines="0" zoomScale="55" zoomScaleNormal="55" workbookViewId="0">
      <pane xSplit="2" ySplit="2" topLeftCell="D3" activePane="bottomRight" state="frozen"/>
      <selection pane="topRight"/>
      <selection pane="bottomLeft"/>
      <selection pane="bottomRight" activeCell="E3" sqref="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14" width="12.42578125" bestFit="1" customWidth="1"/>
    <col min="15" max="15" width="13.5703125" bestFit="1" customWidth="1"/>
    <col min="16" max="16" width="12.85546875" bestFit="1" customWidth="1"/>
    <col min="17" max="19" width="13.5703125" bestFit="1" customWidth="1"/>
    <col min="20" max="20" width="13.42578125" bestFit="1" customWidth="1"/>
    <col min="21" max="21" width="13.5703125" bestFit="1" customWidth="1"/>
    <col min="22" max="22" width="13.42578125" bestFit="1" customWidth="1"/>
    <col min="23" max="24" width="13.5703125" bestFit="1" customWidth="1"/>
    <col min="25" max="25" width="13.85546875" bestFit="1" customWidth="1"/>
    <col min="26" max="26" width="13.5703125" bestFit="1" customWidth="1"/>
    <col min="27" max="35" width="13.85546875" bestFit="1" customWidth="1"/>
    <col min="36" max="44" width="12.4257812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5703125" bestFit="1" customWidth="1"/>
    <col min="56" max="56" width="12.85546875" bestFit="1" customWidth="1"/>
    <col min="57" max="59" width="13.5703125" bestFit="1" customWidth="1"/>
    <col min="60" max="60" width="13.42578125" bestFit="1" customWidth="1"/>
    <col min="61" max="61" width="13.5703125" bestFit="1" customWidth="1"/>
    <col min="62" max="62" width="13.42578125" bestFit="1" customWidth="1"/>
    <col min="63" max="65" width="13.5703125" bestFit="1" customWidth="1"/>
    <col min="66" max="66" width="12.85546875" bestFit="1" customWidth="1"/>
    <col min="67" max="67" width="12.5703125" bestFit="1" customWidth="1"/>
    <col min="68" max="70" width="13.42578125" bestFit="1" customWidth="1"/>
    <col min="71" max="71" width="12.85546875" bestFit="1" customWidth="1"/>
    <col min="72" max="72" width="13.42578125" bestFit="1" customWidth="1"/>
    <col min="73" max="73" width="12.85546875" bestFit="1" customWidth="1"/>
    <col min="74" max="75" width="13.42578125" bestFit="1" customWidth="1"/>
    <col min="76" max="76" width="14.42578125" bestFit="1" customWidth="1"/>
    <col min="77" max="77" width="13.85546875" bestFit="1" customWidth="1"/>
    <col min="78" max="80" width="14.42578125" bestFit="1" customWidth="1"/>
    <col min="81" max="81" width="13.85546875" bestFit="1" customWidth="1"/>
    <col min="82" max="82" width="14.42578125" bestFit="1" customWidth="1"/>
    <col min="83" max="83" width="13.85546875" bestFit="1" customWidth="1"/>
    <col min="84" max="85" width="14.42578125" bestFit="1" customWidth="1"/>
    <col min="86" max="86" width="14.85546875" bestFit="1" customWidth="1"/>
    <col min="87" max="87" width="14.42578125" bestFit="1" customWidth="1"/>
    <col min="88" max="90" width="14.85546875" bestFit="1" customWidth="1"/>
    <col min="91" max="91" width="14.5703125" bestFit="1" customWidth="1"/>
    <col min="92" max="92" width="14.85546875" bestFit="1" customWidth="1"/>
    <col min="93" max="93" width="14.5703125" bestFit="1" customWidth="1"/>
    <col min="94" max="96" width="14.85546875" bestFit="1" customWidth="1"/>
    <col min="97" max="97" width="14.42578125" bestFit="1" customWidth="1"/>
  </cols>
  <sheetData>
    <row r="1" spans="1:97" x14ac:dyDescent="0.25">
      <c r="C1" s="4" t="s">
        <v>36</v>
      </c>
      <c r="F1" s="33" t="s">
        <v>37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3"/>
  <sheetViews>
    <sheetView showGridLines="0" zoomScale="70" zoomScaleNormal="70" workbookViewId="0">
      <pane xSplit="2" ySplit="2" topLeftCell="C4" activePane="bottomRight" state="frozen"/>
      <selection pane="topRight" activeCell="D1" sqref="D1"/>
      <selection pane="bottomLeft" activeCell="A3" sqref="A3"/>
      <selection pane="bottomRight" activeCell="E44" sqref="E44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38</v>
      </c>
      <c r="F1" s="33" t="s">
        <v>39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7" ht="45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>AVERAGEIFS(F3:CS3,$F$2:$CS$2, "&gt;=" &amp; $F$2, $F$2:$CS$2, "&lt;="&amp; EOMONTH($F$2,0))</f>
        <v>#DIV/0!</v>
      </c>
      <c r="D3" s="15" t="e">
        <f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ref="C4:C44" si="2">AVERAGEIFS(F4:CS4,$F$2:$CS$2, "&gt;=" &amp; $F$2, $F$2:$CS$2, "&lt;="&amp; EOMONTH($F$2,0))</f>
        <v>#DIV/0!</v>
      </c>
      <c r="D4" s="15" t="e">
        <f t="shared" ref="D4:D44" si="3">AVERAGEIFS(F4:CS4,$F$2:$CS$2, "&gt;=" &amp; $AK$2, $F$2:$CS$2, "&lt;="&amp; EOMONTH($AK$2,0))</f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  <c r="CN6" s="15"/>
      <c r="CO6" s="15"/>
      <c r="CP6" s="15"/>
      <c r="CQ6" s="15"/>
      <c r="CR6" s="15"/>
      <c r="CS6" s="15"/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 t="e">
        <f t="shared" si="2"/>
        <v>#DIV/0!</v>
      </c>
      <c r="D30" s="15" t="e">
        <f t="shared" si="3"/>
        <v>#DIV/0!</v>
      </c>
      <c r="E30" s="15" t="e">
        <f>AVERAGEIFS(F30:CS30,$F$2:$CS$2,"&gt;="&amp;Tracking!$B$1-30)</f>
        <v>#DIV/0!</v>
      </c>
      <c r="CN30" s="15"/>
      <c r="CO30" s="15"/>
      <c r="CP30" s="15"/>
      <c r="CQ30" s="15"/>
      <c r="CR30" s="15"/>
      <c r="CS30" s="15"/>
    </row>
    <row r="31" spans="3:97" x14ac:dyDescent="0.25">
      <c r="C31" s="15" t="e">
        <f t="shared" si="2"/>
        <v>#DIV/0!</v>
      </c>
      <c r="D31" s="15" t="e">
        <f t="shared" si="3"/>
        <v>#DIV/0!</v>
      </c>
      <c r="E31" s="15" t="e">
        <f>AVERAGEIFS(F31:CS31,$F$2:$CS$2,"&gt;="&amp;Tracking!$B$1-30)</f>
        <v>#DIV/0!</v>
      </c>
      <c r="CN31" s="15"/>
      <c r="CO31" s="15"/>
      <c r="CP31" s="15"/>
      <c r="CQ31" s="15"/>
      <c r="CR31" s="15"/>
      <c r="CS31" s="15"/>
    </row>
    <row r="32" spans="3:97" x14ac:dyDescent="0.25">
      <c r="C32" s="15" t="e">
        <f t="shared" si="2"/>
        <v>#DIV/0!</v>
      </c>
      <c r="D32" s="15" t="e">
        <f t="shared" si="3"/>
        <v>#DIV/0!</v>
      </c>
      <c r="E32" s="15" t="e">
        <f>AVERAGEIFS(F32:CS32,$F$2:$CS$2,"&gt;="&amp;Tracking!$B$1-30)</f>
        <v>#DIV/0!</v>
      </c>
      <c r="CN32" s="15"/>
      <c r="CO32" s="15"/>
      <c r="CP32" s="15"/>
      <c r="CQ32" s="15"/>
      <c r="CR32" s="15"/>
      <c r="CS32" s="15"/>
    </row>
    <row r="33" spans="3:108" x14ac:dyDescent="0.25">
      <c r="C33" s="15" t="e">
        <f t="shared" si="2"/>
        <v>#DIV/0!</v>
      </c>
      <c r="D33" s="15" t="e">
        <f t="shared" si="3"/>
        <v>#DIV/0!</v>
      </c>
      <c r="E33" s="15" t="e">
        <f>AVERAGEIFS(F33:CS33,$F$2:$CS$2,"&gt;="&amp;Tracking!$B$1-30)</f>
        <v>#DIV/0!</v>
      </c>
      <c r="CN33" s="15"/>
      <c r="CO33" s="15"/>
      <c r="CP33" s="15"/>
      <c r="CQ33" s="15"/>
      <c r="CR33" s="15"/>
      <c r="CS33" s="15"/>
    </row>
    <row r="34" spans="3:108" x14ac:dyDescent="0.25">
      <c r="C34" s="15" t="e">
        <f t="shared" si="2"/>
        <v>#DIV/0!</v>
      </c>
      <c r="D34" s="15" t="e">
        <f t="shared" si="3"/>
        <v>#DIV/0!</v>
      </c>
      <c r="E34" s="15" t="e">
        <f>AVERAGEIFS(F34:CS34,$F$2:$CS$2,"&gt;="&amp;Tracking!$B$1-30)</f>
        <v>#DIV/0!</v>
      </c>
      <c r="CN34" s="15"/>
      <c r="CO34" s="15"/>
      <c r="CP34" s="15"/>
      <c r="CQ34" s="15"/>
      <c r="CR34" s="15"/>
      <c r="CS34" s="15"/>
    </row>
    <row r="35" spans="3:108" x14ac:dyDescent="0.25">
      <c r="C35" s="15" t="e">
        <f t="shared" si="2"/>
        <v>#DIV/0!</v>
      </c>
      <c r="D35" s="15" t="e">
        <f t="shared" si="3"/>
        <v>#DIV/0!</v>
      </c>
      <c r="E35" s="15" t="e">
        <f>AVERAGEIFS(F35:CS35,$F$2:$CS$2,"&gt;="&amp;Tracking!$B$1-30)</f>
        <v>#DIV/0!</v>
      </c>
      <c r="CN35" s="15"/>
      <c r="CO35" s="15"/>
      <c r="CP35" s="15"/>
      <c r="CQ35" s="15"/>
      <c r="CR35" s="15"/>
      <c r="CS35" s="15"/>
    </row>
    <row r="36" spans="3:108" x14ac:dyDescent="0.25">
      <c r="C36" s="15" t="e">
        <f t="shared" si="2"/>
        <v>#DIV/0!</v>
      </c>
      <c r="D36" s="15" t="e">
        <f t="shared" si="3"/>
        <v>#DIV/0!</v>
      </c>
      <c r="E36" s="15" t="e">
        <f>AVERAGEIFS(F36:CS36,$F$2:$CS$2,"&gt;="&amp;Tracking!$B$1-30)</f>
        <v>#DIV/0!</v>
      </c>
      <c r="CN36" s="15"/>
      <c r="CO36" s="15"/>
      <c r="CP36" s="15"/>
      <c r="CQ36" s="15"/>
      <c r="CR36" s="15"/>
      <c r="CS36" s="15"/>
    </row>
    <row r="37" spans="3:108" x14ac:dyDescent="0.25">
      <c r="C37" s="15" t="e">
        <f t="shared" si="2"/>
        <v>#DIV/0!</v>
      </c>
      <c r="D37" s="15" t="e">
        <f t="shared" si="3"/>
        <v>#DIV/0!</v>
      </c>
      <c r="E37" s="15" t="e">
        <f>AVERAGEIFS(F37:CS37,$F$2:$CS$2,"&gt;="&amp;Tracking!$B$1-30)</f>
        <v>#DIV/0!</v>
      </c>
      <c r="DD37">
        <v>0</v>
      </c>
    </row>
    <row r="38" spans="3:108" x14ac:dyDescent="0.25">
      <c r="C38" s="15" t="e">
        <f t="shared" si="2"/>
        <v>#DIV/0!</v>
      </c>
      <c r="D38" s="15" t="e">
        <f t="shared" si="3"/>
        <v>#DIV/0!</v>
      </c>
      <c r="E38" s="15" t="e">
        <f>AVERAGEIFS(F38:CS38,$F$2:$CS$2,"&gt;="&amp;Tracking!$B$1-30)</f>
        <v>#DIV/0!</v>
      </c>
      <c r="CN38" s="15"/>
      <c r="CO38" s="15"/>
      <c r="CP38" s="15"/>
      <c r="CQ38" s="15"/>
      <c r="CR38" s="15"/>
      <c r="CS38" s="15"/>
    </row>
    <row r="39" spans="3:108" x14ac:dyDescent="0.25">
      <c r="C39" s="15" t="e">
        <f t="shared" si="2"/>
        <v>#DIV/0!</v>
      </c>
      <c r="D39" s="15" t="e">
        <f t="shared" si="3"/>
        <v>#DIV/0!</v>
      </c>
      <c r="E39" s="15" t="e">
        <f>AVERAGEIFS(F39:CS39,$F$2:$CS$2,"&gt;="&amp;Tracking!$B$1-30)</f>
        <v>#DIV/0!</v>
      </c>
      <c r="CN39" s="15"/>
      <c r="CO39" s="15"/>
      <c r="CP39" s="15"/>
      <c r="CQ39" s="15"/>
      <c r="CR39" s="15"/>
      <c r="CS39" s="15"/>
    </row>
    <row r="40" spans="3:108" x14ac:dyDescent="0.25">
      <c r="C40" s="15" t="e">
        <f t="shared" si="2"/>
        <v>#DIV/0!</v>
      </c>
      <c r="D40" s="15" t="e">
        <f t="shared" si="3"/>
        <v>#DIV/0!</v>
      </c>
      <c r="E40" s="15" t="e">
        <f>AVERAGEIFS(F40:CS40,$F$2:$CS$2,"&gt;="&amp;Tracking!$B$1-30)</f>
        <v>#DIV/0!</v>
      </c>
      <c r="CN40" s="15"/>
      <c r="CO40" s="15"/>
      <c r="CP40" s="15"/>
      <c r="CQ40" s="15"/>
      <c r="CR40" s="15"/>
      <c r="CS40" s="15"/>
    </row>
    <row r="41" spans="3:108" x14ac:dyDescent="0.25">
      <c r="C41" s="15" t="e">
        <f t="shared" si="2"/>
        <v>#DIV/0!</v>
      </c>
      <c r="D41" s="15" t="e">
        <f t="shared" si="3"/>
        <v>#DIV/0!</v>
      </c>
      <c r="E41" s="15" t="e">
        <f>AVERAGEIFS(F41:CS41,$F$2:$CS$2,"&gt;="&amp;Tracking!$B$1-30)</f>
        <v>#DIV/0!</v>
      </c>
      <c r="CN41" s="15"/>
      <c r="CO41" s="15"/>
      <c r="CP41" s="15"/>
      <c r="CQ41" s="15"/>
      <c r="CR41" s="15"/>
      <c r="CS41" s="15"/>
    </row>
    <row r="42" spans="3:108" x14ac:dyDescent="0.25">
      <c r="C42" s="15" t="e">
        <f t="shared" si="2"/>
        <v>#DIV/0!</v>
      </c>
      <c r="D42" s="15" t="e">
        <f t="shared" si="3"/>
        <v>#DIV/0!</v>
      </c>
      <c r="E42" s="15" t="e">
        <f>AVERAGEIFS(F42:CS42,$F$2:$CS$2,"&gt;="&amp;Tracking!$B$1-30)</f>
        <v>#DIV/0!</v>
      </c>
      <c r="CN42" s="15"/>
      <c r="CO42" s="15"/>
      <c r="CP42" s="15"/>
      <c r="CQ42" s="15"/>
      <c r="CR42" s="15"/>
      <c r="CS42" s="15"/>
    </row>
    <row r="43" spans="3:108" x14ac:dyDescent="0.25">
      <c r="C43" s="15" t="e">
        <f t="shared" si="2"/>
        <v>#DIV/0!</v>
      </c>
      <c r="D43" s="15" t="e">
        <f t="shared" si="3"/>
        <v>#DIV/0!</v>
      </c>
      <c r="E43" s="15" t="e">
        <f>AVERAGEIFS(F43:CS43,$F$2:$CS$2,"&gt;="&amp;Tracking!$B$1-30)</f>
        <v>#DIV/0!</v>
      </c>
      <c r="CN43" s="15"/>
      <c r="CO43" s="15"/>
      <c r="CP43" s="15"/>
      <c r="CQ43" s="15"/>
      <c r="CR43" s="15"/>
      <c r="CS43" s="15"/>
    </row>
    <row r="44" spans="3:108" x14ac:dyDescent="0.25">
      <c r="C44" s="15" t="e">
        <f t="shared" si="2"/>
        <v>#DIV/0!</v>
      </c>
      <c r="D44" s="15" t="e">
        <f t="shared" si="3"/>
        <v>#DIV/0!</v>
      </c>
      <c r="E44" s="15" t="e">
        <f>AVERAGEIFS(F44:CS44,$F$2:$CS$2,"&gt;="&amp;Tracking!$B$1-30)</f>
        <v>#DIV/0!</v>
      </c>
      <c r="CN44" s="15"/>
      <c r="CO44" s="15"/>
      <c r="CP44" s="15"/>
      <c r="CQ44" s="15"/>
      <c r="CR44" s="15"/>
      <c r="CS44" s="15"/>
    </row>
    <row r="45" spans="3:108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108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108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108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  <c r="F237" s="3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</row>
    <row r="238" spans="3:97" x14ac:dyDescent="0.25">
      <c r="C238" s="15"/>
      <c r="D238" s="15"/>
      <c r="E238" s="15"/>
      <c r="F238" s="3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</row>
    <row r="239" spans="3:97" x14ac:dyDescent="0.25">
      <c r="C239" s="15"/>
      <c r="D239" s="15"/>
      <c r="E239" s="15"/>
      <c r="F239" s="3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</row>
    <row r="240" spans="3:97" x14ac:dyDescent="0.25">
      <c r="C240" s="15"/>
      <c r="D240" s="15"/>
      <c r="E240" s="15"/>
      <c r="F240" s="3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</row>
    <row r="241" spans="3:97" x14ac:dyDescent="0.25">
      <c r="C241" s="15"/>
      <c r="D241" s="15"/>
      <c r="E241" s="15"/>
      <c r="F241" s="3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</row>
    <row r="242" spans="3:97" x14ac:dyDescent="0.25">
      <c r="C242" s="15"/>
      <c r="D242" s="15"/>
      <c r="E242" s="15"/>
      <c r="F242" s="3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</row>
    <row r="243" spans="3:97" x14ac:dyDescent="0.25">
      <c r="C243" s="15"/>
      <c r="D243" s="15"/>
      <c r="E243" s="15"/>
      <c r="F243" s="3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</row>
    <row r="244" spans="3:97" x14ac:dyDescent="0.25">
      <c r="C244" s="15"/>
      <c r="D244" s="15"/>
      <c r="E244" s="15"/>
      <c r="F244" s="3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</row>
    <row r="245" spans="3:97" x14ac:dyDescent="0.25">
      <c r="C245" s="15"/>
      <c r="D245" s="15"/>
      <c r="E245" s="15"/>
      <c r="F245" s="3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</row>
    <row r="246" spans="3:97" x14ac:dyDescent="0.25">
      <c r="C246" s="15"/>
      <c r="D246" s="15"/>
      <c r="E246" s="15"/>
      <c r="F246" s="3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</row>
    <row r="247" spans="3:97" x14ac:dyDescent="0.25">
      <c r="C247" s="15"/>
      <c r="D247" s="15"/>
      <c r="E247" s="15"/>
      <c r="F247" s="3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</row>
    <row r="248" spans="3:97" x14ac:dyDescent="0.25">
      <c r="C248" s="15"/>
      <c r="D248" s="15"/>
      <c r="E248" s="15"/>
      <c r="F248" s="3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</row>
    <row r="249" spans="3:97" x14ac:dyDescent="0.25">
      <c r="C249" s="15"/>
      <c r="D249" s="15"/>
      <c r="E249" s="15"/>
      <c r="F249" s="3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</row>
    <row r="250" spans="3:97" x14ac:dyDescent="0.25">
      <c r="C250" s="15"/>
      <c r="D250" s="15"/>
      <c r="E250" s="15"/>
      <c r="F250" s="3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</row>
    <row r="251" spans="3:97" x14ac:dyDescent="0.25">
      <c r="C251" s="15"/>
      <c r="D251" s="15"/>
      <c r="E251" s="15"/>
      <c r="F251" s="3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</row>
    <row r="252" spans="3:97" x14ac:dyDescent="0.25">
      <c r="C252" s="15"/>
      <c r="D252" s="15"/>
      <c r="E252" s="15"/>
    </row>
    <row r="253" spans="3:97" x14ac:dyDescent="0.25">
      <c r="C253" s="15"/>
      <c r="D253" s="15"/>
      <c r="E25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2019-10-07T04:34:33Z</dcterms:modified>
</cp:coreProperties>
</file>