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 장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 장",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 장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 장",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 장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 장",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 장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 장",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 장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 장",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 장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 장",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 장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 장",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 장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 장",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 장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 장",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 장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 장",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 장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 장",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-</t>
        </is>
      </c>
    </row>
    <row r="13">
      <c r="A13" s="3" t="inlineStr">
        <is>
          <t>강내면 다락리 110-9 장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 장",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-</t>
        </is>
      </c>
    </row>
    <row r="14">
      <c r="A14" s="3" t="inlineStr">
        <is>
          <t>강내면 다락리 110-9 장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 장",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-</t>
        </is>
      </c>
    </row>
    <row r="15">
      <c r="A15" s="3" t="inlineStr">
        <is>
          <t>강내면 다락리 110-9 장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 장",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-</t>
        </is>
      </c>
    </row>
    <row r="16">
      <c r="A16" s="3" t="inlineStr">
        <is>
          <t>강내면 다락리 110-9 장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 장",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-</t>
        </is>
      </c>
    </row>
    <row r="17">
      <c r="A17" s="3" t="inlineStr">
        <is>
          <t>강내면 다락리 110-9 장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 장",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-</t>
        </is>
      </c>
    </row>
    <row r="18">
      <c r="A18" s="3" t="inlineStr">
        <is>
          <t>강내면 다락리 110-9 장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 장",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-</t>
        </is>
      </c>
    </row>
    <row r="19">
      <c r="A19" s="3" t="inlineStr">
        <is>
          <t>강내면 다락리 110-9 장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 장",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-</t>
        </is>
      </c>
    </row>
    <row r="20">
      <c r="A20" s="3" t="inlineStr">
        <is>
          <t>강내면 다락리 145-13 장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 장",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 창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 창",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 장",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-</t>
        </is>
      </c>
    </row>
    <row r="23">
      <c r="A23" s="3" t="inlineStr">
        <is>
          <t>강내면 당곡리 154 장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 장",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-</t>
        </is>
      </c>
    </row>
    <row r="24">
      <c r="A24" s="3" t="inlineStr">
        <is>
          <t>강내면 사곡리 359 장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 장",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 장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 장",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 장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 장",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 장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 장",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109장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109장",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109장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109장",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109장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109장",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 장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 장",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 장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 장",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 장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 장",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 장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 장",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 장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 장",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89-3전",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 대",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 대",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 대",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 대",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 대",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 대",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 대",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 장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 장",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 장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 장",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 장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 장",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 장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 장",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 장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 장",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 장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 장",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 장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 장",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 대",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 장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 장",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 장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 장",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 대",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 대",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 대",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 대",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 대",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 대",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295-5목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295-5목",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 대",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-</t>
        </is>
      </c>
    </row>
    <row r="62">
      <c r="A62" s="3" t="inlineStr">
        <is>
          <t>강내면 탑연리 330-9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 대",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-</t>
        </is>
      </c>
    </row>
    <row r="63">
      <c r="A63" s="3" t="inlineStr">
        <is>
          <t>강내면 태성리 117-11 장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 장",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142-2장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142-2장",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 장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 장",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 장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 장",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 장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 장",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 장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 장",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 창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 창",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147-3장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147-3장",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230장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230장",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230장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230장",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230장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230장",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230장",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230장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230장",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230장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230장",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230장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230장",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2층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 장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 장",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주1동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18.0m</t>
        </is>
      </c>
      <c r="AC78" s="3" t="inlineStr">
        <is>
          <t>2011-09</t>
        </is>
      </c>
      <c r="AD78" s="3" t="inlineStr">
        <is>
          <t>-</t>
        </is>
      </c>
    </row>
    <row r="79">
      <c r="A79" s="3" t="inlineStr">
        <is>
          <t>강내면 태성리 233 장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 장",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주1동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18.0m</t>
        </is>
      </c>
      <c r="AC79" s="3" t="inlineStr">
        <is>
          <t>2011-09</t>
        </is>
      </c>
      <c r="AD79" s="3" t="inlineStr">
        <is>
          <t>-</t>
        </is>
      </c>
    </row>
    <row r="80">
      <c r="A80" s="3" t="inlineStr">
        <is>
          <t>강내면 태성리 233 장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 장",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주1동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18.0m</t>
        </is>
      </c>
      <c r="AC80" s="3" t="inlineStr">
        <is>
          <t>2011-09</t>
        </is>
      </c>
      <c r="AD80" s="3" t="inlineStr">
        <is>
          <t>-</t>
        </is>
      </c>
    </row>
    <row r="81">
      <c r="A81" s="3" t="inlineStr">
        <is>
          <t>강내면 태성리 233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 장",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주1동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18.0m</t>
        </is>
      </c>
      <c r="AC81" s="3" t="inlineStr">
        <is>
          <t>2011-09</t>
        </is>
      </c>
      <c r="AD81" s="3" t="inlineStr">
        <is>
          <t>-</t>
        </is>
      </c>
    </row>
    <row r="82">
      <c r="A82" s="3" t="inlineStr">
        <is>
          <t>강내면 태성리 233 장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 장",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주1동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18.0m</t>
        </is>
      </c>
      <c r="AC82" s="3" t="inlineStr">
        <is>
          <t>2011-09</t>
        </is>
      </c>
      <c r="AD82" s="3" t="inlineStr">
        <is>
          <t>-</t>
        </is>
      </c>
    </row>
    <row r="83">
      <c r="A83" s="3" t="inlineStr">
        <is>
          <t>강내면 태성리 233 장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 장",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주1동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18.0m</t>
        </is>
      </c>
      <c r="AC83" s="3" t="inlineStr">
        <is>
          <t>2011-09</t>
        </is>
      </c>
      <c r="AD83" s="3" t="inlineStr">
        <is>
          <t>-</t>
        </is>
      </c>
    </row>
    <row r="84">
      <c r="A84" s="3" t="inlineStr">
        <is>
          <t>강내면 태성리 233 장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 장",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주1동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18.0m</t>
        </is>
      </c>
      <c r="AC84" s="3" t="inlineStr">
        <is>
          <t>2011-09</t>
        </is>
      </c>
      <c r="AD84" s="3" t="inlineStr">
        <is>
          <t>-</t>
        </is>
      </c>
    </row>
    <row r="85">
      <c r="A85" s="3" t="inlineStr">
        <is>
          <t>강내면 태성리 233 장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 장",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주1동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18.0m</t>
        </is>
      </c>
      <c r="AC85" s="3" t="inlineStr">
        <is>
          <t>2011-09</t>
        </is>
      </c>
      <c r="AD85" s="3" t="inlineStr">
        <is>
          <t>-</t>
        </is>
      </c>
    </row>
    <row r="86">
      <c r="A86" s="3" t="inlineStr">
        <is>
          <t>강내면 태성리 233 장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 장",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주1동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18.0m</t>
        </is>
      </c>
      <c r="AC86" s="3" t="inlineStr">
        <is>
          <t>2011-09</t>
        </is>
      </c>
      <c r="AD86" s="3" t="inlineStr">
        <is>
          <t>-</t>
        </is>
      </c>
    </row>
    <row r="87">
      <c r="A87" s="3" t="inlineStr">
        <is>
          <t>강내면 태성리 233 장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 장",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주1동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18.0m</t>
        </is>
      </c>
      <c r="AC87" s="3" t="inlineStr">
        <is>
          <t>2011-09</t>
        </is>
      </c>
      <c r="AD87" s="3" t="inlineStr">
        <is>
          <t>-</t>
        </is>
      </c>
    </row>
    <row r="88">
      <c r="A88" s="3" t="inlineStr">
        <is>
          <t>강내면 태성리 233 장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 장",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주1동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18.0m</t>
        </is>
      </c>
      <c r="AC88" s="3" t="inlineStr">
        <is>
          <t>2011-09</t>
        </is>
      </c>
      <c r="AD88" s="3" t="inlineStr">
        <is>
          <t>-</t>
        </is>
      </c>
    </row>
    <row r="89">
      <c r="A89" s="3" t="inlineStr">
        <is>
          <t>강내면 태성리 257-16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 대",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 대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 대",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 대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 대",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 대",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 대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 대",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 장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 장",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 장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 장",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 장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 장",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 장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 장",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 장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 장",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 장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 장",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 장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 장",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 장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 장",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 장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 장",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 장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 장",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 장",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 장",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 장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 장",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 장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 장",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 장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 장",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 장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 장",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 장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 장",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 장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 장",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 장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 장",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 장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 장",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 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 대",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 장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 장",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 장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 장",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 장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 장",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-</t>
        </is>
      </c>
    </row>
    <row r="118">
      <c r="A118" s="3" t="inlineStr">
        <is>
          <t>강내면 황탄리 272-7 장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 장",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-</t>
        </is>
      </c>
    </row>
    <row r="119">
      <c r="A119" s="3" t="inlineStr">
        <is>
          <t>강내면 황탄리 272-7 장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 장",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-</t>
        </is>
      </c>
    </row>
    <row r="120">
      <c r="A120" s="3" t="inlineStr">
        <is>
          <t>강내면 황탄리 52-7 장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 장",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 장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 장",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 장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 장",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 장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 장",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 장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 장",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 장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 장",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-</t>
        </is>
      </c>
    </row>
    <row r="126">
      <c r="A126" s="3" t="inlineStr">
        <is>
          <t>강내면 황탄리 71-10 장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 장",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-</t>
        </is>
      </c>
    </row>
    <row r="127">
      <c r="A127" s="3" t="inlineStr">
        <is>
          <t>금남면 감성리 264-1 목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 목",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 목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 목",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 대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 대",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 창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 창",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 장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 장",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 장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 장",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 장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 장",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 장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 장",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 대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 대",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 대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 대",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 대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 대",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 대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 대",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 창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 창",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 대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 대",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 대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 대",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 장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 장",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 장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 장",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 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 장",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 장",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 장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 장",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 장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 장",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 대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 대",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 대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 대",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 대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 대",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 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 임",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 대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 대",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 장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HYPERLINK("https://fin.land.naver.com/articles/2651673588", "매물Link")</f>
        <v/>
      </c>
      <c r="R153" s="6">
        <f>HYPERLINK("https://map.naver.com/p/search/남이면 가좌리 146 장",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 장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 장",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 장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건물 1층 단독사용, 1층 앞 마당 약 1500형 단독사용, 도크 有</t>
        </is>
      </c>
      <c r="Q155" s="6">
        <f>HYPERLINK("https://fin.land.naver.com/articles/2655925326", "매물Link")</f>
        <v/>
      </c>
      <c r="R155" s="6">
        <f>HYPERLINK("https://map.naver.com/p/search/남이면 가좌리 146 장",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 대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 ic10분 교통 편리한 공장,창고</t>
        </is>
      </c>
      <c r="Q156" s="6">
        <f>HYPERLINK("https://fin.land.naver.com/articles/2653222289", "매물Link")</f>
        <v/>
      </c>
      <c r="R156" s="6">
        <f>HYPERLINK("https://map.naver.com/p/search/남이면 가좌리 156-13 대",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토담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 대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 대",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 대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10분거리이며 청주시내권 근접한 위치의 창고로 소매점 가능</t>
        </is>
      </c>
      <c r="Q158" s="6">
        <f>HYPERLINK("https://fin.land.naver.com/articles/2652625375", "매물Link")</f>
        <v/>
      </c>
      <c r="R158" s="6">
        <f>HYPERLINK("https://map.naver.com/p/search/남이면 가좌리 156-13 대",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 대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 대",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 대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남청주ic10분 마당넓은 단독창고 1종근생 사무실있음</t>
        </is>
      </c>
      <c r="Q160" s="6">
        <f>HYPERLINK("https://fin.land.naver.com/articles/2654791900", "매물Link")</f>
        <v/>
      </c>
      <c r="R160" s="6">
        <f>HYPERLINK("https://map.naver.com/p/search/남이면 가좌리 156-18 대",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 대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 대",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 대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 대",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 장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 장",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 장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 장",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 대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 대",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 대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 대",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 장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 장",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 대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 대",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 장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 장",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 대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 대",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 장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4" t="n">
        <v>2579</v>
      </c>
      <c r="L171" s="4" t="n">
        <v>780</v>
      </c>
      <c r="M171" s="5" t="n">
        <v>0.4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바로 진출입 가능한 공장입니다</t>
        </is>
      </c>
      <c r="Q171" s="6">
        <f>HYPERLINK("https://fin.land.naver.com/articles/2653100457", "매물Link")</f>
        <v/>
      </c>
      <c r="R171" s="6">
        <f>HYPERLINK("https://map.naver.com/p/search/남이면 갈원리 8 장",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 장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사진 有, 2차선 대로에서 바로 진입, 주변 민가 없음</t>
        </is>
      </c>
      <c r="Q172" s="6">
        <f>HYPERLINK("https://fin.land.naver.com/articles/2655789429", "매물Link")</f>
        <v/>
      </c>
      <c r="R172" s="6">
        <f>HYPERLINK("https://map.naver.com/p/search/남이면 갈원리 8 장",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태성</t>
        </is>
      </c>
      <c r="U172" s="4" t="n">
        <v>3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 장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 장",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 장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15분 2차선도로 호이스트2.8톤 설치 공장등록가능</t>
        </is>
      </c>
      <c r="Q174" s="6">
        <f>HYPERLINK("https://fin.land.naver.com/articles/2651749996", "매물Link")</f>
        <v/>
      </c>
      <c r="R174" s="6">
        <f>HYPERLINK("https://map.naver.com/p/search/남이면 갈원리 8 장",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 장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 장",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 장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 장",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 장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 장",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 장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 장",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 장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 장",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 대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 대",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 대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 대",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 장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 有, 위치 및 도로여건 좋음, 야드 넓음, 신축급 300형 임대</t>
        </is>
      </c>
      <c r="Q182" s="6">
        <f>HYPERLINK("https://fin.land.naver.com/articles/2655092815", "매물Link")</f>
        <v/>
      </c>
      <c r="R182" s="6">
        <f>HYPERLINK("https://map.naver.com/p/search/남이면 구미리 195-30 장",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태성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 장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 장",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 장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창고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996</v>
      </c>
      <c r="L184" s="4" t="n">
        <v>301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신축대형창고 진출입 매우 편리</t>
        </is>
      </c>
      <c r="Q184" s="6">
        <f>HYPERLINK("https://fin.land.naver.com/articles/2651995817", "매물Link")</f>
        <v/>
      </c>
      <c r="R184" s="6">
        <f>HYPERLINK("https://map.naver.com/p/search/남이면 구미리 195-30 장",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 장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공장</t>
        </is>
      </c>
      <c r="E185" s="3" t="inlineStr">
        <is>
          <t>월세</t>
        </is>
      </c>
      <c r="F185" s="4" t="n">
        <v>13000</v>
      </c>
      <c r="G185" s="4" t="n">
        <v>1300</v>
      </c>
      <c r="H185" s="4" t="n">
        <v>4997</v>
      </c>
      <c r="I185" s="4" t="n">
        <v>1512</v>
      </c>
      <c r="J185" s="5" t="n">
        <v>0.9</v>
      </c>
      <c r="K185" s="4" t="n">
        <v>1988</v>
      </c>
      <c r="L185" s="4" t="n">
        <v>601</v>
      </c>
      <c r="M185" s="5" t="n">
        <v>2.2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12분, 물류창고로도 좋은 신축급 공장 임대</t>
        </is>
      </c>
      <c r="Q185" s="6">
        <f>HYPERLINK("https://fin.land.naver.com/articles/2655981121", "매물Link")</f>
        <v/>
      </c>
      <c r="R185" s="6">
        <f>HYPERLINK("https://map.naver.com/p/search/남이면 구미리 195-30 장",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 장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 장",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 창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 창",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 창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 창",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 창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소음걱정 없는 대형 물류창고 임대 대형차 진출입 용이 도크설치 완료</t>
        </is>
      </c>
      <c r="Q189" s="6">
        <f>HYPERLINK("https://fin.land.naver.com/articles/2655881720", "매물Link")</f>
        <v/>
      </c>
      <c r="R189" s="6">
        <f>HYPERLINK("https://map.naver.com/p/search/남이면 구미리 202-1 창",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 장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 장",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 장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창고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186</v>
      </c>
      <c r="L191" s="4" t="n">
        <v>56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건물 56형 현재 공실 2종근생 제조업</t>
        </is>
      </c>
      <c r="Q191" s="6">
        <f>HYPERLINK("https://fin.land.naver.com/articles/2654155033", "매물Link")</f>
        <v/>
      </c>
      <c r="R191" s="6">
        <f>HYPERLINK("https://map.naver.com/p/search/남이면 구미리 235-24 장",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위더스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 장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즉시입주가능, 민원소지없는 2종근생제조업, 준식축급공장</t>
        </is>
      </c>
      <c r="Q192" s="6">
        <f>HYPERLINK("https://fin.land.naver.com/articles/2652908776", "매물Link")</f>
        <v/>
      </c>
      <c r="R192" s="6">
        <f>HYPERLINK("https://map.naver.com/p/search/남이면 구미리 235-24 장",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 장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계확관리지역 내 제2종근생 제조업소</t>
        </is>
      </c>
      <c r="Q193" s="6">
        <f>HYPERLINK("https://fin.land.naver.com/articles/2655152936", "매물Link")</f>
        <v/>
      </c>
      <c r="R193" s="6">
        <f>HYPERLINK("https://map.naver.com/p/search/남이면 구미리 235-24 장",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새로이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 장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 장",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 장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 장",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 장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 장",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 장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 장",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 장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2948</v>
      </c>
      <c r="I198" s="4" t="n">
        <v>892</v>
      </c>
      <c r="J198" s="5" t="n">
        <v>157</v>
      </c>
      <c r="K198" s="4" t="n">
        <v>998</v>
      </c>
      <c r="L198" s="4" t="n">
        <v>302</v>
      </c>
      <c r="M198" s="5" t="n">
        <v>463.6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HYPERLINK("https://fin.land.naver.com/articles/2655509097", "매물Link")</f>
        <v/>
      </c>
      <c r="R198" s="6">
        <f>HYPERLINK("https://map.naver.com/p/search/남이면 구미리 259-7 장",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 장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2948</v>
      </c>
      <c r="I199" s="4" t="n">
        <v>892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HYPERLINK("https://fin.land.naver.com/articles/2655509889", "매물Link")</f>
        <v/>
      </c>
      <c r="R199" s="6">
        <f>HYPERLINK("https://map.naver.com/p/search/남이면 구미리 259-7 장",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 장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 장",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 장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층고높아 물류창고로 적합한 신축공장</t>
        </is>
      </c>
      <c r="Q201" s="6">
        <f>HYPERLINK("https://fin.land.naver.com/articles/2654861003", "매물Link")</f>
        <v/>
      </c>
      <c r="R201" s="6">
        <f>HYPERLINK("https://map.naver.com/p/search/남이면 구미리 259-7 장",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창고의여왕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 장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992</v>
      </c>
      <c r="L202" s="4" t="n">
        <v>300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 有, 신축 중인 1개동에 300형씩 임대, 2개동 사용 가능</t>
        </is>
      </c>
      <c r="Q202" s="6">
        <f>HYPERLINK("https://fin.land.naver.com/articles/2655785512", "매물Link")</f>
        <v/>
      </c>
      <c r="R202" s="6">
        <f>HYPERLINK("https://map.naver.com/p/search/남이면 구미리 259-7 장",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태성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 장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 장",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260-1전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260-1전",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 창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 창",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 창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대형창고 임대</t>
        </is>
      </c>
      <c r="Q206" s="6">
        <f>HYPERLINK("https://fin.land.naver.com/articles/2652355457", "매물Link")</f>
        <v/>
      </c>
      <c r="R206" s="6">
        <f>HYPERLINK("https://map.naver.com/p/search/남이면 구미리 277 창",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 창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남청주IC인접.물류 이동 최적.넓은 규모의 대형창고.물류창고</t>
        </is>
      </c>
      <c r="Q207" s="6">
        <f>HYPERLINK("https://fin.land.naver.com/articles/2654721266", "매물Link")</f>
        <v/>
      </c>
      <c r="R207" s="6">
        <f>HYPERLINK("https://map.naver.com/p/search/남이면 구미리 277 창",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재일</t>
        </is>
      </c>
      <c r="U207" s="4" t="n">
        <v>3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 장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 장",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 장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 장",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 장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 장",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 창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 창",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 대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 대",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 대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 대",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 장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 장",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 장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 장",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 장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 장",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 장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 장",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 대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 대",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63-1창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63-1창",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796-1장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796-1장",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 대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 대",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 대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 대",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 대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 대",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 장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 장",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 장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 장",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 장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 장",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 장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 장",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 장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 장",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91-1장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91-1장",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91-1장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91-1장",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 장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 장",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 장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 장",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 대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 대",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 대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 대",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 대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 대",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 대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도로에 접함, 마당 넓고 단독마당 가능, 컨디션 좋음</t>
        </is>
      </c>
      <c r="Q236" s="6">
        <f>HYPERLINK("https://fin.land.naver.com/articles/2652200633", "매물Link")</f>
        <v/>
      </c>
      <c r="R236" s="6">
        <f>HYPERLINK("https://map.naver.com/p/search/남이면 상발리 144-2 대",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제이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 대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건물55형 대지340형</t>
        </is>
      </c>
      <c r="Q237" s="6">
        <f>HYPERLINK("https://fin.land.naver.com/articles/2655507861", "매물Link")</f>
        <v/>
      </c>
      <c r="R237" s="6">
        <f>HYPERLINK("https://map.naver.com/p/search/남이면 상발리 144-2 대",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 대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 대",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 대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60형 신축 공장 창고 제2종근생</t>
        </is>
      </c>
      <c r="Q239" s="6">
        <f>HYPERLINK("https://fin.land.naver.com/articles/2651814834", "매물Link")</f>
        <v/>
      </c>
      <c r="R239" s="6">
        <f>HYPERLINK("https://map.naver.com/p/search/남이면 상발리 52-1 대",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 대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신축급 창고, 진입로 좋음, 제2종근생 제조업소</t>
        </is>
      </c>
      <c r="Q240" s="6">
        <f>HYPERLINK("https://fin.land.naver.com/articles/2654821051", "매물Link")</f>
        <v/>
      </c>
      <c r="R240" s="6">
        <f>HYPERLINK("https://map.naver.com/p/search/남이면 상발리 52-1 대",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 대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 대",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 대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495</v>
      </c>
      <c r="I242" s="4" t="n">
        <v>150</v>
      </c>
      <c r="J242" s="5" t="n">
        <v>1.1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신축급 소형창고공장 임대 진출입편리 깔끔한 내외부</t>
        </is>
      </c>
      <c r="Q242" s="6">
        <f>HYPERLINK("https://fin.land.naver.com/articles/2654143544", "매물Link")</f>
        <v/>
      </c>
      <c r="R242" s="6">
        <f>HYPERLINK("https://map.naver.com/p/search/남이면 상발리 52-1 대",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태광</t>
        </is>
      </c>
      <c r="U242" s="4" t="n">
        <v>3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 창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 창",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 장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 장",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 대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 대",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265장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265장",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265장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265장",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 장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 장",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 장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 장",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 장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HYPERLINK("https://fin.land.naver.com/articles/2655913098", "매물Link")</f>
        <v/>
      </c>
      <c r="R250" s="6">
        <f>HYPERLINK("https://map.naver.com/p/search/남이면 석실리 470 장",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 장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 50형 대지230형</t>
        </is>
      </c>
      <c r="Q251" s="6">
        <f>HYPERLINK("https://fin.land.naver.com/articles/2654155444", "매물Link")</f>
        <v/>
      </c>
      <c r="R251" s="6">
        <f>HYPERLINK("https://map.naver.com/p/search/남이면 석실리 470-6 장",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 장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 장",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 장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1753</v>
      </c>
      <c r="I253" s="4" t="n">
        <v>530</v>
      </c>
      <c r="J253" s="5" t="n">
        <v>0.4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야적공간 충분한 마당넓은 소형근생창고</t>
        </is>
      </c>
      <c r="Q253" s="6">
        <f>HYPERLINK("https://fin.land.naver.com/articles/2652023570", "매물Link")</f>
        <v/>
      </c>
      <c r="R253" s="6">
        <f>HYPERLINK("https://map.naver.com/p/search/남이면 석실리 470-6 장",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 장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HYPERLINK("https://fin.land.naver.com/articles/2655910923", "매물Link")</f>
        <v/>
      </c>
      <c r="R254" s="6">
        <f>HYPERLINK("https://map.naver.com/p/search/남이면 석실리 470-6 장",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제이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 장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 장",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 장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HYPERLINK("https://fin.land.naver.com/articles/2655799071", "매물Link")</f>
        <v/>
      </c>
      <c r="R256" s="6">
        <f>HYPERLINK("https://map.naver.com/p/search/남이면 석실리 470-6 장",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 장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HYPERLINK("https://fin.land.naver.com/articles/2655672570", "매물Link")</f>
        <v/>
      </c>
      <c r="R257" s="6">
        <f>HYPERLINK("https://map.naver.com/p/search/남이면 석실리 470-6 장",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 장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HYPERLINK("https://fin.land.naver.com/articles/2655682481", "매물Link")</f>
        <v/>
      </c>
      <c r="R258" s="6">
        <f>HYPERLINK("https://map.naver.com/p/search/남이면 석실리 470-6 장",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 장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 장",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 장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 장",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 장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 장",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 대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 대",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 대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 대",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 대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 대",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123-1 대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 대",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271창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271창",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127장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127장",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127장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127장",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127장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127장",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128-2장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128-2장",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128-2장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128-2장",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 장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 장",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 장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 장",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 장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 장",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 장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 장",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 장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 장",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 장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 장",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 장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 장",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 장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 장",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 장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 장",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 장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 장",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 장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 장",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 장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 장",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 장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 장",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 장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 장",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 장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 장",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 장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 장",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 장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 장",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 장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 장",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 장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 장",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 장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 장",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 장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 장",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 창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 창",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 장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 장",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 대",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 장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 장",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 장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 장",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 대",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 대",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 대",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 장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 장",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 장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 장",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 장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 장",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 장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 장",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 장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 장",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 장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 장",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 대",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 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 대",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 대",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 대",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 대",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 장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 장",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 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 대",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 대",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 대",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 잡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 잡",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 장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 장",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 장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 장",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 장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 장",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 장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 장",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 장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 장",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327-1장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327-1장",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 대",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366-9창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366-9창",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 창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 창",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 대",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 대",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 대",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 대",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 대",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 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 대",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 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 대",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 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 대",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 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 대",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 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 대",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 장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 장",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 대",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 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 대",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 대",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 대",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 대",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 대",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 장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 장",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 장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 장",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 장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 장",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652-1장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652-1장",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665-4대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665-4대",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665-4대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665-4대",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 대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 대",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 대",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 대",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 대",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 대",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 대",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 대",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 장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 장",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 대",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388장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388장",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402장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402장",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402장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402장",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 장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 장",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221답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221답",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 장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 장",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 장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 장",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 장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 장",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389-1대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389-1대",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413-1장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413-1장",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413-1장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413-1장",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413-1장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413-1장",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 장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부강산업단지 인근 야적장 넓은 공장 창고 임대</t>
        </is>
      </c>
      <c r="Q370" s="6">
        <f>HYPERLINK("https://fin.land.naver.com/articles/2652390959", "매물Link")</f>
        <v/>
      </c>
      <c r="R370" s="6">
        <f>HYPERLINK("https://map.naver.com/p/search/부강면 금호리 456 장",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KS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 장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 장",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 장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 장",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 장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 장",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689장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689장",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689장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689장",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689장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689장",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689장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689장",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 장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 장",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155-1장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155-1장",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155-1장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155-1장",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155-1장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155-1장",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155-1장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155-1장",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155-1장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155-1장",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155-1장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155-1장",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350-9잡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350-9잡",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 창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 창",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 창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 창",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 창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 창",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 창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 창",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 대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 대",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 장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 장",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 장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 장",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 장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 장",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680잡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680잡",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680잡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680잡",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 대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 대",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 대",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 대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 대",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 대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 대",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 대",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769-1장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769-1장",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 장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 장",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 장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 장",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 장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 장",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 장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 장",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 장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 장",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953-7대",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 대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 대",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 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 대",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105-1장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105-1장",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105-3장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105-3장",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105-3장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105-3장",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105-3장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105-3장",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150-1장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150-1장",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150-1장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150-1장",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 대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 대",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335-1장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335-1장",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1동(3동,4동,5동,6동,7동,10동,11동)</t>
        </is>
      </c>
      <c r="Y417" s="7" t="inlineStr">
        <is>
          <t>1층</t>
        </is>
      </c>
      <c r="Z417" s="3" t="inlineStr">
        <is>
          <t>강파이프구조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2000-12</t>
        </is>
      </c>
      <c r="AD417" s="3" t="inlineStr">
        <is>
          <t>세로한면(가)</t>
        </is>
      </c>
    </row>
    <row r="418">
      <c r="A418" s="3" t="inlineStr">
        <is>
          <t>부강면 행산리 371 장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 장",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 장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 장",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 장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 장",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 장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 장",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 장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 장",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 장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 장",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 장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 장",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 장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 장",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 장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 장",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 장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 장",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 장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 장",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 장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 장",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 장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 장",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 장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 장",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 장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 장",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 장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 장",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 장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 장",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 대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 대",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 장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 장",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 장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 장",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 장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 장",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 장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 장",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 장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 장",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 대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 대",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 창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 창",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 창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 창",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 목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 목",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 대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 대",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 장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 장",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167-3장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167-3장",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167-3장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167-3장",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167-3장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167-3장",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 창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 창",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 장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 장",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 장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 장",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 장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 장",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 대",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 장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 장",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 장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 장",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 장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 장",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 장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 장",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666-1장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666-1장",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666-1장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666-1장",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666-1장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666-1장",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2동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1999-11</t>
        </is>
      </c>
      <c r="AD461" s="3" t="inlineStr">
        <is>
          <t>소로한면</t>
        </is>
      </c>
    </row>
    <row r="462">
      <c r="A462" s="3" t="inlineStr">
        <is>
          <t>연동면 응암리 666-1장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666-1장",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666-6장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666-6장",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1993-11</t>
        </is>
      </c>
      <c r="AD463" s="3" t="inlineStr">
        <is>
          <t>소로한면</t>
        </is>
      </c>
    </row>
    <row r="464">
      <c r="A464" s="3" t="inlineStr">
        <is>
          <t>연동면 응암리 666-6장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666-6장",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2동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1993-11</t>
        </is>
      </c>
      <c r="AD464" s="3" t="inlineStr">
        <is>
          <t>소로한면</t>
        </is>
      </c>
    </row>
    <row r="465">
      <c r="A465" s="3" t="inlineStr">
        <is>
          <t>연동면 응암리 676-12 장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 장",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2014-08</t>
        </is>
      </c>
      <c r="AD465" s="3" t="inlineStr">
        <is>
          <t>소로한면</t>
        </is>
      </c>
    </row>
    <row r="466">
      <c r="A466" s="3" t="inlineStr">
        <is>
          <t>연동면 응암리 676-12 장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 장",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2014-08</t>
        </is>
      </c>
      <c r="AD466" s="3" t="inlineStr">
        <is>
          <t>소로한면</t>
        </is>
      </c>
    </row>
    <row r="467">
      <c r="A467" s="3" t="inlineStr">
        <is>
          <t>연서면 국촌리 7 장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 장",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3동</t>
        </is>
      </c>
      <c r="Y467" s="7" t="inlineStr">
        <is>
          <t>2층</t>
        </is>
      </c>
      <c r="Z467" s="3" t="inlineStr">
        <is>
          <t>강파이프구조</t>
        </is>
      </c>
      <c r="AA467" s="3" t="inlineStr">
        <is>
          <t>공장</t>
        </is>
      </c>
      <c r="AB467" s="3" t="inlineStr">
        <is>
          <t>6.8m</t>
        </is>
      </c>
      <c r="AC467" s="3" t="inlineStr">
        <is>
          <t>2008-07</t>
        </is>
      </c>
      <c r="AD467" s="3" t="inlineStr">
        <is>
          <t>소로한면</t>
        </is>
      </c>
    </row>
    <row r="468">
      <c r="A468" s="3" t="inlineStr">
        <is>
          <t>연서면 봉암리 620-133 대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 대",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 장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 장",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 장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 장",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 장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 장",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 장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 장",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 장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 장",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 장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 장",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 장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 장",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 장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 장",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 장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 장",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 장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 장",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 장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 장",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 장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 장",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 장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 장",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 장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 장",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 대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 대",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 장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 장",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 장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 장",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 장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 장",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 대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 대",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 장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 장",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 장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 장",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 잡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 잡",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 잡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 잡",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 잡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 잡",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 대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 대",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 대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 대",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 장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 장",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271-4대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271-4대",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271-4대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271-4대",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 창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 창",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301-4창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301-4창",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108-11장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108-11장",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131-6대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131-6대",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 장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 장",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 장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 장",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 장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 장",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 창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 창",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 창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 창",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 대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 대",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 대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 대",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317-1잡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317-1잡",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636장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636장",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651장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651장",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10.5m</t>
        </is>
      </c>
      <c r="AC511" s="3" t="inlineStr">
        <is>
          <t>2020-06</t>
        </is>
      </c>
      <c r="AD511" s="3" t="inlineStr">
        <is>
          <t>-</t>
        </is>
      </c>
    </row>
    <row r="512">
      <c r="A512" s="3" t="inlineStr">
        <is>
          <t>오송읍 정중리 678장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678장",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-</t>
        </is>
      </c>
    </row>
    <row r="513">
      <c r="A513" s="3" t="inlineStr">
        <is>
          <t>오송읍 정중리 678장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678장",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-</t>
        </is>
      </c>
    </row>
    <row r="514">
      <c r="A514" s="3" t="inlineStr">
        <is>
          <t>오송읍 정중리 678장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678장",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-</t>
        </is>
      </c>
    </row>
    <row r="515">
      <c r="A515" s="3" t="inlineStr">
        <is>
          <t>오송읍 정중리 678장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678장",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-</t>
        </is>
      </c>
    </row>
    <row r="516">
      <c r="A516" s="3" t="inlineStr">
        <is>
          <t>오송읍 정중리 678장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678장",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-</t>
        </is>
      </c>
    </row>
    <row r="517">
      <c r="A517" s="3" t="inlineStr">
        <is>
          <t>오송읍 정중리 678장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678장",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-</t>
        </is>
      </c>
    </row>
    <row r="518">
      <c r="A518" s="3" t="inlineStr">
        <is>
          <t>오송읍 정중리 678장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678장",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-</t>
        </is>
      </c>
    </row>
    <row r="519">
      <c r="A519" s="3" t="inlineStr">
        <is>
          <t>오송읍 정중리 678장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678장",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-</t>
        </is>
      </c>
    </row>
    <row r="520">
      <c r="A520" s="3" t="inlineStr">
        <is>
          <t>오송읍 정중리 718장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718장",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718장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718장",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718장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718장",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718장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718장",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718장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718장",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718장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718장",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718장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718장",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718장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718장",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797장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797장",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797장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797장",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797장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797장",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797장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797장",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797장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797장",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 장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 장",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 창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 창",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 대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 대",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 대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 대",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 대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 대",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 장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 장",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 장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 장",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 창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 창",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 대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 대",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 대",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 대",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 대",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 대",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 대",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 대",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8.5m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 대",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 창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 창",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 창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2000</v>
      </c>
      <c r="G550" s="4" t="n">
        <v>160</v>
      </c>
      <c r="H550" s="4" t="n">
        <v>828</v>
      </c>
      <c r="I550" s="4" t="n">
        <v>250</v>
      </c>
      <c r="J550" s="5" t="n">
        <v>0.6</v>
      </c>
      <c r="K550" s="4" t="n">
        <v>199</v>
      </c>
      <c r="L550" s="4" t="n">
        <v>60</v>
      </c>
      <c r="M550" s="5" t="n">
        <v>2.7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서세종IC 이용편리 사무실및 화장실 12월1일 입주</t>
        </is>
      </c>
      <c r="Q550" s="6">
        <f>HYPERLINK("https://fin.land.naver.com/articles/2652932599", "매물Link")</f>
        <v/>
      </c>
      <c r="R550" s="6">
        <f>HYPERLINK("https://map.naver.com/p/search/장군면 평기리 288-4 창",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 장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 장",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 장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 장",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 장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 장",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 대",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6.0m</t>
        </is>
      </c>
      <c r="AC554" s="3" t="inlineStr">
        <is>
          <t>2002-08</t>
        </is>
      </c>
      <c r="AD554" s="3" t="inlineStr">
        <is>
          <t>세로한면(가)</t>
        </is>
      </c>
    </row>
    <row r="555">
      <c r="A555" s="3" t="inlineStr">
        <is>
          <t>전동면 노장리 512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 대",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 장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 장",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 장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 장",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 장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 장",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 장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 장",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 장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 장",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 장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 장",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 장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 장",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476-12장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476-12장",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96-1장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96-1장",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14.2m</t>
        </is>
      </c>
      <c r="AC564" s="3" t="inlineStr">
        <is>
          <t>2013-04</t>
        </is>
      </c>
      <c r="AD564" s="3" t="inlineStr">
        <is>
          <t>소로한면</t>
        </is>
      </c>
    </row>
    <row r="565">
      <c r="A565" s="3" t="inlineStr">
        <is>
          <t>전의면 유천리 285-8장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285-8장",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2014-07</t>
        </is>
      </c>
      <c r="AD565" s="3" t="inlineStr">
        <is>
          <t>세로한면(가)</t>
        </is>
      </c>
    </row>
    <row r="566">
      <c r="A566" s="3" t="inlineStr">
        <is>
          <t>전의면 유천리 296-13장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296-13장",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 대",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 장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 장",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 장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 장",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 장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 장",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315-20창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315-20창",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 대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 대",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 대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 대",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 대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 대",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 창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 창",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 장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 장",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 장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 장",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 장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 장",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 장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 장",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 장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 장",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324-1장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324-1장",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324-1장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324-1장",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 장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 장",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 장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 장",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 장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 장",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 장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 장",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 장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 장",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 장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 장",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 장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 장",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 장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 장",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 장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 장",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 창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 창",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 창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 창",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 창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 창",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 창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 창",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 창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 창",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 창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 창",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 창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 창",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 창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 창",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 창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 창",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 장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 장",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 장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 장",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 장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 장",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 장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 장",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 장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 장",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 장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 장",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 장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 장",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730-1장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730-1장",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730-1장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730-1장",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 장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 장",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 장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 장",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 장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 장",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 장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 장",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 장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 장",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 장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 장",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 장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 장",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 대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 대",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 대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 대",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 대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 대",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353-2대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353-2대",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 장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 장",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 장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 장",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 주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 주",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 주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 주",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 주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 주",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 주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 주",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 창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 창",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 창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 창",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 창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 창",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 창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 창",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 창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 창",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 창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 창",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 창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 창",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 창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 창",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 창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 창",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 창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 창",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 창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 창",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 창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 창",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 창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 창",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 창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 창",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 창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 창",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 창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 창",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 창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 창",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 창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 창",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 창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 창",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 창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 창",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 창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 창",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 창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 창",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 창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 창",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 창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 창",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 창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 창",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 창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 창",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620-3창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620-3창",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620-3창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620-3창",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12-1 장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 장",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 장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 장",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12장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 현도일반산업단지 바로 옆 저렴한 공장매매</t>
        </is>
      </c>
      <c r="Q657" s="6">
        <f>HYPERLINK("https://fin.land.naver.com/articles/2654778642", "매물Link")</f>
        <v/>
      </c>
      <c r="R657" s="6">
        <f>HYPERLINK("https://map.naver.com/p/search/현도면 중삼리 12장", "지도Link")</f>
        <v/>
      </c>
      <c r="S657" s="6">
        <f>HYPERLINK("http://www.eum.go.kr/web/ar/lu/luLandDet.jsp?pnu=4311232022100120000&amp;isNoScr=script&amp;mode=search",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 장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 장",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 장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 장",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 장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 장",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 장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 장",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 장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 장",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 장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 장",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 장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 장",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 장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 장",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 장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 장",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 장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 장",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 장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 장",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 장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 장",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 장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 장",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 장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 장",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 장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 장",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 장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 장",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 장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 장",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22-1창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22-1창",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 장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 장",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 장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 장",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 장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 장",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 장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 장",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 장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 장",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 잡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 잡",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 잡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 잡",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 잡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 잡",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 장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 장",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 장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 장",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322장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322장",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 장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 장",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 장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 장",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 대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 대",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 대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 대",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 대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 대",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 대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 대",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 대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 대",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 대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 대",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 대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 대",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 대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 대",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 대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 대",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 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 대",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 대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 대",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 대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 대",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 대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 대",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360대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360대",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360대",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 대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 대",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16-16대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16-16대",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24-6대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24-6대",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 대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 대",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 대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 대",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 대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 대",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 대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 대",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 대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 대",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 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 대",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 대",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 대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 대",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 대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 대",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276-5대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276-5대",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276-5대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276-5대",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276-5대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276-5대",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276-5대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276-5대",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276-5대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276-5대",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276-5대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276-5대",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 대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 대",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38-6대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38-6대",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 대",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 대",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 대",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 대",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 대",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 대",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 대",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 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 대",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 대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 대",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 대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 대",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69대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69대",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72-4대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72-4대",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 대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 대",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 대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 대",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 대",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 대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 대",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 대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 대",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 대",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 대",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 대",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 대",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 대",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 대",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 대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 대",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 대",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 대",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12대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12대",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12대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12대",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224-1대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224-1대",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 대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 대",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 대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 대",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 대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 대",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60-2대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60-2대",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 대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 대",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 대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 대",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 대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 대",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 대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 대",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 대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 대",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 대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 대",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 대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 대",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 대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 대",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 대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 대",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 대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 대",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 대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 대",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 대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 대",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 대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 대",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 대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 대",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 대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 대",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 대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 대",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 대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 대",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 대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 대",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 대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 대",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 대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 대",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 대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 대",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 대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 대",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 대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 대",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 대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 대",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 대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 대",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 대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 대",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 대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 대",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 대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 대",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 대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 대",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 대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 대",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 대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 대",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 대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 대",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 대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 대",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 대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 대",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 대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 대",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 대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 대",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 대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 대",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 대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 대",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 대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 대",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 대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 대",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 대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 대",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 대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 대",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 대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 대",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 대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 대",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 대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 대",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 대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 대",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 대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 대",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 대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 대",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 대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 대",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 대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 대",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 대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 대",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 대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 대",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 대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 대",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 대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 대",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 대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 대",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 대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 대",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 대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 대",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 대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 대",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 대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 대",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 대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 대",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 대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 대",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 대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 대",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 대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 대",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 대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 대",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 대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 대",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 대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 대",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 대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 대",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 대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 대",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 대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 대",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 대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 대",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 대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 대",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 대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 대",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 대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 대",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 대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 대",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 대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 대",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 대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 대",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 대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 대",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 대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 대",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 대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 대",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 대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 대",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 대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 대",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 대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 대",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 대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 대",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 대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 대",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 대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 대",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 대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 대",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 대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 대",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 대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 대",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 대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 대",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 대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 대",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 대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 대",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 대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 대",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 대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 대",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 대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 대",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 대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 대",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 대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 대",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 대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 대",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 대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 대",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 대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 대",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 대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 대",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 대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 대",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 대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 대",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 대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 대",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 대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 대",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 대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 대",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 대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 대",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 대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 대",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 대",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 대",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 대",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 대",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 대",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 대",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 대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 대",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 대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 대",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 대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 대",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 대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 대",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 대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 대",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 대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 대",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 대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 대",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 대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 대",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 대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 대",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 대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 대",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 대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 대",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 대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 대",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 대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 대",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 대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 대",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 대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 대",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 대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 대",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 대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 대",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 대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 대",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 대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 대",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 대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 대",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 대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 대",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 대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 대",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 대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 대",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 대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 대",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 대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 대",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 대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 대",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 대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 대",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 대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 대",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 대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 대",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 대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 대",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 대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 대",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 대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 대",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 대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 대",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 대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 대",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 대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 대",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 대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 대",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 대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 대",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 대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 대",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 대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 대",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 대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 대",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 대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 대",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 대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 대",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 대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 대",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 대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 대",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 대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 대",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 대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 대",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 대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 대",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 대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 대",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 대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 대",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 대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 대",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 대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 대",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 대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 대",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 대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 대",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 대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 대",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 대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 대",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 대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 대",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 대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 대",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 대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 대",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 대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 대",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 대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 대",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 대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 대",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 대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 대",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 대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 대",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 대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 대",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 대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 대",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 대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 대",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 대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 대",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 대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 대",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 대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 대",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 대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 대",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 대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 대",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 대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 대",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 대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 대",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 대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 대",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 대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 대",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 대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 대",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 대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 대",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 대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 대",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 대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 대",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 대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 대",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 대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 대",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 대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 대",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 대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 대",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 대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 대",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 대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 대",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 대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 대",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 대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 대",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 대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 대",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 대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 대",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 대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 대",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 대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 대",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 대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 대",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 대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 대",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 대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 대",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 대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 대",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 대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 대",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 대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 대",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 대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 대",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 대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 대",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 대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 대",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 대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 대",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 대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 대",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 대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 대",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 대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 대",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 임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 임",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 대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 대",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 대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 대",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 대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 대",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 창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 창",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 대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 대",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 대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 대",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 대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 대",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 대",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 대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 대",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 대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 대",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 대",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 대",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 대",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 대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어덕마을 전원주택단지내 막힘없는뷰</t>
        </is>
      </c>
      <c r="P301" s="6">
        <f>HYPERLINK("https://fin.land.naver.com/articles/2654838947", "매물Link")</f>
        <v/>
      </c>
      <c r="Q301" s="6">
        <f>HYPERLINK("https://map.naver.com/p/search/남이면 가좌리 223-4 대",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 대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 대",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 대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청주시 인근 마당과 정원이 예쁜 1층 단독주택</t>
        </is>
      </c>
      <c r="P303" s="6">
        <f>HYPERLINK("https://fin.land.naver.com/articles/2655454095", "매물Link")</f>
        <v/>
      </c>
      <c r="Q303" s="6">
        <f>HYPERLINK("https://map.naver.com/p/search/남이면 가좌리 223-4 대",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청주원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 대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 대",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 대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 대",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 대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 대",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 대",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1066대",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 대",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 대",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 대",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35-2대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35-2대",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35-2대",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 대",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 대",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 대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 대",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 대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 대",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 대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 대",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 대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 대",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 대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 대",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 대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 대",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 대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 대",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 대",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 대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 대",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 대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 대",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 대",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 대",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 대",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 대",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 대",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137-2대",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137-2대",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텃밭 있고 상태 양호한 전원주택</t>
        </is>
      </c>
      <c r="P333" s="6">
        <f>HYPERLINK("https://fin.land.naver.com/articles/2655039846", "매물Link")</f>
        <v/>
      </c>
      <c r="Q333" s="6">
        <f>HYPERLINK("https://map.naver.com/p/search/남이면 수대리 137-2대",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옥산금정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137-2대",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4" t="n">
        <v>220</v>
      </c>
      <c r="M335" s="4" t="n">
        <v>67</v>
      </c>
      <c r="N335" s="5" t="n">
        <v>582.1</v>
      </c>
      <c r="O335" s="3" t="inlineStr">
        <is>
          <t>탁트인전망 햇빛잘들고 텃밭과 넓은 지하주차장을 겸비한 살기좋은집</t>
        </is>
      </c>
      <c r="P335" s="6">
        <f>HYPERLINK("https://fin.land.naver.com/articles/2655518915", "매물Link")</f>
        <v/>
      </c>
      <c r="Q335" s="6">
        <f>HYPERLINK("https://map.naver.com/p/search/남이면 수대리 137-2대",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신두꺼비</t>
        </is>
      </c>
      <c r="T335" s="4" t="n">
        <v>1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 대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 대",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 대",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245-1대",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 대",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 대",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 대",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 대",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 대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 대",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 대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 대",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 대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 대",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615대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615대",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 임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 임",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 임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 임",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 임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 임",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 대",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 대",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 대",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 대",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 대",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 대",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 대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 대",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 대",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 대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 대",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 대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 대",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 대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 대",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 대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 대",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 대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 대",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 대",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 대",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 대",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 대",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 대",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 대",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 대",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 대",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 대",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 대",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 대",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 대",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 대",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 대",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 대",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 대",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 대",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 대",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 대",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 대",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 대",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 대",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 대",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 대",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 대",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 대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 대",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 대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 대",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 대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 대",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 대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 대",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 대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 대",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 대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 대",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 대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 대",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 대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 대",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 대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 대",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 대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 대",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 대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 대",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 대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 대",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 대",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390-8대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390-8대",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390-8대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390-8대",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390-8대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390-8대",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 대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 대",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 대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 대",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 대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 대",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68대",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294-2대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294-2대",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1013대",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1013대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1013대",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112-5대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112-5대",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112-7대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112-7대",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125-4대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125-4대",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126-8대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126-8대",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333-3대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333-3대",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432-45대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432-45대",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449-1대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449-1대",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463-10대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463-10대",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463-10대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463-10대",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482-1대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482-1대",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482-1대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482-1대",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 대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 대",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937-1대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937-1대",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 대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70</v>
      </c>
      <c r="I424" s="4" t="n">
        <v>60</v>
      </c>
      <c r="J424" s="4" t="n">
        <v>18</v>
      </c>
      <c r="K424" s="5" t="n">
        <v>3.9</v>
      </c>
      <c r="L424" s="4" t="n">
        <v>50</v>
      </c>
      <c r="M424" s="4" t="n">
        <v>15</v>
      </c>
      <c r="N424" s="5" t="n">
        <v>4.7</v>
      </c>
      <c r="O424" s="3" t="inlineStr">
        <is>
          <t>대박 신축 투룸</t>
        </is>
      </c>
      <c r="P424" s="6">
        <f>HYPERLINK("https://fin.land.naver.com/articles/2652551499", "매물Link")</f>
        <v/>
      </c>
      <c r="Q424" s="6">
        <f>HYPERLINK("https://map.naver.com/p/search/부강면 부강리 959-1 대",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 대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4000</v>
      </c>
      <c r="H425" s="4" t="n">
        <v>20</v>
      </c>
      <c r="I425" s="4" t="n">
        <v>40</v>
      </c>
      <c r="J425" s="4" t="n">
        <v>12</v>
      </c>
      <c r="K425" s="5" t="n">
        <v>1.7</v>
      </c>
      <c r="L425" s="4" t="n">
        <v>33</v>
      </c>
      <c r="M425" s="4" t="n">
        <v>10</v>
      </c>
      <c r="N425" s="5" t="n">
        <v>2</v>
      </c>
      <c r="O425" s="3" t="inlineStr">
        <is>
          <t>대박 신축 1.5룸</t>
        </is>
      </c>
      <c r="P425" s="6">
        <f>HYPERLINK("https://fin.land.naver.com/articles/2652545951", "매물Link")</f>
        <v/>
      </c>
      <c r="Q425" s="6">
        <f>HYPERLINK("https://map.naver.com/p/search/부강면 부강리 959-1 대",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 대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 대",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 대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 대",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 대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 대",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 대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 대",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 대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 대",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 대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 대",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 대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 대",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 대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 대",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 대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 대",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 대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 대",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 대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 대",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 대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 대",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 대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 대",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 대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 대",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 대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 대",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 대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 대",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 대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 대",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 대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 대",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 대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 대",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 대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 대",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 대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 대",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 대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 대",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 대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 대",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 대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 대",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 대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 대",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 대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 대",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 대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 대",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 대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 대",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 대",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 대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 대",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 대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 대",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 대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 대",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 대",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 대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 대",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 대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 대",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 대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 대",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 대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 대",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 대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 대",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 대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 대",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 대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 대",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 대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 대",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 대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 대",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 대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 대",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 대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 대",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 대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 대",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 대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 대",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 대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 대",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 대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 대",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 대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 대",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 대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 대",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 대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 대",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 대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 대",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 대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 대",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 대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 대",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 대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 대",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 대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 대",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 대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 대",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 대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 대",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 대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 대",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 대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 대",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 공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 공",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 대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 대",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 대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 대",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 대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 대",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 대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 대",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 대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 대",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679대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679대",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679대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679대",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 대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 대",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 대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 대",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 대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 대",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 대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 대",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 대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 대",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 대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 대",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 대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 대",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 대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 대",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 대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 대",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 대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 대",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 대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 대",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 대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 대",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 대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 대",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 대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 대",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 대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 대",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 대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 대",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 대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 대",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 대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 대",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 대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 대",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 대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 대",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 대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 대",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 대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 대",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 대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 대",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 대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 대",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 대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 대",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 대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 대",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 대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 대",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 대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 대",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 대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 대",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 대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 대",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 대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 대",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 대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 대",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 대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 대",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 대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 대",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 대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 대",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 대",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 대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 대",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 대",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 대",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 대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 대",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 대",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 대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 대",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 대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 대",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 대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 대",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 대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 대",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 대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 대",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 대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 대",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 대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 대",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 대",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 대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 대",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 대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 대",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 대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 대",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 대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 대",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 대",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 대",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 대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 대",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 대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 대",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 대",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 대",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 대",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 대",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 대",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 대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 대",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 전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 전",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 대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 대",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 대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 대",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 대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 대",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 대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 대",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 대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 대",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 대",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 대",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 대",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 대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 대",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 대",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 대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 대",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 대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 대",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 대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 대",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 대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 대",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 대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 대",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 대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 대",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 대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 대",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 대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 대",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 대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 대",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 대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 대",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 대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 대",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 대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 대",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 대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 대",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 대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 대",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 대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 대",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 대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 대",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 대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 대",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 대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 대",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 대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 대",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 대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 대",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 대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 대",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 대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 대",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 대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 대",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 대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 대",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425-8대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425-8대",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 대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 대",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 대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 대",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 대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 대",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 대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 대",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 대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 대",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 대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 대",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 대",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 대",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 대",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 대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 대",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 대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 대",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 대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 대",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 대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 대",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 대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 대",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 대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 대",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 대",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 대",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 대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 대",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 대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 대",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 대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 대",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 대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 대",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 대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 대",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 대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 대",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 대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 대",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 대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 대",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 대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 대",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 대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 대",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 대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 대",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17-11대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17-11대",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 대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 대",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217-1대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217-1대",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206-6대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206-6대",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 대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 대",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 대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 대",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 대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 대",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642-4대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642-4대",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642-4대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642-4대",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 대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 대",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 대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 대",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 대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 대",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 대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 대",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 대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 대",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 전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 전",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 대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 대",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 대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 대",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 대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 대",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 대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 대",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 대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 대",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 대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 대",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 대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 대",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 대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 대",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 대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 대",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 대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 대",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 대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 대",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 대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 대",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 대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 대",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 대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 대",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 임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 임",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 임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 임",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 대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 대",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 대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 대",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 대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 대",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 대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 대",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 대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 대",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 대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 대",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 대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 대",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 대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 대",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 대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 대",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 대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 대",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 대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 대",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 대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 대",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 대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 대",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 대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 대",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 대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 대",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 대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 대",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 대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 대",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 대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 대",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 대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 대",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 대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 대",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 대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 대",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 대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 대",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 대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 대",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 대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 대",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 대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 대",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 대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 대",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 대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 대",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 대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 대",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 대",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 대",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 대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 대",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 대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 대",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 대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 대",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 대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 대",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 대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 대",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 대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 대",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 대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 대",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 대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 대",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 대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 대",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 대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 대",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 대",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 대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 대",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 대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 대",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 대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 대",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 대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 대",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 대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 대",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 대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 대",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 대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 대",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 대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 대",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 대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 대",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 대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 대",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 대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 대",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74-8대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74-8대",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 대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 대",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268-7대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268-7대",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 대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 대",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 대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 대",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 대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 대",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 대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 대",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 대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 대",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 대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 대",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90-9대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90-9대",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 답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 답",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 답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 답",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 대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 대",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 대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 대",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 대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 대",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 대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 대",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 대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 대",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 대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 대",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 대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 대",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 대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 대",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 대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 대",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 대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 대",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 대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 대",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 대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 대",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 대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 대",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 대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 대",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 대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 대",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 대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 대",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 대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 대",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 대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 대",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 대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 대",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 대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 대",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 대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 대",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 대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 대",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 대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 대",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 대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 대",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 대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 대",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 대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 대",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 대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 대",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 대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 대",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 대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 대",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 대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 대",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 대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 대",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 대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 대",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 대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 대",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 대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 대",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 대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 대",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 대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 대",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 대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 대",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 대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 대",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 대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 대",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 대",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 대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 대",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 대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 대",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 대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 대",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 대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 대",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 대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 대",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 대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 대",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 대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 대",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 대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 대",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 대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 대",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 대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 대",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 대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 대",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 대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 대",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 대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 대",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 대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 대",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 대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 대",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 대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 대",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 대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 대",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 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 대",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 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 대",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 대",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 대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 대",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 대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 대",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 대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 대",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 대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 대",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 대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 대",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 대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 대",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 대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 대",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 대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 대",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 대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 대",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 대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 대",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 대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 대",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 대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 대",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 대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 대",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 대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 대",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1019대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1019대",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1031대",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1035대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1035대",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1036대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1036대",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1036대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1036대",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1036대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1036대",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1038대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1038대",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1038대",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1038대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1038대",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1038대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1038대",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1040대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1040대",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1040대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1040대",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1047대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1047대",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1049대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1049대",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1049대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1049대",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1055대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1055대",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1055대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1055대",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1055대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1055대",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1056대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1056대",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1056대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1056대",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1056대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1056대",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1060대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1060대",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1060대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1060대",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1060대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1060대",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1061대",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1061대",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1063대",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1063대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1063대",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1063대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1063대",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1063대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1063대",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1066대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1066대",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1066대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1066대",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1080대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1080대",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1083대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1083대",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1083대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1083대",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1086대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1086대",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1086대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1086대",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1091대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1091대",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1093대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1093대",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1099대",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1100대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1100대",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1100대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1100대",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1100대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1100대",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1105대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1105대",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1111대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1111대",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1111대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1111대",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1111대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1111대",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1111대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1111대",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1113대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1113대",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1114대",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1114대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1114대",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1114대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1114대",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1114대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1114대",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1114대",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1115대",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1120대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1120대",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1127대",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1127대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1127대",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1127대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1127대",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1127대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1127대",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1128대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1128대",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1128대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1128대",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1128대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1128대",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1128대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1128대",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1128대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1128대",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1128대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1128대",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1143대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1143대",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1149대",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1152대",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1152대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1152대",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1152대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1152대",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1152대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1152대",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1152대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1152대",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1157대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1157대",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1157대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1157대",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1157대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1157대",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1157대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1157대",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1164대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1164대",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1164대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1164대",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1164대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1164대",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1164대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1164대",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1164대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1164대",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1164대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1164대",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1166대",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1167대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1167대",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1167대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1167대",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1168대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1168대",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1168대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1168대",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1168대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1168대",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1183대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1183대",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1183대",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1186대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1186대",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1193대",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1194대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1194대",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1194대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1194대",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1194대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1194대",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1194대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1194대",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1194대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1194대",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1194대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1194대",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1198대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1198대",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1199대",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1202대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1202대",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1202대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1202대",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1202대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1202대",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1202대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1202대",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1202대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1202대",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1202대",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1202대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1202대",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1215대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1215대",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1223대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1223대",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1223대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1223대",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1226대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1226대",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1226대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1226대",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1232대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1232대",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1232대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1232대",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1232대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1232대",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1233대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1233대",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1234대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1234대",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1235대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1235대",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1235대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1235대",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1235대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1235대",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1236대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1236대",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1238대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1238대",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1238대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1238대",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1238대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1238대",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1238대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1238대",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1238대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1238대",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1241대",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1242대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1242대",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1242대",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1242대",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1242대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1242대",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1242대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1242대",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1252대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1252대",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1257대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1257대",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1262대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1262대",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1262대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1262대",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1262대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1262대",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1262대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1262대",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1263대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1263대",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1273대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1273대",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1285대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1285대",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1285대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1285대",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1285대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1285대",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1354대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1354대",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1354대",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1354대",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1354대",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1354대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1354대",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1363대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1363대",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1366대",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1366대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1366대",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1366대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1366대",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1382대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1382대",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1388대",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1388대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1388대",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1388대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1388대",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1388대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1388대",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1400대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1400대",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1400대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1400대",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1400대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1400대",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1400대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1400대",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1403대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1403대",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1403대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1403대",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1404대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1404대",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1404대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1404대",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1404대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1404대",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1404대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1404대",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1404대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1404대",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1404대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1404대",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1404대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1404대",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1423대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1423대",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1425대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1425대",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1427대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1427대",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1437대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1437대",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1440대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1440대",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1440대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1440대",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1441대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1441대",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1443대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1443대",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1443대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1443대",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1444대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1444대",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1444대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1444대",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1448대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1448대",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1451대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1451대",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1451대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1451대",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1459대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1459대",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1459대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1459대",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1465대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1465대",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1473대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1473대",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1483대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1483대",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1483대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1483대",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1489대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1489대",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1500대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1500대",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1500대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1500대",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1500대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1500대",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1506대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1506대",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1506대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1506대",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1506대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1506대",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1506대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1506대",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598-6대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598-6대",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775대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775대",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780대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780대",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781대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781대",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782대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782대",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782대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782대",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782대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782대",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782대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782대",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783대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783대",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791대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791대",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791대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791대",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791대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791대",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811대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811대",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812대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812대",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812대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812대",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812대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812대",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812대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812대",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812대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812대",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812대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812대",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817대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817대",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820대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820대",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830대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830대",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831대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831대",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835대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835대",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835대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835대",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839대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839대",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839대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839대",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839대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839대",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839대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839대",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844대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844대",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844대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844대",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844대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844대",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844대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844대",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846대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846대",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846대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846대",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846대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846대",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847대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847대",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848대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848대",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851대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851대",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855대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855대",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855대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855대",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855대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855대",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855대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855대",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855대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855대",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860대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860대",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860대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860대",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860대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860대",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860대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860대",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867대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867대",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867대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867대",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867대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867대",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873대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873대",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876대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876대",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880대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880대",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906대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906대",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906대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906대",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922대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922대",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922대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922대",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923대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923대",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923대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923대",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923대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923대",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926대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926대",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926대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926대",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927대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927대",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927대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927대",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929대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929대",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929대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929대",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929대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929대",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932대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932대",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933대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933대",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933대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933대",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933대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933대",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942대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942대",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944대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944대",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959대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959대",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960대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960대",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965대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965대",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975대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975대",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975대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975대",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975대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975대",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975대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975대",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176-1대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176-1대",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729대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729대",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 대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 대",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373-11대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373-11대",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594-1대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594-1대",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 장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 장",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 장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 장",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440-7대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440-7대",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440-7대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440-7대",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 대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 대",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 대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 대",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 대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 대",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 대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 대",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 대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 대",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 대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 대",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 대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 대",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539대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539대",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 대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 대",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 대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 대",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 대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 대",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 대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 대",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 대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 대",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 대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 대",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 대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 대",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 대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 대",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 대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 대",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 대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 대",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 대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 대",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 대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 대",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 대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 대",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 대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 대",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 대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 대",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 대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 대",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 대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 대",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 대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 대",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144-8대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144-8대",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 대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 대",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 대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 대",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 대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 대",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 대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 대",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 대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 대",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 대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 대",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284-7대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284-7대",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556-12대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556-12대",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556-5대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556-5대",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556-5대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556-5대",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557-17대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557-17대",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261-15대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261-15대",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263-1잡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263-1잡",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263-4대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263-4대",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263-4대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263-4대",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 대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 대",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 대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 대",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302-43대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302-43대",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 대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 대",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 대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 대",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 대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 대",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314-13대",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314-20대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314-20대",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314-20대",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314-24대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314-24대",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314-24대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314-24대",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314-71대",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314-84대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314-84대",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 대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 대",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 대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 대",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 대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 대",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 대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 대",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 대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 대",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 대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 대",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 대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 대",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 대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 대",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 대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 대",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 대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 대",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 대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 대",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387-4대",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 대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 대",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 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 대",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 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 대",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 대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 대",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 대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 대",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 대",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 대",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 대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 대",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169-11대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169-11대",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169-15대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169-15대",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169-15대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169-15대",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172-7대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172-7대",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 대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 대",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 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 대",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 대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 대",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 대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 대",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 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 대",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 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 대",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 대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 대",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 대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 대",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 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 대",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 대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 대",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 대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 대",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 대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 대",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 대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 대",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 대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 대",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413대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413대",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516-5대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516-5대",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 대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 대",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 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 대",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 대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 대",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 대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 대",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 대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 대",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 대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 대",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 대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 대",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 대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 대",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 대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 대",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 대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 대",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 대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 대",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 대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 대",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 대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 대",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 대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 대",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 대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 대",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 대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 대",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 대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 대",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 대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 대",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 대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 대",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 대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 대",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 대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 대",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 대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 대",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 대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 대",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 대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 대",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 대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 대",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218-2대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218-2대",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220-2대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220-2대",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 대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 대",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 대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 대",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 대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 대",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 대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 대",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 대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 대",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 대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 대",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 대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 대",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226-1대",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 임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 임",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 대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 대",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 대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 대",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 대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 대",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 대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 대",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 대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 대",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 대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 대",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 대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 대",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 대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 대",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 전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 전",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 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 대",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 대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 대",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 대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 대",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 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 대",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 대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 대",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 대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 대",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 대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 대",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 대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 대",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205-2대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205-2대",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 대",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 대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 대",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 대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 대",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 대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 대",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 대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 대",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 대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 대",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 대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 대",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 대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 대",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 대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 대",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 대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 대",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 대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 대",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 대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 대",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 대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 대",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 대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 대",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 대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 대",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 대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 대",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 대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 대",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 대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 대",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 대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 대",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 대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 대",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 대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 대",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311-2대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311-2대",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311-2대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311-2대",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311-2대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311-2대",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311-2대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311-2대",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 대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 대",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 대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 대",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 대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 대",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 대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 대",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 대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 대",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 대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 대",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315-2대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315-2대",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 대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 대",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 대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 대",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 대",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 대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 대",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 대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 대",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 대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 대",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 대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 대",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 대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 대",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 대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 대",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 대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 대",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 대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 대",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 대",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 대",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 대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 대",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 대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 대",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 대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 대",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 대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 대",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 대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 대",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 대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 대",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 대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 대",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 대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 대",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 대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 대",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 대",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 대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 대",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 대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 대",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 대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 대",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 대",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 대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 대",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 대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 대",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 대",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 대",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 대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 대",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 대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 대",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 대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 대",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 대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 대",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 대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 대",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 대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 대",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 대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 대",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 대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 대",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 대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 대",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 대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 대",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 대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 대",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 대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 대",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 대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 대",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 대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 대",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 대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 대",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 대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 대",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 대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 대",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 대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 대",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 대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 대",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 대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 대",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 대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 대",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 대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 대",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 대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 대",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 대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 대",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 대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 대",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169-5대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169-5대",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 대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 대",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229대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229대",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 대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 대",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 대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 대",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 대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 대",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 대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 대",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 대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 대",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 과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 과",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 전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 전",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 대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 대",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 대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 대",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 대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 대",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 대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 대",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 대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 대",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 대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 대",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 대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 대",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 대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 대",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 대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 대",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 대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 대",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 대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 대",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 대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 대",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262-6대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262-6대",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 대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 대",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 대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 대",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123-5대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123-5대",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396대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396대",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 대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 대",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 대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 대",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105-1대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105-1대",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63-2대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63-2대",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 대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 대",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 대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 대",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 대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 대",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 대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 대",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 대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 대",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 대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 대",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 대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 대",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 대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 대",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 대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 대",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 대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 대",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 대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 대",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 대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 대",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 대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 대",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 대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 대",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 대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 대",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 대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 대",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 대",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 대",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 잡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 잡",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 잡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 잡",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 대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 대",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 대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 대",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 잡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 잡",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 잡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 잡",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 잡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 잡",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 대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 대",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 대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 대",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 대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 대",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 대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 대",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 대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 대",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 대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 대",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 대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 대",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 대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 대",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 대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 대",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 대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 대",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 대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 대",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 대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 대",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 대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 대",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 대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 대",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 대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 대",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 대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 대",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 대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 대",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 대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 대",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 대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 대",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 대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 대",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 대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 대",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 대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 대",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 대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 대",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 대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 대",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 대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 대",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 대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 대",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 대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 대",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 대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 대",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 대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 대",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 대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 대",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 대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 대",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 대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 대",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 대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 대",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 대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 대",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 대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 대",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 대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 대",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 대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 대",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 대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 대",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 대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 대",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 대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 대",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 대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 대",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 대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 대",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 대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 대",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 대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 대",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 대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 대",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 대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 대",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 대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 대",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 대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 대",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 대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 대",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 대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 대",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 대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 대",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 대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 대",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 대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 대",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 대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 대",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 대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 대",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 대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 대",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 대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 대",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 대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 대",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 대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 대",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 대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 대",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 대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 대",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 대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 대",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 대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 대",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 대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 대",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 대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 대",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 대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 대",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 대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 대",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 대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 대",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 대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 대",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 대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 대",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 대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 대",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 대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 대",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 대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 대",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 대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 대",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 대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 대",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 대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 대",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 대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 대",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 대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 대",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 대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 대",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 대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 대",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 대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 대",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 대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 대",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 대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 대",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 대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 대",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 대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 대",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 대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 대",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 대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 대",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 대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 대",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 대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 대",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 대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 대",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 대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 대",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 대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 대",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 대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 대",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 대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 대",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 대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 대",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 대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 대",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 대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 대",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 대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 대",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 대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 대",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 대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 대",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 대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 대",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 대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 대",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 대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 대",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 대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 대",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 대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 대",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 대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 대",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 대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 대",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 대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 대",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 대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 대",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 대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 대",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 대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 대",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 대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 대",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 대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 대",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 대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 대",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 대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 대",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 대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 대",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 대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 대",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 대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 대",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 대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 대",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 대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 대",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 대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 대",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 대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 대",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 대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 대",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 대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 대",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 대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 대",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 대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 대",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 대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 대",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 대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 대",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 대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 대",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 대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 대",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 대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 대",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 대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 대",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 대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 대",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 대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 대",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 대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 대",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 대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 대",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 대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 대",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 대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 대",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 대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 대",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 대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 대",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 대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 대",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 대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 대",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 대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 대",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 대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 대",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 대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 대",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 대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 대",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 대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 대",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 대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 대",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 대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 대",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 대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 대",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 대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 대",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 대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 대",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 대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 대",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 대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 대",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 대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 대",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 대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 대",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 대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 대",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 대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 대",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 대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 대",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 대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 대",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 대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 대",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 대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 대",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 대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 대",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 대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 대",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 대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 대",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 대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 대",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 대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 대",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 대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 대",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 대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 대",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 대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 대",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 대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 대",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 대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 대",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 대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 대",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 대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 대",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 대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 대",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 대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 대",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 대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 대",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 대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 대",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 대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 대",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 대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 대",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 대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 대",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 대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 대",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 대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 대",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 대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 대",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 대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 대",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 대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 대",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 대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 대",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 대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 대",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 대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 대",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 대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 대",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 대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 대",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 대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 대",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 대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 대",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 대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 대",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 대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 대",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 대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 대",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 대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 대",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 대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 대",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 대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 대",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 대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 대",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 대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 대",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 대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 대",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 대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 대",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 대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 대",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 대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 대",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 대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 대",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 대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 대",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 대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 대",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 대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 대",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 대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 대",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 대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 대",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 대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 대",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 대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 대",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 대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 대",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 대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 대",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 대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 대",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 대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 대",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 대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 대",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 대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 대",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 대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 대",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 대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 대",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 대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 대",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 대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 대",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 대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 대",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 대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 대",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 대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 대",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 대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 대",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 대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 대",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 대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 대",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 대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 대",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 대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 대",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 대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 대",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 대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 대",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 대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 대",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 대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 대",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 대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 대",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 대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 대",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 대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 대",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 대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 대",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 대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 대",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 대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 대",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 대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 대",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 대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 대",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 대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 대",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 대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 대",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 대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 대",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 대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 대",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 대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 대",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 대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 대",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 대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 대",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 대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 대",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 대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 대",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 대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 대",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 대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 대",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 대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 대",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 대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 대",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 대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 대",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 대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 대",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 대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 대",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 대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 대",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 대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 대",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 대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 대",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 대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 대",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 대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 대",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 대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 대",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 대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 대",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 대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 대",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 대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 대",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 대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 대",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 대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 대",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 대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 대",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 대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 대",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 대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 대",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 대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 대",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 대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 대",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 대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 대",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 대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 대",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 대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 대",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 대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 대",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 대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 대",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 대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 대",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 대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 대",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 대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 대",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 대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 대",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 대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 대",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 대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 대",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 대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 대",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 대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 대",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 대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 대",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 대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 대",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 대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 대",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 대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 대",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 대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 대",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 대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 대",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 대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 대",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 대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 대",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183대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183대",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 임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 임",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157-1답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157-1답",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172답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172답",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 전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 전",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 전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 전",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 전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 전",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 전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 전",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 전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 전",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232-3전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232-3전",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24-1대",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297-1잡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0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297-1잡",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297-2전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0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297-2전",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297목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목장용지</t>
        </is>
      </c>
      <c r="E14" s="3" t="inlineStr">
        <is>
          <t>매매</t>
        </is>
      </c>
      <c r="F14" s="4" t="n">
        <v>30000</v>
      </c>
      <c r="G14" s="4" t="n">
        <v>1643</v>
      </c>
      <c r="H14" s="4" t="n">
        <v>497</v>
      </c>
      <c r="I14" s="5" t="n">
        <v>60.4</v>
      </c>
      <c r="J14" s="5" t="n">
        <v>0</v>
      </c>
      <c r="K14" s="3" t="inlineStr">
        <is>
          <t>농림 지역 목장 용지 평지 도로 세로 인접. 다른 필지와 함께 매도 가능</t>
        </is>
      </c>
      <c r="L14" s="6">
        <f>HYPERLINK("https://fin.land.naver.com/articles/2653080440", "매물Link")</f>
        <v/>
      </c>
      <c r="M14" s="6">
        <f>HYPERLINK("https://map.naver.com/p/search/강내면 궁현리 297목", "지도Link")</f>
        <v/>
      </c>
      <c r="N14" s="6">
        <f>HYPERLINK("http://www.eum.go.kr/web/ar/lu/luLandDet.jsp?pnu=4311331022102970000&amp;isNoScr=script&amp;mode=search",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 전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 전",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367대",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86전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86전",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89전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89전",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 묘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 묘",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 임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 임",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 임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 임",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 장",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 전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 전",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 답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 답",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315-3대",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 대",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 전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 전",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 임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 임",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 전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 전",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26-29전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26-29전",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26-29전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26-29전",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 전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 전",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 전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 전",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48-1답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48-1답",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60-2답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60-2답",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산36임",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 답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 답",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 답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 답",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 전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 전",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 전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 전",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 대",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 임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 임",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 전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 전",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97대",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 임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 임",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 전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 전",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 임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 임",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 임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 임",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185-1답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185-1답",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 임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 임",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 대",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 전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 전",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 전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 전",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 창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 창",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 답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 답",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 임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 임",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139-2답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139-2답",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142답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142답",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151-1목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151-1목",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16-3전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16-3전",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 전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 전",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271답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271답",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275답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275답",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278답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278답",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 답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 답",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 임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 임",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 임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 임",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산41-2임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산41-2임",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 임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 임",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 답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 답",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 전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 전",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 대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 대",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 전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 전",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 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 장",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 전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 전",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84답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84답",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 답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 답",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 답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 답",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142-4잡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142-4잡",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157-2대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157-2대",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 장",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 임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 임",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 임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 임",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 답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 답",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 전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 전",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 대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 대",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 답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 답",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 답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 답",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 대",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363답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363답",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385-2답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385-2답",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 대",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 답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 답",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 답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 답",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 답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 답",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 답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 답",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 대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 대",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 임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 임",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 임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 임",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 답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 답",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 전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 전",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 임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 임",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 임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 임",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 장",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 장",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131전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131전",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 전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 전",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 답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 답",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 임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 임",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 대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 대",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 대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 대",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 전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 전",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 전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 전",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22-1대",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22-1대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22-1대",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 임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 임",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318답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318답",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406답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406답",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 대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 대",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산36-15임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산36-15임",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 임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 임",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 임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 임",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 임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 임",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 임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 임",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 임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 임",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 임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 임",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 임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 임",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 임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 임",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 임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 임",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 임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 임",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 전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 전",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135-7전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135-7전",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 대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 대",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 전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 전",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 답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 답",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29-12답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29-12답",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 전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 전",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 대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 대",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 답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 답",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 답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 답",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335답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335답",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 임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 임",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131-1답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131-1답",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142-2장",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 장",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 전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 전",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 대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 대",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271-2전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271-2전",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323답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323답",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407-3전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407-3전",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 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 전",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 전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 전",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421답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421답",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454답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454답",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 임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 임",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 임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 임",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 임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 임",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 임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 임",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198-3 전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0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 전",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19답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0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19답",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305-5전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305-5전",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307-1전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307-1전",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317전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317전",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335답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335답",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380답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380답",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385답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385답",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490-2답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490-2답",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490-2답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490-2답",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500-1답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500-1답",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 답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 답",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549-1답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549-1답",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90-3전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90-3전",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192전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192전",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471답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471답",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 대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 대",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95-2답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95-2답",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 대",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 대",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 대",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 대",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 대",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 대",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 대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 대",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 대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 대",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 대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 대",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 대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 대",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 대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 대",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 대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 대",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 대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 대",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 대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 대",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 대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 대",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 대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 대",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 대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 대",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 대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 대",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 대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 대",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 대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 대",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 대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 대",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 대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 대",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 대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 대",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 대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 대",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 대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 대",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 대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 대",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 대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 대",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 대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 대",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 대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 대",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 대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 대",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 대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 대",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 대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 대",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 대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 대",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 대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 대",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 대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 대",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 대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 대",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 대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 대",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 대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 대",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 대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 대",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 대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 대",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 대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 대",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 대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 대",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 대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 대",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 대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 대",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 대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 대",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 대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 대",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 대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 대",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 대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 대",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 대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 대",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 대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 대",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 대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 대",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 대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 대",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 대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 대",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 대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 대",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 대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 대",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 대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 대",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 대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 대",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 대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 대",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 대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 대",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 대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 대",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 대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 대",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 대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 대",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 대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 대",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 대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 대",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 대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 대",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 대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 대",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 대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 대",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 대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 대",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 대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 대",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 대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 대",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 대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 대",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 대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 대",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 대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 대",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 대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 대",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 대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 대",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 대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 대",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 대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 대",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 대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 대",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 대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 대",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 대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 대",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 대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 대",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 대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 대",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 대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 대",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 대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 대",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 대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 대",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 대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 대",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 대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 대",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 대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 대",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 대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 대",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 대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 대",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 대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 대",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 대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 대",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 대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 대",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 대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 대",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 대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 대",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 대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 대",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 대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 대",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 대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 대",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 대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 대",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 대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 대",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 대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 대",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 대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 대",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 대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 대",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 대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 대",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 대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 대",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 대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 대",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 대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 대",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 대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 대",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 대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 대",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 대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 대",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 대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 대",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 대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 대",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 대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 대",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 대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 대",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 대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 대",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 대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 대",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 대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 대",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 대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 대",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 대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 대",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 대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 대",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 대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 대",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 대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 대",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 대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 대",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 대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 대",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 대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 대",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 대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 대",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 대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 대",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 대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 대",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 대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 대",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 대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 대",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 대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 대",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 대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 대",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 대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 대",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 대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 대",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 대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 대",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 대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 대",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 대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 대",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 대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 대",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 대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 대",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 대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 대",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 대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 대",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 대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 대",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 대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 대",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 대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 대",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 대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 대",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 대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 대",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 대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 대",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 대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 대",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 대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 대",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 대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 대",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 대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 대",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 대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 대",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 대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 대",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 대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 대",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 대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 대",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 대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 대",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 대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 대",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 대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 대",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 대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 대",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 대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 대",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 대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 대",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 대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 대",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 대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 대",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 대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 대",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 대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 대",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 대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 대",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 대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 대",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 대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 대",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 대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 대",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 대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 대",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 대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 대",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 대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 대",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 공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 공",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 대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 대",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 대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 대",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 대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 대",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 대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 대",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 대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 대",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 대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 대",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 대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 대",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 대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 대",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 대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 대",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 대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 대",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 대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 대",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 대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 대",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 대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 대",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 대",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 대",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 대",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 대",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 대",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 대",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 대",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 대",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 대",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 대",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 대",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 대",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 대",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 대",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 대",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 대",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 대",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 대",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 대",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 대",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 대",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 대",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 대",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 대",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 대",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 답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 답",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 전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 전",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 답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 답",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 전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 전",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 전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 전",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 전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 전",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 답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 답",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 답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 답",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 답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 답",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 대",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 답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 답",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 답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 답",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 답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 답",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 답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 답",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 임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 임",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 답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 답",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 전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 전",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 전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 전",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 전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 전",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 전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 전",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 답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 답",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 답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 답",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 대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 대",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 답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 답",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 답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 답",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 대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 대",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 대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 대",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 전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 전",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 대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 대",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 답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 답",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 전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 전",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 답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 답",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 전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 전",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 임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 임",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 임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 임",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 임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 임",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 임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 임",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 답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 답",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 답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 답",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 대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 대",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 대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 대",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 대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 대",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 임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 임",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 전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 전",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 대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 대",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 대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 대",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 대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 대",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 대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 대",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 임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 임",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 전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 전",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 전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 전",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 임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 임",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 임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 임",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 임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 임",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 목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 목",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 전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 전",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 답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 답",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 대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 대",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 대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 대",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 대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 대",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 답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 답",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 대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 대",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 전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 전",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 임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 임",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 임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 임",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 임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 임",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 전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 전",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 전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 전",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 전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 전",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 전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 전",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 대",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 임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 임",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 전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 전",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 답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 답",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 전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 전",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 답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 답",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 답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 답",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 답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 답",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 대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 대",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 임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 임",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 임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 임",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 답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 답",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 전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 전",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 전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 전",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 전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 전",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 답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 답",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 답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 답",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 전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 전",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 답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 답",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 임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 임",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 답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 답",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 대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 대",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 대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 대",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 대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 대",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 대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 대",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 대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 대",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 대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 대",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 대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 대",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 답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 답",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 답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 답",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 답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 답",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 답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 답",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 답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 답",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 전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 전",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 답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 답",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 답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 답",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 답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 답",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 답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 답",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 답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 답",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 답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 답",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 답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 답",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 답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 답",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 대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 대",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 대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 대",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 답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 답",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 답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 답",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 전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 전",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 전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 전",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 전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 전",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 전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 전",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 답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 답",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 전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 전",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 전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 전",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 답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 답",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 대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 대",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 답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 답",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 전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 전",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 답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 답",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 답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 답",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 답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 답",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 전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 전",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 전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 전",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 대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 대",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 대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 대",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 대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 대",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 대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 대",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 답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 답",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 답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 답",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 답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 답",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 답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 답",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 답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 답",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 대",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 답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 답",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 대",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 대",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 답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 답",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 대",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 답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 답",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 전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 전",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 답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 답",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 전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 전",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 전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 전",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 전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 전",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 답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 답",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 대",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 대",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 대",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 대",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 대",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 전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 전",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 전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 전",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 전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 전",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 전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 전",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 대",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 대",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 대",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 임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 임",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 임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 임",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 임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 임",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 대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 대",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 대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 대",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 답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 답",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 답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 답",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 답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 답",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 대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 대",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 대",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 대",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 대",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 전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 전",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 답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 답",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 전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 전",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 전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 전",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 답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 답",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 전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 전",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 전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 전",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 전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 전",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 임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 임",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 답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 답",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 장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 장",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 전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 전",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 전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 전",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 답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 답",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 전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 전",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 임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 임",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 전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 전",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 대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 대",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 대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 대",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 전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 전",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 전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 전",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 임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 임",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 전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 전",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 대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 대",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 대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 대",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 대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 대",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 임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 임",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 과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 과",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 전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 전",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 전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 전",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 답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 답",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 임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 임",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 전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 전",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 대",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 대",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 대",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 답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 답",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 답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 답",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 답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 답",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 전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 전",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 전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 전",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 대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 대",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 대",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 대",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 과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 과",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 임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 임",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 전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 전",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 전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 전",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 전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 전",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 답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 답",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 대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 대",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 답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 답",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 답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 답",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 답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 답",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 전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 전",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 답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 답",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 답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 답",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 답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 답",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 답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 답",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 답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 답",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 답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 답",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 대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 대",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 전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 전",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 답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 답",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 전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 전",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 전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 전",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 임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 임",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 임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 임",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 임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 임",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 임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 임",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 임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 임",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 임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 임",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 전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 전",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 답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 답",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 답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 답",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 대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 대",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 전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 전",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 답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 답",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 답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 답",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 대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 대",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 대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 대",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 답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 답",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 답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 답",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 답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 답",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 답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 답",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 대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 대",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 답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 답",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 전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 전",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 전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 전",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 답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 답",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 답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 답",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 답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 답",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 대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 대",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 전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 전",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 대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 대",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 대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 대",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 대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 대",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 대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 대",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 대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 대",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 대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 대",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 답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 답",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 전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 전",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 대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 대",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 답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 답",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 답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 답",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 답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 답",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 대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 대",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 대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 대",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 대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 대",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 임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 임",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 임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 임",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 답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 답",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 전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 전",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 임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 임",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 대",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 대",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 전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 전",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 임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 임",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 답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 답",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 임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 임",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 답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 답",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 학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 학",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 전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 전",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 답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 답",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 임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 임",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 임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 임",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 대",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 대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 대",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 임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 임",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 임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 임",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 임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 임",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 답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 답",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 대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 대",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 대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 대",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 답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 답",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 전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 전",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 임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 임",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 임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 임",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 임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 임",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 과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 과",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 답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 답",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 답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 답",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 대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 대",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 답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 답",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 전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 전",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 전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 전",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 답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 답",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 답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 답",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 답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 답",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 창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 창",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 전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 전",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 대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 대",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 답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 답",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 임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 임",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 답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 답",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 답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 답",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 대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 대",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 답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 답",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 답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 답",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 전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 전",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 전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 전",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 임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 임",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 답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 답",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 답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 답",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 대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 대",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 답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 답",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 답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 답",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 전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 전",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 답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 답",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 전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 전",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 전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 전",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 전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 전",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 전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 전",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 대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 대",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 전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 전",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 전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 전",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 전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 전",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 답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 답",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 답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 답",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 답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 답",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 답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 답",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 답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 답",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 대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 대",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 대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 대",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 대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 대",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 대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 대",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 대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 대",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146-1답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146-1답",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148-1답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148-1답",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 대",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 전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 전",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 장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 장",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 장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 장",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 답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 답",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 답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 답",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180-2답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180-2답",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 답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 답",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234-2답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234-2답",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235-5전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235-5전",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 전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 전",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 전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 전",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 전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 전",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 답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 답",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 답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 답",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 답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 답",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296전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296전",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 답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 답",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338대",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338대",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 대",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 임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 임",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 임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 임",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 임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 임",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 전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5" t="n">
        <v>0</v>
      </c>
      <c r="K779" s="3" t="inlineStr">
        <is>
          <t>2차선 도로에 접한 자연녹지지역의 전원주택 및 근린생활용지</t>
        </is>
      </c>
      <c r="L779" s="6">
        <f>HYPERLINK("https://fin.land.naver.com/articles/2655486804", "매물Link")</f>
        <v/>
      </c>
      <c r="M779" s="6">
        <f>HYPERLINK("https://map.naver.com/p/search/남이면 가좌리 129 전",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강문구</t>
        </is>
      </c>
      <c r="P779" s="4" t="n">
        <v>2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 전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5" t="n">
        <v>0</v>
      </c>
      <c r="K780" s="3" t="inlineStr">
        <is>
          <t>시내 인접토지.창고, 공장. 주말농장</t>
        </is>
      </c>
      <c r="L780" s="6">
        <f>HYPERLINK("https://fin.land.naver.com/articles/2653502250", "매물Link")</f>
        <v/>
      </c>
      <c r="M780" s="6">
        <f>HYPERLINK("https://map.naver.com/p/search/남이면 가좌리 129 전",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둥지</t>
        </is>
      </c>
      <c r="P780" s="4" t="n">
        <v>1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 전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 전",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 전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 전",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 전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 전",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219-1전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219-1전",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 임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 임",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 임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 임",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 임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 임",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 임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 임",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 임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 임",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 임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 임",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 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 대",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259전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259전",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259전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259전",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 답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 답",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 전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 전",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63-9답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63-9답",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97-2대",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 임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 임",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 임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 임",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207-3주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207-3주",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 전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 전",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6전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6전",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 임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 임",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 답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 답",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 답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 답",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 임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 임",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 전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 전",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302답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302답",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 답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 답",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 임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 임",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 전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 전",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 답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 답",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 전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 전",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 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 대",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 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 대",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 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 대",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 답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 답",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 임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 임",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 임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 임",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 임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 임",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 임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 임",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 임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 임",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산23-2임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산23-2임",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105전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105전",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129-2답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129-2답",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 전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 전",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201-2전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201-2전",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 전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 전",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 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 대",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270-1잡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270-1잡",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270-1잡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270-1잡",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 답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 답",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 답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 답",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88-1전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88-1전",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98-2답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98-2답",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 임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 임",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 답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 답",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 잡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 잡",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 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 대",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 전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 전",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 전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 전",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 답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 답",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 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 대",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 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 대",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338-1전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338-1전",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 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 대",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 임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 임",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 임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 임",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 임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 임",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 임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 임",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 전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 전",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 전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 전",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254전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254전",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63-1창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63-1창",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 전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 전",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825답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825답",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866-3대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170000</v>
      </c>
      <c r="G857" s="4" t="n">
        <v>4410</v>
      </c>
      <c r="H857" s="4" t="n">
        <v>1334</v>
      </c>
      <c r="I857" s="5" t="n">
        <v>127.4</v>
      </c>
      <c r="J857" s="5" t="n">
        <v>0</v>
      </c>
      <c r="K857" s="3" t="inlineStr">
        <is>
          <t>남청주IC 인근 계획관리  공장 창고, 회사사옥 등 투자가치 높은땅</t>
        </is>
      </c>
      <c r="L857" s="6">
        <f>HYPERLINK("https://fin.land.naver.com/articles/2650688603", "매물Link")</f>
        <v/>
      </c>
      <c r="M857" s="6">
        <f>HYPERLINK("https://map.naver.com/p/search/남이면 부용외천리 866-3대", "지도Link")</f>
        <v/>
      </c>
      <c r="N857" s="6">
        <f>HYPERLINK("http://www.eum.go.kr/web/ar/lu/luLandDet.jsp?pnu=4311231040108660003&amp;isNoScr=script&amp;mode=search", "토지이음")</f>
        <v/>
      </c>
      <c r="O857" s="3" t="inlineStr">
        <is>
          <t>대전토지로무소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866-3대",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866전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200000</v>
      </c>
      <c r="G859" s="4" t="n">
        <v>4423</v>
      </c>
      <c r="H859" s="4" t="n">
        <v>1338</v>
      </c>
      <c r="I859" s="5" t="n">
        <v>149.5</v>
      </c>
      <c r="J859" s="5" t="n">
        <v>0</v>
      </c>
      <c r="K859" s="3" t="inlineStr">
        <is>
          <t>남청주IC 삼거리 부근으로 접근성 좋고, 투자가치 좋은 부지</t>
        </is>
      </c>
      <c r="L859" s="6">
        <f>HYPERLINK("https://fin.land.naver.com/articles/2655436259", "매물Link")</f>
        <v/>
      </c>
      <c r="M859" s="6">
        <f>HYPERLINK("https://map.naver.com/p/search/남이면 부용외천리 866전", "지도Link")</f>
        <v/>
      </c>
      <c r="N859" s="6">
        <f>HYPERLINK("http://www.eum.go.kr/web/ar/lu/luLandDet.jsp?pnu=4311231040108660000&amp;isNoScr=script&amp;mode=search", "토지이음")</f>
        <v/>
      </c>
      <c r="O859" s="3" t="inlineStr">
        <is>
          <t>(주)미르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90장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90장",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 임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 임",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 임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 임",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 임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 임",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 전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 전",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325-3 답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185000</v>
      </c>
      <c r="G865" s="4" t="n">
        <v>4066</v>
      </c>
      <c r="H865" s="4" t="n">
        <v>1230</v>
      </c>
      <c r="I865" s="5" t="n">
        <v>150.4</v>
      </c>
      <c r="J865" s="5" t="n">
        <v>0</v>
      </c>
      <c r="K865" s="3" t="inlineStr">
        <is>
          <t>만땅 1230 p 개발행위 득한 도로접한 나대지 계획관리</t>
        </is>
      </c>
      <c r="L865" s="6">
        <f>HYPERLINK("https://fin.land.naver.com/articles/2654561971", "매물Link")</f>
        <v/>
      </c>
      <c r="M865" s="6">
        <f>HYPERLINK("https://map.naver.com/p/search/남이면 비룡리 325-3 답", "지도Link")</f>
        <v/>
      </c>
      <c r="N865" s="6">
        <f>HYPERLINK("http://www.eum.go.kr/web/ar/lu/luLandDet.jsp?pnu=4311231026103250003&amp;isNoScr=script&amp;mode=search", "토지이음")</f>
        <v/>
      </c>
      <c r="O865" s="3" t="inlineStr">
        <is>
          <t>서초만땅</t>
        </is>
      </c>
      <c r="P865" s="4" t="n">
        <v>1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 답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585</v>
      </c>
      <c r="H866" s="4" t="n">
        <v>177</v>
      </c>
      <c r="I866" s="5" t="n">
        <v>1045.2</v>
      </c>
      <c r="J866" s="5" t="n">
        <v>0</v>
      </c>
      <c r="K866" s="3" t="inlineStr">
        <is>
          <t>o사진o 계획관리 도로접한 공장용지</t>
        </is>
      </c>
      <c r="L866" s="6">
        <f>HYPERLINK("https://fin.land.naver.com/articles/2654399449", "매물Link")</f>
        <v/>
      </c>
      <c r="M866" s="6">
        <f>HYPERLINK("https://map.naver.com/p/search/남이면 비룡리 325-3 답",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32전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전</t>
        </is>
      </c>
      <c r="E867" s="3" t="inlineStr">
        <is>
          <t>매매</t>
        </is>
      </c>
      <c r="F867" s="4" t="n">
        <v>15000</v>
      </c>
      <c r="G867" s="4" t="n">
        <v>2160</v>
      </c>
      <c r="H867" s="4" t="n">
        <v>653</v>
      </c>
      <c r="I867" s="5" t="n">
        <v>23</v>
      </c>
      <c r="J867" s="5" t="n">
        <v>0</v>
      </c>
      <c r="K867" s="3" t="inlineStr">
        <is>
          <t>공기좋은 비룡리토지 비닐하우스 안 컨테이너농막 풍부한지하수 주말농장추천</t>
        </is>
      </c>
      <c r="L867" s="6">
        <f>HYPERLINK("https://fin.land.naver.com/articles/2653069463", "매물Link")</f>
        <v/>
      </c>
      <c r="M867" s="6">
        <f>HYPERLINK("https://map.naver.com/p/search/남이면 비룡리 32전", "지도Link")</f>
        <v/>
      </c>
      <c r="N867" s="6">
        <f>HYPERLINK("http://www.eum.go.kr/web/ar/lu/luLandDet.jsp?pnu=4311231026100320000&amp;isNoScr=script&amp;mode=search", "토지이음")</f>
        <v/>
      </c>
      <c r="O867" s="3" t="inlineStr">
        <is>
          <t>행복도시</t>
        </is>
      </c>
      <c r="P867" s="4" t="n">
        <v>2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 답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 답",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128-1답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128-1답",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 답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 답",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 답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 답",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37전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37전",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 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 대",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108답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5" t="n">
        <v>0</v>
      </c>
      <c r="K874" s="3" t="inlineStr">
        <is>
          <t>상발리 토지매매</t>
        </is>
      </c>
      <c r="L874" s="6">
        <f>HYPERLINK("https://fin.land.naver.com/articles/2653622570", "매물Link")</f>
        <v/>
      </c>
      <c r="M874" s="6">
        <f>HYPERLINK("https://map.naver.com/p/search/남이면 상발리 108답",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108답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108답",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108답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55090</v>
      </c>
      <c r="G876" s="4" t="n">
        <v>2603</v>
      </c>
      <c r="H876" s="4" t="n">
        <v>787</v>
      </c>
      <c r="I876" s="5" t="n">
        <v>70</v>
      </c>
      <c r="J876" s="5" t="n">
        <v>0</v>
      </c>
      <c r="K876" s="3" t="inlineStr">
        <is>
          <t>남이면 상발리 토지매매</t>
        </is>
      </c>
      <c r="L876" s="6">
        <f>HYPERLINK("https://fin.land.naver.com/articles/2655890805", "매물Link")</f>
        <v/>
      </c>
      <c r="M876" s="6">
        <f>HYPERLINK("https://map.naver.com/p/search/남이면 상발리 108답",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탄탄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 전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 전",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 임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 임",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222-2답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222-2답",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 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 대",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261전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261전",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 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 대",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 전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 전",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376-6 임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임야</t>
        </is>
      </c>
      <c r="E884" s="3" t="inlineStr">
        <is>
          <t>매매</t>
        </is>
      </c>
      <c r="F884" s="4" t="n">
        <v>230000</v>
      </c>
      <c r="G884" s="4" t="n">
        <v>5726</v>
      </c>
      <c r="H884" s="4" t="n">
        <v>1732</v>
      </c>
      <c r="I884" s="5" t="n">
        <v>132.8</v>
      </c>
      <c r="J884" s="5" t="n">
        <v>0</v>
      </c>
      <c r="K884" s="3" t="inlineStr">
        <is>
          <t>2차선도로접 고속도로 광고효과 4차선 확장예정</t>
        </is>
      </c>
      <c r="L884" s="6">
        <f>HYPERLINK("https://fin.land.naver.com/articles/2655793748", "매물Link")</f>
        <v/>
      </c>
      <c r="M884" s="6">
        <f>HYPERLINK("https://map.naver.com/p/search/남이면 석실리 376-6 임", "지도Link")</f>
        <v/>
      </c>
      <c r="N884" s="6">
        <f>HYPERLINK("http://www.eum.go.kr/web/ar/lu/luLandDet.jsp?pnu=4311231033103760006&amp;isNoScr=script&amp;mode=search", "토지이음")</f>
        <v/>
      </c>
      <c r="O884" s="3" t="inlineStr">
        <is>
          <t>플러스태양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376창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창고용지</t>
        </is>
      </c>
      <c r="E885" s="3" t="inlineStr">
        <is>
          <t>매매</t>
        </is>
      </c>
      <c r="F885" s="4" t="n">
        <v>230000</v>
      </c>
      <c r="G885" s="4" t="n">
        <v>5728</v>
      </c>
      <c r="H885" s="4" t="n">
        <v>1733</v>
      </c>
      <c r="I885" s="5" t="n">
        <v>132.7</v>
      </c>
      <c r="J885" s="5" t="n">
        <v>0</v>
      </c>
      <c r="K885" s="3" t="inlineStr">
        <is>
          <t>남이면 석실리 2차선 도로접한 광고효과 좋은 토지매매</t>
        </is>
      </c>
      <c r="L885" s="6">
        <f>HYPERLINK("https://fin.land.naver.com/articles/2651764275", "매물Link")</f>
        <v/>
      </c>
      <c r="M885" s="6">
        <f>HYPERLINK("https://map.naver.com/p/search/남이면 석실리 376창", "지도Link")</f>
        <v/>
      </c>
      <c r="N885" s="6">
        <f>HYPERLINK("http://www.eum.go.kr/web/ar/lu/luLandDet.jsp?pnu=4311231033103760000&amp;isNoScr=script&amp;mode=search", "토지이음")</f>
        <v/>
      </c>
      <c r="O885" s="3" t="inlineStr">
        <is>
          <t>대지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산2-1임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산2-1임",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 임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 임",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 답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 답",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 답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 답",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 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 대",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222답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222답",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 전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 전",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 잡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 잡",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26-11전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26-11전",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265-1답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265-1답",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 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 대",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 답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 답",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 전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 전",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 전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 전",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 임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 임",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 임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0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 임",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 임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0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 임",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114-7 전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13000</v>
      </c>
      <c r="G903" s="4" t="n">
        <v>508</v>
      </c>
      <c r="H903" s="4" t="n">
        <v>154</v>
      </c>
      <c r="I903" s="5" t="n">
        <v>84.40000000000001</v>
      </c>
      <c r="J903" s="5" t="n">
        <v>0</v>
      </c>
      <c r="K903" s="3" t="inlineStr">
        <is>
          <t>도심근교  주말쉼터 , 세컨하우스 좋은곳임.</t>
        </is>
      </c>
      <c r="L903" s="6">
        <f>HYPERLINK("https://fin.land.naver.com/articles/2651814384", "매물Link")</f>
        <v/>
      </c>
      <c r="M903" s="6">
        <f>HYPERLINK("https://map.naver.com/p/search/남이면 수대리 114-7 전", "지도Link")</f>
        <v/>
      </c>
      <c r="N903" s="6">
        <f>HYPERLINK("http://www.eum.go.kr/web/ar/lu/luLandDet.jsp?pnu=4311231039101140007&amp;isNoScr=script&amp;mode=search", "토지이음")</f>
        <v/>
      </c>
      <c r="O903" s="3" t="inlineStr">
        <is>
          <t>포시즌</t>
        </is>
      </c>
      <c r="P903" s="4" t="n">
        <v>2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115-6전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80200</v>
      </c>
      <c r="G904" s="4" t="n">
        <v>2283</v>
      </c>
      <c r="H904" s="4" t="n">
        <v>691</v>
      </c>
      <c r="I904" s="5" t="n">
        <v>116.1</v>
      </c>
      <c r="J904" s="5" t="n">
        <v>0</v>
      </c>
      <c r="K904" s="3" t="inlineStr">
        <is>
          <t>수대리 진입도로있음 산 밑햇볕잘들고 현재 비닐하우스농장으로사용중</t>
        </is>
      </c>
      <c r="L904" s="6">
        <f>HYPERLINK("https://fin.land.naver.com/articles/2655766450", "매물Link")</f>
        <v/>
      </c>
      <c r="M904" s="6">
        <f>HYPERLINK("https://map.naver.com/p/search/남이면 수대리 115-6전", "지도Link")</f>
        <v/>
      </c>
      <c r="N904" s="6">
        <f>HYPERLINK("http://www.eum.go.kr/web/ar/lu/luLandDet.jsp?pnu=4311231039101150006&amp;isNoScr=script&amp;mode=search", "토지이음")</f>
        <v/>
      </c>
      <c r="O904" s="3" t="inlineStr">
        <is>
          <t>건우다솔무소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11전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0</v>
      </c>
      <c r="K905" s="3" t="inlineStr">
        <is>
          <t>4차로변 광고효과 탁월, 상가건물 추천</t>
        </is>
      </c>
      <c r="L905" s="6">
        <f>HYPERLINK("https://fin.land.naver.com/articles/2655630670", "매물Link")</f>
        <v/>
      </c>
      <c r="M905" s="6">
        <f>HYPERLINK("https://map.naver.com/p/search/남이면 수대리 11전",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정민</t>
        </is>
      </c>
      <c r="P905" s="4" t="n">
        <v>1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11전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0</v>
      </c>
      <c r="K906" s="3" t="inlineStr">
        <is>
          <t>남이면 수대리 대로변 자연녹지 매매 창고 근생 자동차관련등 추천</t>
        </is>
      </c>
      <c r="L906" s="6">
        <f>HYPERLINK("https://fin.land.naver.com/articles/2654131214", "매물Link")</f>
        <v/>
      </c>
      <c r="M906" s="6">
        <f>HYPERLINK("https://map.naver.com/p/search/남이면 수대리 11전",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 전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 전",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186답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186답",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20-1답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20-1답",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 임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 임",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25-1답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25-1답",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 전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 전",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95-2전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95-2전",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 임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 임",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산4임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산4임",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 답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 답",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 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 대",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165전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165전",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268-6대",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314-2대",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317-2전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317-2전",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373전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373전",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395-1답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395-1답",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 전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 전",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 전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5" t="n">
        <v>0</v>
      </c>
      <c r="K925" s="3" t="inlineStr">
        <is>
          <t>8m도로접, 제2종근생 제조압 허가득, 토목공사 완료</t>
        </is>
      </c>
      <c r="L925" s="6">
        <f>HYPERLINK("https://fin.land.naver.com/articles/2654897282", "매물Link")</f>
        <v/>
      </c>
      <c r="M925" s="6">
        <f>HYPERLINK("https://map.naver.com/p/search/남이면 양촌리 419-4 전",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플러스자이합동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 전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0</v>
      </c>
      <c r="K926" s="3" t="inlineStr">
        <is>
          <t>제2종근생 허가득,토목공사 완료,오폐수직관,3순환로인접,공장 음식점</t>
        </is>
      </c>
      <c r="L926" s="6">
        <f>HYPERLINK("https://fin.land.naver.com/articles/2651557955", "매물Link")</f>
        <v/>
      </c>
      <c r="M926" s="6">
        <f>HYPERLINK("https://map.naver.com/p/search/남이면 양촌리 419-4 전",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라인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 임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 임",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 전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 전",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 임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 임",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 임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 임",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 답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 답",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 전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 전",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 전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 전",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 전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 전",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 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 대",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 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 대",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 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 대",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 전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 전",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428전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428전",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 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 대",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 전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 전",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241답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241답",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 답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 답",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 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 대",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693답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693답",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79전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79전",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산117-1임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산117-1임",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산92임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산92임",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산92임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산92임",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101-3답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101-3답",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 전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 전",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 전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 전",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 전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 전",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329답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329답",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 전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 전",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 전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 전",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 임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 임",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 임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 임",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 대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 대",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 대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 대",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 대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 대",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 대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 대",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 대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 대",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 대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 대",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 대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 대",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 대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 대",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 대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 대",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 대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 대",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 대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 대",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 대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 대",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 대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 대",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 대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 대",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 대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 대",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 대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 대",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 대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 대",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 대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 대",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 대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 대",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 대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 대",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 대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 대",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 대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 대",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 대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 대",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 대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 대",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 대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 대",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 대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 대",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 대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 대",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 대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 대",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 대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 대",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 대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 대",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 대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 대",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 대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 대",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 대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 대",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 대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 대",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 대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 대",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 대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 대",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 대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 대",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 대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 대",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 대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 대",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 대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 대",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 대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 대",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 대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 대",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 대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 대",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 대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 대",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 대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 대",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 대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 대",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 대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 대",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 대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 대",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 대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 대",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 대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 대",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 대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 대",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 대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 대",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 대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 대",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 대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 대",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 대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 대",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 대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 대",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 대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 대",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 대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 대",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 차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 차",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 대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 대",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 대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 대",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 대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 대",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 대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 대",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 대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 대",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 대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 대",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 대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 대",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 대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 대",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 대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 대",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 대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 대",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 대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 대",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 대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 대",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 대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 대",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 대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 대",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 대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 대",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 대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 대",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 대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 대",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 대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 대",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 대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 대",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 대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 대",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 대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 대",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 대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 대",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 대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 대",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 대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 대",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 대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 대",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 대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 대",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 대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 대",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 대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 대",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 대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 대",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 대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 대",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 대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 대",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 대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 대",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 대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 대",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 대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 대",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 대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 대",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 대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 대",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 대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 대",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 대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 대",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 대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 대",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 대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 대",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 대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 대",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 대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 대",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 대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 대",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 대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 대",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 대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 대",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 대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 대",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 대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 대",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 대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 대",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 대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 대",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 대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 대",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 대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 대",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 대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 대",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 대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 대",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 대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 대",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 대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 대",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 대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 대",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 대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 대",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 대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 대",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 대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 대",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 대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 대",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 대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 대",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 대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 대",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 대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 대",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 대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 대",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 대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 대",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 대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 대",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 대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 대",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 대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 대",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 대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 대",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 대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 대",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 대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 대",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 대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 대",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 대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 대",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 대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 대",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 대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 대",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 대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 대",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 대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 대",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 대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 대",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 대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 대",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 대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 대",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 대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 대",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 대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 대",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 대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 대",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 대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 대",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 대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 대",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 대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 대",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 대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 대",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 대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 대",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 대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 대",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 대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 대",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 대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 대",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 대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 대",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 대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 대",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162-2전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162-2전",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 전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 전",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212-1전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212-1전",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240-1전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240-1전",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260전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260전",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395장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4200 남청주ic 5분 공장용지 물류센터 창고</t>
        </is>
      </c>
      <c r="L1116" s="6">
        <f>HYPERLINK("https://fin.land.naver.com/articles/2656023491", "매물Link")</f>
        <v/>
      </c>
      <c r="M1116" s="6">
        <f>HYPERLINK("https://map.naver.com/p/search/부강면 갈산리 395장",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반포더드림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395장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395장",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398-4장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398-4장",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398-4장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398-4장",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66-6전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66-6전",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산51-12임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산51-12임",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 전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 전",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108전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108전",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110전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110전",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 전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 전",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 전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 전",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165-1대",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167전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167전",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 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 대",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188-2전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188-2전",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207-3답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207-3답",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 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 대",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 전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 전",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 임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 임",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 임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 임",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 임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 임",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377-8대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377-8대",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389-10대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79.09999999999999</v>
      </c>
      <c r="K1138" s="3" t="inlineStr">
        <is>
          <t>도로접하고 부강일반사업단지근교, 남i주10분이내,사옥,공장물류창고 적합.</t>
        </is>
      </c>
      <c r="L1138" s="6">
        <f>HYPERLINK("https://fin.land.naver.com/articles/2651044965", "매물Link")</f>
        <v/>
      </c>
      <c r="M1138" s="6">
        <f>HYPERLINK("https://map.naver.com/p/search/부강면 금호리 389-10대", "지도Link")</f>
        <v/>
      </c>
      <c r="N1138" s="6">
        <f>HYPERLINK("http://www.eum.go.kr/web/ar/lu/luLandDet.jsp?pnu=3611033028103890010&amp;isNoScr=script&amp;mode=search", "토지이음")</f>
        <v/>
      </c>
      <c r="O1138" s="3" t="inlineStr">
        <is>
          <t>원내</t>
        </is>
      </c>
      <c r="P1138" s="4" t="n">
        <v>1</v>
      </c>
      <c r="Q1138" s="4" t="n">
        <v>656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389-1대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389-1대",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389-6답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389-6답",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389-6답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389-6답",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389-6답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389-6답",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436답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436답",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442전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442전",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 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 대",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614-1임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614-1임",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649-2대",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652대",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 잡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 잡",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708-2임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708-2임",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 대",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 대",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산10-1임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산10-1임",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산46-4임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산46-4임",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산5임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산5임",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24답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24답",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287답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287답",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297답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297답",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334대",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356-1답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356-1답",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356-1답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356-1답",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55-3대",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63-4대",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산66-16임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산66-16임",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112-1전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112-1전",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178대",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452전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452전",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 답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 답",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55답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55답",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1060-3대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1060-3대",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 답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 답",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 답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 답",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1066답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1066답",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114답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114답",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205대",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240-1임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240-1임",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364답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364답",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370답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370답",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384답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384답",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437장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437장",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446전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446전",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456전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456전",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756-4답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756-4답",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802대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802대",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802대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802대",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81답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81답",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836-2답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836-2답",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901답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901답",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 답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 답",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 답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 답",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 답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 답",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918-1답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918-1답",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산79임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산79임",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1003-3잡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1003-3잡",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1046-1대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1046-1대",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1046-4대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1046-4대",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1060-4차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1060-4차",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1078전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1078전",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1094-1답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1094-1답",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1230답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1230답",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1252잡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1252잡",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343-1대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343-1대",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386대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386대",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446-13대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446-13대",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457-3대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457-3대",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486-3대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486-3대",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580-1답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580-1답",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717대",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729대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729대",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745답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745답",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758전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758전",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825-4전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825-4전",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888-1답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888-1답",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951답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951답",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961-1전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961-1전",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 답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 답",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 답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 답",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973-3답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973-3답",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128대",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162-1전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162-1전",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207전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207전",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243대",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366답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366답",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539답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539답",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92-2전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92-2전",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92-2전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92-2전",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산47-10임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산47-10임",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 대",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141-11전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141-11전",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141-11전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141-11전",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162-3과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162-3과",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162-3과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162-3과",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224답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224답",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296목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296목",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347-3답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347-3답",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 과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 과",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 과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 과",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 과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 과",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 과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 과",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 과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 과",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 과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 과",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 과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 과",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447답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447답",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447답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447답",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448답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448답",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448답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448답",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448답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448답",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552답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552답",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615답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615답",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 목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 목",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 전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 전",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 장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 장",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 전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 전",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 전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 전",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 답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 답",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 답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 답",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 답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 답",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 장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 장",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 대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 대",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 임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 임",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 답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 답",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 대",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 답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 답",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 전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 전",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 전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 전",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 과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 과",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 답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 답",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 답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 답",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 전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 전",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 전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 전",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 대",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 대",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 답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 답",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 답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 답",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 임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 임",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 임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 임",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 임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 임",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 임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 임",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 임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 임",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 임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 임",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 답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 답",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 대",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 전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 전",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 전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 전",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 답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 답",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 대",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 전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 전",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 전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 전",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 대",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 대",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 임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 임",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 답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 답",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 답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 답",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 답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 답",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 답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 답",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 전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 전",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 답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 답",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 전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 전",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 전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 전",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 전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 전",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 임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 임",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 답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 답",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 대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 대",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 대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 대",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 대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 대",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 대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 대",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 대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 대",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 대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 대",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 대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 대",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 대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 대",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 대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 대",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 대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 대",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 대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 대",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 대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 대",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 대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 대",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 대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 대",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 대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 대",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 대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 대",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 대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 대",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 대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 대",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 대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 대",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 대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 대",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 대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 대",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 대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 대",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 대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 대",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 대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 대",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 대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 대",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 대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 대",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 대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 대",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 대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 대",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 대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 대",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 대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 대",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 대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 대",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 대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 대",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 대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 대",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 대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 대",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 대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 대",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 대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 대",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 대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 대",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 대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 대",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 대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 대",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 대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 대",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 대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 대",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 대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 대",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 대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 대",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 대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 대",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 대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 대",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 대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 대",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 대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 대",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 대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 대",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 대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 대",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 대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 대",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 대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 대",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 대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 대",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 대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 대",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 대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 대",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 대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 대",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 대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 대",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 대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 대",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 대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 대",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 대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 대",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 대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 대",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 대",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 대",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 대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 대",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 대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 대",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 대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 대",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 대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 대",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 대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 대",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 대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 대",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 대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 대",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 대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 대",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 대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 대",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 대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 대",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 대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 대",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 대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 대",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 대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 대",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 대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 대",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 대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 대",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 대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 대",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 대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 대",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 대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 대",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 대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 대",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 대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 대",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 대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 대",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 대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 대",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 대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 대",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 대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 대",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 대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 대",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 대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 대",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 대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 대",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 대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 대",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 대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 대",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 대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 대",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 대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 대",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 답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 답",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 답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 답",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149-1답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149-1답",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 전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 전",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152-1답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152-1답",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152-5답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152-5답",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 과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 과",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 과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 과",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 과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 과",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 답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 답",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 전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 전",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217-3대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217-3대",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 답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 답",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 답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 답",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 전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 전",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 답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 답",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388전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388전",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414답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414답",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425답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425답",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 전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 전",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 임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 임",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 답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 답",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622답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622답",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635-2전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635-2전",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679대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679대",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 목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 목",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산18-1임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산18-1임",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산20-1임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산20-1임",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 임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 임",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 임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 임",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 목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 목",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 대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 대",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 차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 차",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 답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 답",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406답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406답",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412답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412답",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103-3답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103-3답",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119 전</t>
        </is>
      </c>
      <c r="B1433" s="3" t="inlineStr">
        <is>
          <t>생산관리지역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179800</v>
      </c>
      <c r="G1433" s="4" t="n">
        <v>1918</v>
      </c>
      <c r="H1433" s="4" t="n">
        <v>580</v>
      </c>
      <c r="I1433" s="5" t="n">
        <v>310</v>
      </c>
      <c r="J1433" s="5" t="n">
        <v>58.2</v>
      </c>
      <c r="K1433" s="3" t="inlineStr">
        <is>
          <t>수산3거리,2차선변 입지좋은 토지 매매.</t>
        </is>
      </c>
      <c r="L1433" s="6">
        <f>HYPERLINK("https://fin.land.naver.com/articles/2651374838", "매물Link")</f>
        <v/>
      </c>
      <c r="M1433" s="6">
        <f>HYPERLINK("https://map.naver.com/p/search/연기면 수산리 119 전", "지도Link")</f>
        <v/>
      </c>
      <c r="N1433" s="6">
        <f>HYPERLINK("http://www.eum.go.kr/web/ar/lu/luLandDet.jsp?pnu=3611031024101190000&amp;isNoScr=script&amp;mode=search", "토지이음")</f>
        <v/>
      </c>
      <c r="O1433" s="3" t="inlineStr">
        <is>
          <t>세종강산</t>
        </is>
      </c>
      <c r="P1433" s="4" t="n">
        <v>1</v>
      </c>
      <c r="Q1433" s="4" t="n">
        <v>1010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연기면 수산리 11전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볕이 따스한 터를 찾으세요</t>
        </is>
      </c>
      <c r="L1434" s="6">
        <f>HYPERLINK("https://fin.land.naver.com/articles/2651968107", "매물Link")</f>
        <v/>
      </c>
      <c r="M1434" s="6">
        <f>HYPERLINK("https://map.naver.com/p/search/연기면 수산리 11전",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11전</t>
        </is>
      </c>
      <c r="B1435" s="3" t="inlineStr">
        <is>
          <t>보전관리지역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59000</v>
      </c>
      <c r="G1435" s="4" t="n">
        <v>2228</v>
      </c>
      <c r="H1435" s="4" t="n">
        <v>674</v>
      </c>
      <c r="I1435" s="5" t="n">
        <v>87.5</v>
      </c>
      <c r="J1435" s="5" t="n">
        <v>32.6</v>
      </c>
      <c r="K1435" s="3" t="inlineStr">
        <is>
          <t>행복도시에서 가까운 토지 대토 투자적합 연서산단에서도 가까움</t>
        </is>
      </c>
      <c r="L1435" s="6">
        <f>HYPERLINK("https://fin.land.naver.com/articles/2652664106", "매물Link")</f>
        <v/>
      </c>
      <c r="M1435" s="6">
        <f>HYPERLINK("https://map.naver.com/p/search/연기면 수산리 11전", "지도Link")</f>
        <v/>
      </c>
      <c r="N1435" s="6">
        <f>HYPERLINK("http://www.eum.go.kr/web/ar/lu/luLandDet.jsp?pnu=3611031024100110000&amp;isNoScr=script&amp;mode=search", "토지이음")</f>
        <v/>
      </c>
      <c r="O1435" s="3" t="inlineStr">
        <is>
          <t>고운동리치세종</t>
        </is>
      </c>
      <c r="P1435" s="4" t="n">
        <v>3</v>
      </c>
      <c r="Q1435" s="4" t="n">
        <v>2228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연기면 수산리 123전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123전",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 전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 전",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137-2답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137-2답",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17전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17전",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193-4답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193-4답",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194-1답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194-1답",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203전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203전",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203전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203전",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 임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 임",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293-2답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293-2답",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 답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 답",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404-1답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404-1답",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 답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 답",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464답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464답",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 답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 답",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 답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 답",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 답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 답",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 답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 답",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 답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 답",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 전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 전",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 임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 임",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 임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 임",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 대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 대",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536-2답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536-2답",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536-2답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536-2답",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539-1임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539-1임",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 임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 임",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553답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553답",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 임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 임",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 대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 대",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 답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 답",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 임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 임",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 임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 임",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 임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 임",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58-1전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58-1전",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 전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 전",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72전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72전",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75답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75답",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 대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 대",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산121임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산121임",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산25임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산25임",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산90임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산90임",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 전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 전",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 전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 전",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 전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 전",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 전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 전",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 전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 전",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 전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 전",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 전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 전",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 대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 대",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 대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 대",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 전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 전",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 전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 전",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 전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 전",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148-4답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148-4답",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 전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 전",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 대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 대",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 대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 대",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 답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 답",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 대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 대",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412-4답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412-4답",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 전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 전",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426-1대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426-1대",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431-1대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431-1대",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466-2전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466-2전",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466-2전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466-2전",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466-6전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466-6전",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 전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 전",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 대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 대",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 장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 장",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 전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 전",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 전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 전",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 답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 답",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 대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 대",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 전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 전",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 대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 대",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506-3전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506-3전",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 전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 전",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 전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 전",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 대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 대",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 전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 전",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 전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 전",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10-1대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10-1대",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10-1대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10-1대",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 대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 대",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104전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104전",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 임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 임",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 전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 전",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 임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 임",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254전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254전",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 전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 전",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 대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 대",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 대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 대",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 임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 임",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 임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 임",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 임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 임",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 답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 답",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 답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 답",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 전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 전",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556답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556답",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572-1전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572-1전",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63-1답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63-1답",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64-1답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64-1답",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65-1답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65-1답",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산2임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산2임",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221과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221과",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 대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 대",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 대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 대",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246-2과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246-2과",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275대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275대",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 대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 대",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 대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 대",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 대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 대",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327-2전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327-2전",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 전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 전",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384전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384전",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 답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 답",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 전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 전",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 전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 전",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 전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 전",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 전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 전",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 전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 전",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 전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 전",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104-7임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104-7임",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 대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 대",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137전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137전",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137전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137전",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148-3대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148-3대",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 전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 전",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220대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220대",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301-1답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301-1답",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307-1대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307-1대",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363전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363전",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 답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 답",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 임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 임",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 임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 임",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 답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 답",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 답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 답",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389-2전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389-2전",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705답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705답",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844답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844답",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844답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844답",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844답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844답",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 전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 전",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산22-1임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산22-1임",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145-29 대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20000</v>
      </c>
      <c r="G1581" s="4" t="n">
        <v>253</v>
      </c>
      <c r="H1581" s="4" t="n">
        <v>77</v>
      </c>
      <c r="I1581" s="5" t="n">
        <v>259.7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HYPERLINK("https://fin.land.naver.com/articles/2650811516", "매물Link")</f>
        <v/>
      </c>
      <c r="M1581" s="6">
        <f>HYPERLINK("https://map.naver.com/p/search/연동면 문주리 145-29 대", "지도Link")</f>
        <v/>
      </c>
      <c r="N1581" s="6">
        <f>HYPERLINK("http://www.eum.go.kr/web/ar/lu/luLandDet.jsp?pnu=3611032022101450029&amp;isNoScr=script&amp;mode=search",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253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145-2대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21500</v>
      </c>
      <c r="G1582" s="4" t="n">
        <v>284</v>
      </c>
      <c r="H1582" s="4" t="n">
        <v>86</v>
      </c>
      <c r="I1582" s="5" t="n">
        <v>250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HYPERLINK("https://fin.land.naver.com/articles/2650811409", "매물Link")</f>
        <v/>
      </c>
      <c r="M1582" s="6">
        <f>HYPERLINK("https://map.naver.com/p/search/연동면 문주리 145-2대", "지도Link")</f>
        <v/>
      </c>
      <c r="N1582" s="6">
        <f>HYPERLINK("http://www.eum.go.kr/web/ar/lu/luLandDet.jsp?pnu=3611032022101450002&amp;isNoScr=script&amp;mode=search",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284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145-8대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145-8대",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956-3답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956-3답",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967-7답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967-7답",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968-13답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968-13답",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1025-4답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1025-4답",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1025-4답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1025-4답",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 전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 전",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 전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 전",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 대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 대",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 대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 대",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 대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 대",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82-1전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82-1전",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 도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 도",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 답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 답",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 과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 과",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 과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 과",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940-5답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940-5답",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963-10답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963-10답",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 과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 과",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 과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 과",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25-1대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25-1대",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47-1대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47-1대",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66-3전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66-3전",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824-1답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824-1답",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828-1답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828-1답",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 답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 답",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838-2답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838-2답",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99-5답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99-5답",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99-5답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99-5답",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120답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120답",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 대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 대",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197전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197전",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199-1대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199-1대",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253-5답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253-5답",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257-5답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257-5답",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 전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 전",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 임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 임",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 답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 답",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479-8답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479-8답",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481-1답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481-1답",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555-1전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555-1전",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 대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 대",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 대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 대",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602-3대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602-3대",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694답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694답",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 주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 주",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 전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 전",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 임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 임",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 임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 임",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 전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 전",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 임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 임",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 임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 임",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 임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 임",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 전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 전",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 대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 대",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 대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 대",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 대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 대",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 과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 과",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 답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 답",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 대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 대",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 대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 대",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 과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 과",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 전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 전",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 대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 대",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 대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 대",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 대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 대",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 답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 답",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 답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 답",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 대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 대",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 답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 답",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 대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 대",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 임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 임",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 임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 임",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 답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 답",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 대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 대",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 답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 답",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 답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 답",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 답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 답",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 답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 답",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 임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 임",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 임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 임",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 임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 임",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 목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 목",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 임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 임",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 전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 전",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 전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 전",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 전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 전",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 대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 대",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 답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 답",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 전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 전",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 전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 전",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 답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 답",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 전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 전",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 전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 전",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 목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 목",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 답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 답",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 답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 답",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 전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 전",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 답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 답",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 답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 답",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 대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 대",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 양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 양",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 양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 양",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 양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 양",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 양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 양",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 양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 양",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 답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 답",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 전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 전",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 전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 전",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 과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 과",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 답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 답",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 대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 대",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 대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 대",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 대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 대",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 대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 대",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 대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 대",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 대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 대",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 대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 대",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 대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 대",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 대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 대",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 대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 대",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 전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 전",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 전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 전",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 답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 답",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 임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 임",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 임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 임",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 임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 임",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 답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 답",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 전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 전",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 대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 대",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 대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 대",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 전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 전",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 과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 과",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 대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 대",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 답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 답",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 대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 대",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 전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 전",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 임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 임",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 전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 전",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 전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 전",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 대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 대",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 전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 전",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 대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 대",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 전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 전",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 답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 답",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 답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 답",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 전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 전",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 전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 전",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 도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 도",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 임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 임",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 전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 전",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 대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 대",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 답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 답",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 답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 답",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 과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 과",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 창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 창",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 도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 도",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 답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 답",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 답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 답",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 답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 답",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 답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 답",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 답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 답",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 답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 답",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 과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 과",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 답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 답",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 답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 답",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 답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 답",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 과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 과",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 과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 과",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 과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 과",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 과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 과",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 전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 전",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 대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 대",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 대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 대",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 전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 전",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 답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 답",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 답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 답",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 전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 전",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 답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 답",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 과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 과",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 전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 전",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 대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 대",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 대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 대",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 과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 과",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 답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 답",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 임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 임",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 임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 임",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 대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 대",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 답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 답",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 대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 대",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 답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 답",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 답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 답",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 답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 답",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 대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 대",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 대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 대",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 대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 대",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 임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 임",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 임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 임",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 임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 임",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 임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 임",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 임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 임",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 답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 답",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 답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 답",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 답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 답",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 답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 답",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 대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 대",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 대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 대",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 답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 답",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 전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 전",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 답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 답",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 답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 답",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 답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 답",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 임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 임",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 임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 임",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 임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 임",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 임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 임",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 임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 임",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 임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 임",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 과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 과",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 과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 과",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 과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 과",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 과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 과",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 과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 과",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 대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 대",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 과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 과",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 과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 과",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 답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 답",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 과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 과",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 전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 전",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 전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 전",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 장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 장",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 과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 과",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 대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 대",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 전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 전",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 전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 전",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 전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 전",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 전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 전",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 과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 과",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 답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 답",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 대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 대",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 전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 전",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 전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 전",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 전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 전",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 과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 과",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 과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 과",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 과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 과",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 임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 임",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 전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 전",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 답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 답",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 답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 답",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 전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 전",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 대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 대",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 전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 전",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 과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 과",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 임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 임",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 과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 과",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 대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 대",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 대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 대",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 전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 전",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 전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 전",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 답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 답",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 답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 답",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 답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 답",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 답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 답",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 답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 답",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 답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 답",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 답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 답",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 답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 답",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 임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 임",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 임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 임",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 전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 전",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 전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 전",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 과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 과",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 대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 대",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 대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 대",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 대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 대",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 답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 답",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 전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 전",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 과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 과",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 전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 전",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 답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 답",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 답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 답",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 답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 답",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 답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 답",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 대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 대",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 답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 답",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 과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 과",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 답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 답",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 임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 임",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 임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 임",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 임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 임",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 임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 임",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 임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 임",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 대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 대",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 대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 대",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 과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 과",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 목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 목",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 과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 과",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 과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 과",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 잡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 잡",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 과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 과",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 전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 전",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 전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 전",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 전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 전",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 임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 임",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 과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 과",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 답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 답",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 답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 답",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 답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 답",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 답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 답",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 답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 답",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 답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 답",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 과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 과",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 과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 과",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 전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 전",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 전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 전",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 전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 전",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 답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 답",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 대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 대",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 전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 전",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 전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 전",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 답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 답",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 장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 장",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 답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 답",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 차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 차",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 전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 전",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 전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 전",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 전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 전",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 전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 전",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 답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 답",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 답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 답",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 전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 전",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 전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 전",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 대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 대",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 전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 전",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 과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 과",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 답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 답",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 과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 과",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 전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 전",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 전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 전",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 임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 임",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 임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 임",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 과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 과",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 과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 과",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 과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 과",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 과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 과",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 전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 전",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 답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 답",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 과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 과",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 과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 과",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 전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 전",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 과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 과",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 전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 전",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 답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 답",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 답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 답",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 과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 과",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 대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 대",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 창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 창",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 답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 답",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 답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 답",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 답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 답",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 전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 전",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184-2잡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184-2잡",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568-28잡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568-28잡",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568-30대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568-30대",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 답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 답",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 임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 임",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204-8답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204-8답",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 답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 답",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 답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 답",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 전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 전",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 대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 대",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278-1답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278-1답",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296-3답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296-3답",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 과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 과",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61-6대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61-6대",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75-1전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75-1전",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81-7답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81-7답",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381-13답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381-13답",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 대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 대",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272-3답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272-3답",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 대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 대",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 대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 대",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1124대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1124대",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1208대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1208대",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1209대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1209대",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1221대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1221대",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1276차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1276차",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1293대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1293대",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1296대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1296대",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1297대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1297대",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1298대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1298대",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1299대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1299대",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1301대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1301대",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1308대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1308대",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1321대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1321대",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1324대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1324대",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1326대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1326대",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1328대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1328대",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1344대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1344대",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1367대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1367대",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1375대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1375대",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1375대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1375대",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1392대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1392대",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1415대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1415대",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1419대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1419대",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796차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796차",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841대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841대",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853대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853대",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853대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853대",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859대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859대",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872대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872대",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872대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872대",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888대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888대",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949대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949대",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954대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954대",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 대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 대",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 전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 전",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313답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313답",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 답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 답",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415-1답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415-1답",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415-1답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415-1답",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산49-1임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산49-1임",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 창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 창",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 답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 답",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 전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 전",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189대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189대",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 대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 대",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206전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206전",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261답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261답",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 답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 답",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 답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 답",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 답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 답",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 대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 대",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669대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669대",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725대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725대",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751대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751대",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751대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751대",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79답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79답",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 대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 대",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 임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 임",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127답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127답",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128답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128답",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129답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129답",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129답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129답",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131답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131답",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 창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 창",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 창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 창",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183-2답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183-2답",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 답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 답",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 답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 답",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 전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 전",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281-1답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281-1답",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 창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 창",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 창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 창",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381-8전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381-8전",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 전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 전",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 전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 전",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80답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80답",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88-1전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88-1전",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88-2전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88-2전",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 답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 답",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107-1임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107-1임",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108-1대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108-1대",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 장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 장",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 임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 임",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 전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 전",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 전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 전",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29-1답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29-1답",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317-7전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317-7전",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 과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 과",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451-2답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451-2답",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454답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454답",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 과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 과",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498답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498답",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498답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498답",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539-2답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539-2답",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8-1답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8-1답",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527-1전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527-1전",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 대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 대",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 장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 장",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 대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 대",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 대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 대",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 대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 대",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 대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 대",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 임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 임",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 대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 대",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206-3대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206-3대",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242-2주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242-2주",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242-2주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242-2주",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 답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 답",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 대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 대",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 전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 전",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60-104대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60-104대",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317-1잡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317-1잡",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569-1대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569-1대",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634장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634장",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698대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698대",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699대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699대",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704대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704대",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704대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704대",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707대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707대",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707대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707대",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707대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707대",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707대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707대",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707대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707대",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746대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746대",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755대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755대",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768대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768대",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768대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768대",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768대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768대",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768대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768대",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773대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773대",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산13-1임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산13-1임",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143-1답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143-1답",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152-1답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152-1답",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 답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 답",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 답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 답",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230-3답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230-3답",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3-2전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3-2전",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50전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50전",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119전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119전",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120전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120전",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 임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 임",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 대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 대",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 목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 목",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231답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231답",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 장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 장",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 장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 장",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 장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 장",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 장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 장",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 답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 답",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 원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 원",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 임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 임",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 임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 임",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 임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 임",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 임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 임",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 임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 임",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 임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 임",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 임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 임",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 임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 임",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 답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 답",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 대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 대",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 임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 임",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 대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 대",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302-15대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302-15대",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302-16대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302-16대",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302-52대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302-52대",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314-113대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314-113대",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314-59대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314-59대",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314-64대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314-64대",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331답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331답",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 임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 임",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367-3임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367-3임",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 임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 임",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 임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 임",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 임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 임",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 임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 임",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40전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40전",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 전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 전",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86전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86전",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89-1답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89-1답",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 임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 임",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 전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 전",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 대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 대",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 대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 대",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 대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 대",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 대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 대",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 대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 대",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132답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132답",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 대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 대",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169-21대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169-21대",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 임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 임",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 대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 대",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 대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 대",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 대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 대",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 대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 대",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 대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 대",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 대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 대",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 대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 대",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 대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 대",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234답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234답",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253-3임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253-3임",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 임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 임",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 대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 대",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 목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 목",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336답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336답",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 전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 전",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 임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 임",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347전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347전",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348-1 전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대</t>
        </is>
      </c>
      <c r="E2173" s="3" t="inlineStr">
        <is>
          <t>매매</t>
        </is>
      </c>
      <c r="F2173" s="4" t="n">
        <v>28000</v>
      </c>
      <c r="G2173" s="4" t="n">
        <v>516</v>
      </c>
      <c r="H2173" s="4" t="n">
        <v>156</v>
      </c>
      <c r="I2173" s="5" t="n">
        <v>179.5</v>
      </c>
      <c r="J2173" s="5" t="n">
        <v>35.3</v>
      </c>
      <c r="K2173" s="3" t="inlineStr">
        <is>
          <t>근생부지허가난 토지,가격조율</t>
        </is>
      </c>
      <c r="L2173" s="6">
        <f>HYPERLINK("https://fin.land.naver.com/articles/2654851939", "매물Link")</f>
        <v/>
      </c>
      <c r="M2173" s="6">
        <f>HYPERLINK("https://map.naver.com/p/search/장군면 대교리 348-1 전", "지도Link")</f>
        <v/>
      </c>
      <c r="N2173" s="6">
        <f>HYPERLINK("http://www.eum.go.kr/web/ar/lu/luLandDet.jsp?pnu=3611035023103480001&amp;isNoScr=script&amp;mode=search", "토지이음")</f>
        <v/>
      </c>
      <c r="O2173" s="3" t="inlineStr">
        <is>
          <t>담뜰</t>
        </is>
      </c>
      <c r="P2173" s="4" t="n">
        <v>2</v>
      </c>
      <c r="Q2173" s="4" t="n">
        <v>516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348-4 전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39000</v>
      </c>
      <c r="G2174" s="4" t="n">
        <v>710</v>
      </c>
      <c r="H2174" s="4" t="n">
        <v>215</v>
      </c>
      <c r="I2174" s="5" t="n">
        <v>181.4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HYPERLINK("https://fin.land.naver.com/articles/2654384477", "매물Link")</f>
        <v/>
      </c>
      <c r="M2174" s="6">
        <f>HYPERLINK("https://map.naver.com/p/search/장군면 대교리 348-4 전", "지도Link")</f>
        <v/>
      </c>
      <c r="N2174" s="6">
        <f>HYPERLINK("http://www.eum.go.kr/web/ar/lu/luLandDet.jsp?pnu=3611035023103480004&amp;isNoScr=script&amp;mode=search", "토지이음")</f>
        <v/>
      </c>
      <c r="O2174" s="3" t="inlineStr">
        <is>
          <t>그래그</t>
        </is>
      </c>
      <c r="P2174" s="4" t="n">
        <v>1</v>
      </c>
      <c r="Q2174" s="4" t="n">
        <v>710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348-6 전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28000</v>
      </c>
      <c r="G2175" s="4" t="n">
        <v>511</v>
      </c>
      <c r="H2175" s="4" t="n">
        <v>155</v>
      </c>
      <c r="I2175" s="5" t="n">
        <v>180.6</v>
      </c>
      <c r="J2175" s="5" t="n">
        <v>35.3</v>
      </c>
      <c r="K2175" s="3" t="inlineStr">
        <is>
          <t>가격조정가능</t>
        </is>
      </c>
      <c r="L2175" s="6">
        <f>HYPERLINK("https://fin.land.naver.com/articles/2652481467", "매물Link")</f>
        <v/>
      </c>
      <c r="M2175" s="6">
        <f>HYPERLINK("https://map.naver.com/p/search/장군면 대교리 348-6 전", "지도Link")</f>
        <v/>
      </c>
      <c r="N2175" s="6">
        <f>HYPERLINK("http://www.eum.go.kr/web/ar/lu/luLandDet.jsp?pnu=3611035023103480006&amp;isNoScr=script&amp;mode=search", "토지이음")</f>
        <v/>
      </c>
      <c r="O2175" s="3" t="inlineStr">
        <is>
          <t>그래그</t>
        </is>
      </c>
      <c r="P2175" s="4" t="n">
        <v>1</v>
      </c>
      <c r="Q2175" s="4" t="n">
        <v>511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348전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30200</v>
      </c>
      <c r="G2176" s="4" t="n">
        <v>499</v>
      </c>
      <c r="H2176" s="4" t="n">
        <v>151</v>
      </c>
      <c r="I2176" s="5" t="n">
        <v>200</v>
      </c>
      <c r="J2176" s="5" t="n">
        <v>35.3</v>
      </c>
      <c r="K2176" s="3" t="inlineStr">
        <is>
          <t>지대가 높아 뷰가 좋은 위치,한옥주택 및 김종서장군묘소 인접,4필지 매매</t>
        </is>
      </c>
      <c r="L2176" s="6">
        <f>HYPERLINK("https://fin.land.naver.com/articles/2655577711", "매물Link")</f>
        <v/>
      </c>
      <c r="M2176" s="6">
        <f>HYPERLINK("https://map.naver.com/p/search/장군면 대교리 348전", "지도Link")</f>
        <v/>
      </c>
      <c r="N2176" s="6">
        <f>HYPERLINK("http://www.eum.go.kr/web/ar/lu/luLandDet.jsp?pnu=3611035023103480000&amp;isNoScr=script&amp;mode=search", "토지이음")</f>
        <v/>
      </c>
      <c r="O2176" s="3" t="inlineStr">
        <is>
          <t>고운맘</t>
        </is>
      </c>
      <c r="P2176" s="4" t="n">
        <v>1</v>
      </c>
      <c r="Q2176" s="4" t="n">
        <v>499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348전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47000</v>
      </c>
      <c r="G2177" s="4" t="n">
        <v>499</v>
      </c>
      <c r="H2177" s="4" t="n">
        <v>151</v>
      </c>
      <c r="I2177" s="5" t="n">
        <v>311.3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HYPERLINK("https://fin.land.naver.com/articles/2652479249", "매물Link")</f>
        <v/>
      </c>
      <c r="M2177" s="6">
        <f>HYPERLINK("https://map.naver.com/p/search/장군면 대교리 348전", "지도Link")</f>
        <v/>
      </c>
      <c r="N2177" s="6">
        <f>HYPERLINK("http://www.eum.go.kr/web/ar/lu/luLandDet.jsp?pnu=3611035023103480000&amp;isNoScr=script&amp;mode=search", "토지이음")</f>
        <v/>
      </c>
      <c r="O2177" s="3" t="inlineStr">
        <is>
          <t>그래그</t>
        </is>
      </c>
      <c r="P2177" s="4" t="n">
        <v>2</v>
      </c>
      <c r="Q2177" s="4" t="n">
        <v>499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 목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 목",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 목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 목",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354전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354전",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 대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 대",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 대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 대",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 대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 대",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 대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 대",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 대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 대",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 전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 전",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 임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 임",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 임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 임",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 임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 임",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406-2대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406-2대",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420-11답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420-11답",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433-13답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433-13답",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433-13답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433-13답",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437목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437목",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451-9임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451-9임",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457-2답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457-2답",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 임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 임",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463-3답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463-3답",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478-2답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478-2답",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478-3답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478-3답",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479-3답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479-3답",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483전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483전",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507-1답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507-1답",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508전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508전",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 전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 전",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524-2답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524-2답",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634-7대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634-7대",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 대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 대",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 대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 대",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 임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 임",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 임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 임",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78-3전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78-3전",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 임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 임",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 대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 대",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 대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 대",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 임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 임",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 임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 임",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 임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 임",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 임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 임",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84답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84답",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 임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 임",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 임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 임",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89-1답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89-1답",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산34-1임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산34-1임",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산46-45임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산46-45임",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149-3대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149-3대",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156-13대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156-13대",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170대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170대",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185임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185임",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188전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188전",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201전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201전",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 임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 임",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218-1전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218-1전",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223-2대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223-2대",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226-2대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226-2대",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 임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 임",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29-4대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29-4대",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326-1전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326-1전",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346-1답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346-1답",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346-1답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346-1답",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 전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 전",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 답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 답",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 임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 임",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 과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 과",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391-5답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391-5답",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44-5대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44-5대",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85-3답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85-3답",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90-1전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90-1전",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90-1전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90-1전",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90-8대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90-8대",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산2-9임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산2-9임",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12답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12답",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16전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16전",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198잡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198잡",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 임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 임",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 임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 임",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 임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 임",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202-1전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202-1전",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 대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 대",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213-3대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213-3대",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 임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 임",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 임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 임",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 임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 임",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 임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 임",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 임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 임",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 임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 임",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 임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 임",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 임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 임",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 임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 임",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 임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 임",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 임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 임",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 임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 임",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 임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 임",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233전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233전",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 전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 전",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 전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 전",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 전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 전",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250답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250답",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 임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 임",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 목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 목",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 임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 임",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 대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 대",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 답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 답",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282-1전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282-1전",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287-2잡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287-2잡",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287-2잡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287-2잡",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 임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 임",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306-2임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306-2임",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324-4전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324-4전",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 대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 대",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 대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 대",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358-1답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358-1답",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 전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 전",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 임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 임",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 임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 임",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 임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 임",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 임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 임",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 임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 임",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 대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 대",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 임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 임",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 임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 임",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 임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 임",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 임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 임",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 임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 임",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465-7답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465-7답",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48-1전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48-1전",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 임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 임",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 임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 임",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 임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 임",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 임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 임",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 임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 임",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 전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 전",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 임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 임",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84답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84답",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 임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 임",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산20임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산20임",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105-1전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105-1전",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 대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 대",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115대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115대",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 목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 목",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 대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 대",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 잡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 잡",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173-4잡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173-4잡",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192-2답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192-2답",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196-2답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196-2답",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200-2답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200-2답",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228-2답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228-2답",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289-2대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289-2대",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348-1전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348-1전",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351답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351답",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393전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393전",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397전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397전",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456-1전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456-1전",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 답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 답",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61답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61답",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62답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62답",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 대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 대",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96전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96전",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산18임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산18임",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산18임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산18임",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 전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 전",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236-3전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236-3전",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 전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 전",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 장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 장",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 대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 대",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 대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 대",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 대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 대",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 전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 전",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30-5전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30-5전",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30-5전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30-5전",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 답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 답",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 답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 답",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355-11 임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73000</v>
      </c>
      <c r="G2353" s="4" t="n">
        <v>948</v>
      </c>
      <c r="H2353" s="4" t="n">
        <v>287</v>
      </c>
      <c r="I2353" s="5" t="n">
        <v>254.4</v>
      </c>
      <c r="J2353" s="5" t="n">
        <v>80</v>
      </c>
      <c r="K2353" s="3" t="inlineStr">
        <is>
          <t>nan</t>
        </is>
      </c>
      <c r="L2353" s="6">
        <f>HYPERLINK("https://fin.land.naver.com/articles/2653636969", "매물Link")</f>
        <v/>
      </c>
      <c r="M2353" s="6">
        <f>HYPERLINK("https://map.naver.com/p/search/장군면 송문리 355-11 임", "지도Link")</f>
        <v/>
      </c>
      <c r="N2353" s="6">
        <f>HYPERLINK("http://www.eum.go.kr/web/ar/lu/luLandDet.jsp?pnu=3611035029103550011&amp;isNoScr=script&amp;mode=search", "토지이음")</f>
        <v/>
      </c>
      <c r="O2353" s="3" t="inlineStr">
        <is>
          <t>고운동리치세종</t>
        </is>
      </c>
      <c r="P2353" s="4" t="n">
        <v>1</v>
      </c>
      <c r="Q2353" s="4" t="n">
        <v>948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355-37 임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21000</v>
      </c>
      <c r="G2354" s="4" t="n">
        <v>579</v>
      </c>
      <c r="H2354" s="4" t="n">
        <v>175</v>
      </c>
      <c r="I2354" s="5" t="n">
        <v>120</v>
      </c>
      <c r="J2354" s="5" t="n">
        <v>21.2</v>
      </c>
      <c r="K2354" s="3" t="inlineStr">
        <is>
          <t>상하수도 전기 통신 가능. 매수해두셨다가 편할 때 주택 지으세요</t>
        </is>
      </c>
      <c r="L2354" s="6">
        <f>HYPERLINK("https://fin.land.naver.com/articles/2652033922", "매물Link")</f>
        <v/>
      </c>
      <c r="M2354" s="6">
        <f>HYPERLINK("https://map.naver.com/p/search/장군면 송문리 355-37 임", "지도Link")</f>
        <v/>
      </c>
      <c r="N2354" s="6">
        <f>HYPERLINK("http://www.eum.go.kr/web/ar/lu/luLandDet.jsp?pnu=3611035029103550037&amp;isNoScr=script&amp;mode=search", "토지이음")</f>
        <v/>
      </c>
      <c r="O2354" s="3" t="inlineStr">
        <is>
          <t>미스터홈즈강남지사</t>
        </is>
      </c>
      <c r="P2354" s="4" t="n">
        <v>1</v>
      </c>
      <c r="Q2354" s="4" t="n">
        <v>579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355전</t>
        </is>
      </c>
      <c r="B2355" s="3" t="inlineStr">
        <is>
          <t>보전관리지역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85000</v>
      </c>
      <c r="G2355" s="4" t="n">
        <v>2532</v>
      </c>
      <c r="H2355" s="4" t="n">
        <v>766</v>
      </c>
      <c r="I2355" s="5" t="n">
        <v>111</v>
      </c>
      <c r="J2355" s="5" t="n">
        <v>31.4</v>
      </c>
      <c r="K2355" s="3" t="inlineStr">
        <is>
          <t>조망감이 산정상에서 휴양하는듯</t>
        </is>
      </c>
      <c r="L2355" s="6">
        <f>HYPERLINK("https://fin.land.naver.com/articles/2651964326", "매물Link")</f>
        <v/>
      </c>
      <c r="M2355" s="6">
        <f>HYPERLINK("https://map.naver.com/p/search/장군면 송문리 355전", "지도Link")</f>
        <v/>
      </c>
      <c r="N2355" s="6">
        <f>HYPERLINK("http://www.eum.go.kr/web/ar/lu/luLandDet.jsp?pnu=3611035029103550000&amp;isNoScr=script&amp;mode=search", "토지이음")</f>
        <v/>
      </c>
      <c r="O2355" s="3" t="inlineStr">
        <is>
          <t>용궁</t>
        </is>
      </c>
      <c r="P2355" s="4" t="n">
        <v>1</v>
      </c>
      <c r="Q2355" s="4" t="n">
        <v>1974</v>
      </c>
      <c r="R2355" s="3" t="inlineStr">
        <is>
          <t>지정되지않음</t>
        </is>
      </c>
      <c r="S2355" s="3" t="inlineStr">
        <is>
          <t>전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365임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365임",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376-1대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376-1대",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377-3대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377-3대",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 임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 임",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 임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 임",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 임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 임",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 대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 대",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 임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 임",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 임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 임",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 임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 임",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 대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 대",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 임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 임",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 임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 임",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 임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 임",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 전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 전",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57-6전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57-6전",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 묘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 묘",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 묘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 묘",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624-1전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624-1전",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626-4답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626-4답",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631-2답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631-2답",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638-2답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638-2답",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638-8답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638-8답",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643-6답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643-6답",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649-1답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649-1답",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 전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 전",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70-4대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70-4대",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86-2전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86-2전",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556-5답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556-5답",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556-5답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556-5답",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556-5답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556-5답",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 임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 임",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582-1임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582-1임",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 전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 전",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640-3답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640-3답",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산24-22임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산24-22임",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 임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 임",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136전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136전",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 전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 전",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 전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 전",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163대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163대",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165대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165대",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182전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182전",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182전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182전",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211-2대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211-2대",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211-5대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211-5대",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212-1임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453000</v>
      </c>
      <c r="G2402" s="4" t="n">
        <v>10003</v>
      </c>
      <c r="H2402" s="4" t="n">
        <v>3026</v>
      </c>
      <c r="I2402" s="5" t="n">
        <v>149.7</v>
      </c>
      <c r="J2402" s="5" t="n">
        <v>28.6</v>
      </c>
      <c r="K2402" s="3" t="inlineStr">
        <is>
          <t>계획관리지역 임야, 실외 골프연습장 설치, 전원주택지 개발 등 추천</t>
        </is>
      </c>
      <c r="L2402" s="6">
        <f>HYPERLINK("https://fin.land.naver.com/articles/2655656837", "매물Link")</f>
        <v/>
      </c>
      <c r="M2402" s="6">
        <f>HYPERLINK("https://map.naver.com/p/search/장군면 송학리 212-1임", "지도Link")</f>
        <v/>
      </c>
      <c r="N2402" s="6">
        <f>HYPERLINK("http://www.eum.go.kr/web/ar/lu/luLandDet.jsp?pnu=3611035031102120001&amp;isNoScr=script&amp;mode=search", "토지이음")</f>
        <v/>
      </c>
      <c r="O2402" s="3" t="inlineStr">
        <is>
          <t>온뜰</t>
        </is>
      </c>
      <c r="P2402" s="4" t="n">
        <v>1</v>
      </c>
      <c r="Q2402" s="4" t="n">
        <v>1069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212임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450000</v>
      </c>
      <c r="G2403" s="4" t="n">
        <v>10003</v>
      </c>
      <c r="H2403" s="4" t="n">
        <v>3026</v>
      </c>
      <c r="I2403" s="5" t="n">
        <v>148.7</v>
      </c>
      <c r="J2403" s="5" t="n">
        <v>27.5</v>
      </c>
      <c r="K2403" s="3" t="inlineStr">
        <is>
          <t>계획관리지역 알토란 토지,실외 골프연습장,전원주택지조성,가격조정가능</t>
        </is>
      </c>
      <c r="L2403" s="6">
        <f>HYPERLINK("https://fin.land.naver.com/articles/2651445631", "매물Link")</f>
        <v/>
      </c>
      <c r="M2403" s="6">
        <f>HYPERLINK("https://map.naver.com/p/search/장군면 송학리 212임", "지도Link")</f>
        <v/>
      </c>
      <c r="N2403" s="6">
        <f>HYPERLINK("http://www.eum.go.kr/web/ar/lu/luLandDet.jsp?pnu=3611035031102120000&amp;isNoScr=script&amp;mode=search",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8934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 전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 전",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 전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 전",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227답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227답",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249-1전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249-1전",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249-4전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249-4전",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430대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430대",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 임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 임",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 전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 전",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 전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 전",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 대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 대",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455-2답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455-2답",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 전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 전",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478-1전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478-1전",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 전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 전",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 전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 전",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49-1대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49-1대",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578-4답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578-4답",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579-8답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579-8답",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90전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90전",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 임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 임",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 임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 임",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 임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게획관리지역 임야 2차선변 접.</t>
        </is>
      </c>
      <c r="L2425" s="6">
        <f>HYPERLINK("https://fin.land.naver.com/articles/2656166824", "매물Link")</f>
        <v/>
      </c>
      <c r="M2425" s="6">
        <f>HYPERLINK("https://map.naver.com/p/search/장군면 송학리 산38-11 임",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로데오상가</t>
        </is>
      </c>
      <c r="P2425" s="4" t="n">
        <v>4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 임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nan</t>
        </is>
      </c>
      <c r="L2426" s="6">
        <f>HYPERLINK("https://fin.land.naver.com/articles/2653655308", "매물Link")</f>
        <v/>
      </c>
      <c r="M2426" s="6">
        <f>HYPERLINK("https://map.naver.com/p/search/장군면 송학리 산38-11 임",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세종몽땅</t>
        </is>
      </c>
      <c r="P2426" s="4" t="n">
        <v>1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산43-1임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산43-1임",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111-3답</t>
        </is>
      </c>
      <c r="B2428" s="3" t="inlineStr">
        <is>
          <t>생산관리지역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45000</v>
      </c>
      <c r="G2428" s="4" t="n">
        <v>2020</v>
      </c>
      <c r="H2428" s="4" t="n">
        <v>611</v>
      </c>
      <c r="I2428" s="5" t="n">
        <v>73.59999999999999</v>
      </c>
      <c r="J2428" s="5" t="n">
        <v>21.7</v>
      </c>
      <c r="K2428" s="3" t="inlineStr">
        <is>
          <t>성장관리계획구역,  답, 충대병원 근거리, 국유지인접사용가능</t>
        </is>
      </c>
      <c r="L2428" s="6">
        <f>HYPERLINK("https://fin.land.naver.com/articles/2652534308", "매물Link")</f>
        <v/>
      </c>
      <c r="M2428" s="6">
        <f>HYPERLINK("https://map.naver.com/p/search/장군면 용암리 111-3답", "지도Link")</f>
        <v/>
      </c>
      <c r="N2428" s="6">
        <f>HYPERLINK("http://www.eum.go.kr/web/ar/lu/luLandDet.jsp?pnu=3611035033101110003&amp;isNoScr=script&amp;mode=search", "토지이음")</f>
        <v/>
      </c>
      <c r="O2428" s="3" t="inlineStr">
        <is>
          <t>SK랜드</t>
        </is>
      </c>
      <c r="P2428" s="4" t="n">
        <v>1</v>
      </c>
      <c r="Q2428" s="4" t="n">
        <v>496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완경사</t>
        </is>
      </c>
      <c r="U2428" s="3" t="inlineStr">
        <is>
          <t>부정형</t>
        </is>
      </c>
      <c r="V2428" s="3" t="inlineStr">
        <is>
          <t>맹지</t>
        </is>
      </c>
    </row>
    <row r="2429">
      <c r="A2429" s="3" t="inlineStr">
        <is>
          <t>장군면 용암리 111전</t>
        </is>
      </c>
      <c r="B2429" s="3" t="inlineStr">
        <is>
          <t>생산관리지역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36000</v>
      </c>
      <c r="G2429" s="4" t="n">
        <v>541</v>
      </c>
      <c r="H2429" s="4" t="n">
        <v>164</v>
      </c>
      <c r="I2429" s="5" t="n">
        <v>219.5</v>
      </c>
      <c r="J2429" s="5" t="n">
        <v>33.8</v>
      </c>
      <c r="K2429" s="3" t="inlineStr">
        <is>
          <t>세종국가산단과 정안세종전용도로 사이에 2차선도로에 접한 토지이용도 최상</t>
        </is>
      </c>
      <c r="L2429" s="6">
        <f>HYPERLINK("https://fin.land.naver.com/articles/2652982238", "매물Link")</f>
        <v/>
      </c>
      <c r="M2429" s="6">
        <f>HYPERLINK("https://map.naver.com/p/search/장군면 용암리 111전", "지도Link")</f>
        <v/>
      </c>
      <c r="N2429" s="6">
        <f>HYPERLINK("http://www.eum.go.kr/web/ar/lu/luLandDet.jsp?pnu=3611035033101110000&amp;isNoScr=script&amp;mode=search", "토지이음")</f>
        <v/>
      </c>
      <c r="O2429" s="3" t="inlineStr">
        <is>
          <t>온누리</t>
        </is>
      </c>
      <c r="P2429" s="4" t="n">
        <v>1</v>
      </c>
      <c r="Q2429" s="4" t="n">
        <v>541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소로한면</t>
        </is>
      </c>
    </row>
    <row r="2430">
      <c r="A2430" s="3" t="inlineStr">
        <is>
          <t>장군면 용암리 146-3전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146-3전",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166답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166답",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220전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220전",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340대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340대",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359전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359전",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516답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516답",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660-1답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660-1답",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662-1답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662-1답",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662-1답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662-1답",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668-1답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150000</v>
      </c>
      <c r="G2439" s="4" t="n">
        <v>3399</v>
      </c>
      <c r="H2439" s="4" t="n">
        <v>1028</v>
      </c>
      <c r="I2439" s="5" t="n">
        <v>145.9</v>
      </c>
      <c r="J2439" s="5" t="n">
        <v>34.7</v>
      </c>
      <c r="K2439" s="3" t="inlineStr">
        <is>
          <t>서세종 ic  근접 토지, 세종시 확장, 미래가치기대 ,주말농장등</t>
        </is>
      </c>
      <c r="L2439" s="6">
        <f>HYPERLINK("https://fin.land.naver.com/articles/2652360213", "매물Link")</f>
        <v/>
      </c>
      <c r="M2439" s="6">
        <f>HYPERLINK("https://map.naver.com/p/search/장군면 용암리 668-1답",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세종특별시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668-1답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140000</v>
      </c>
      <c r="G2440" s="4" t="n">
        <v>3399</v>
      </c>
      <c r="H2440" s="4" t="n">
        <v>1028</v>
      </c>
      <c r="I2440" s="5" t="n">
        <v>136.2</v>
      </c>
      <c r="J2440" s="5" t="n">
        <v>34.7</v>
      </c>
      <c r="K2440" s="3" t="inlineStr">
        <is>
          <t>2차선 접한 넓은 토지.</t>
        </is>
      </c>
      <c r="L2440" s="6">
        <f>HYPERLINK("https://fin.land.naver.com/articles/2651423050", "매물Link")</f>
        <v/>
      </c>
      <c r="M2440" s="6">
        <f>HYPERLINK("https://map.naver.com/p/search/장군면 용암리 668-1답",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세종소담114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 임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 임",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99목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99목",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산28-1임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산28-1임",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 임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 임",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 임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 임",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100대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100대",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100대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100대",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234-1답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234-1답",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256-1답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256-1답",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84대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84대",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86-1대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86-1대",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98전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98전",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107-5전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107-5전",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 전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 전",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 답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 답",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 답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 답",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156-4답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156-4답",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326답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326답",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419-1전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419-1전",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 답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 답",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 답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 답",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 전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 전",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 전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 전",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 전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 전",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 전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 전",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9-4답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9-4답",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90-1전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90-1전",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122-2전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122-2전",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 임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 임",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318답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318답",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 답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 답",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 답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 답",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350-5답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350-5답",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 대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 대",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80전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80전",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 답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 답",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 답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 답",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130-2전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130-2전",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14답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14답",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 대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 대",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 답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 답",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203-1답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203-1답",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204-2답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204-2답",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214-1 답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320000</v>
      </c>
      <c r="G2484" s="4" t="n">
        <v>2358</v>
      </c>
      <c r="H2484" s="4" t="n">
        <v>713</v>
      </c>
      <c r="I2484" s="5" t="n">
        <v>448.8</v>
      </c>
      <c r="J2484" s="5" t="n">
        <v>107.9</v>
      </c>
      <c r="K2484" s="3" t="inlineStr">
        <is>
          <t>장군면 평기리 2차선변 계획관리 토지, 신도시 인근, 장군면소재지, 건축</t>
        </is>
      </c>
      <c r="L2484" s="6">
        <f>HYPERLINK("https://fin.land.naver.com/articles/2654029786", "매물Link")</f>
        <v/>
      </c>
      <c r="M2484" s="6">
        <f>HYPERLINK("https://map.naver.com/p/search/장군면 평기리 214-1 답", "지도Link")</f>
        <v/>
      </c>
      <c r="N2484" s="6">
        <f>HYPERLINK("http://www.eum.go.kr/web/ar/lu/luLandDet.jsp?pnu=3611035022102140001&amp;isNoScr=script&amp;mode=search", "토지이음")</f>
        <v/>
      </c>
      <c r="O2484" s="3" t="inlineStr">
        <is>
          <t>스카이</t>
        </is>
      </c>
      <c r="P2484" s="4" t="n">
        <v>1</v>
      </c>
      <c r="Q2484" s="4" t="n">
        <v>662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소로각지</t>
        </is>
      </c>
    </row>
    <row r="2485">
      <c r="A2485" s="3" t="inlineStr">
        <is>
          <t>장군면 평기리 214답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5" t="n">
        <v>105.8</v>
      </c>
      <c r="K2485" s="3" t="inlineStr">
        <is>
          <t>2차선도로접,세종시근접,단독주택부지,근생부지로 추천</t>
        </is>
      </c>
      <c r="L2485" s="6">
        <f>HYPERLINK("https://fin.land.naver.com/articles/2651053830", "매물Link")</f>
        <v/>
      </c>
      <c r="M2485" s="6">
        <f>HYPERLINK("https://map.naver.com/p/search/장군면 평기리 214답",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담뜰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214답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30000</v>
      </c>
      <c r="G2486" s="4" t="n">
        <v>219</v>
      </c>
      <c r="H2486" s="4" t="n">
        <v>66</v>
      </c>
      <c r="I2486" s="5" t="n">
        <v>454.5</v>
      </c>
      <c r="J2486" s="5" t="n">
        <v>105.8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HYPERLINK("https://fin.land.naver.com/articles/2654029661", "매물Link")</f>
        <v/>
      </c>
      <c r="M2486" s="6">
        <f>HYPERLINK("https://map.naver.com/p/search/장군면 평기리 214답", "지도Link")</f>
        <v/>
      </c>
      <c r="N2486" s="6">
        <f>HYPERLINK("http://www.eum.go.kr/web/ar/lu/luLandDet.jsp?pnu=3611035022102140000&amp;isNoScr=script&amp;mode=search",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219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평기리 217-4대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217-4대",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 답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 답",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220-3전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42000</v>
      </c>
      <c r="G2489" s="4" t="n">
        <v>2020</v>
      </c>
      <c r="H2489" s="4" t="n">
        <v>611</v>
      </c>
      <c r="I2489" s="5" t="n">
        <v>68.7</v>
      </c>
      <c r="J2489" s="5" t="n">
        <v>56.8</v>
      </c>
      <c r="K2489" s="3" t="inlineStr">
        <is>
          <t>지적도상 구거에 접해있어 도로 개설 등 활용성 있는 계획관리 저렴 토지</t>
        </is>
      </c>
      <c r="L2489" s="6">
        <f>HYPERLINK("https://fin.land.naver.com/articles/2653568897", "매물Link")</f>
        <v/>
      </c>
      <c r="M2489" s="6">
        <f>HYPERLINK("https://map.naver.com/p/search/장군면 평기리 220-3전", "지도Link")</f>
        <v/>
      </c>
      <c r="N2489" s="6">
        <f>HYPERLINK("http://www.eum.go.kr/web/ar/lu/luLandDet.jsp?pnu=3611035022102200003&amp;isNoScr=script&amp;mode=search",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2020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평기리 220-7답</t>
        </is>
      </c>
      <c r="B2490" s="3" t="inlineStr">
        <is>
          <t>계획관리지역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769000</v>
      </c>
      <c r="G2490" s="4" t="n">
        <v>10171</v>
      </c>
      <c r="H2490" s="4" t="n">
        <v>3077</v>
      </c>
      <c r="I2490" s="5" t="n">
        <v>249.9</v>
      </c>
      <c r="J2490" s="5" t="n">
        <v>71.7</v>
      </c>
      <c r="K2490" s="3" t="inlineStr">
        <is>
          <t>도로접 계획관리지역 조망권뷰 최상 다목적용도 가능,투자용 추천</t>
        </is>
      </c>
      <c r="L2490" s="6">
        <f>HYPERLINK("https://fin.land.naver.com/articles/2653220707", "매물Link")</f>
        <v/>
      </c>
      <c r="M2490" s="6">
        <f>HYPERLINK("https://map.naver.com/p/search/장군면 평기리 220-7답", "지도Link")</f>
        <v/>
      </c>
      <c r="N2490" s="6">
        <f>HYPERLINK("http://www.eum.go.kr/web/ar/lu/luLandDet.jsp?pnu=3611035022102200007&amp;isNoScr=script&amp;mode=search", "토지이음")</f>
        <v/>
      </c>
      <c r="O2490" s="3" t="inlineStr">
        <is>
          <t>고운맘</t>
        </is>
      </c>
      <c r="P2490" s="4" t="n">
        <v>1</v>
      </c>
      <c r="Q2490" s="4" t="n">
        <v>10171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평기리 227-2답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116300</v>
      </c>
      <c r="G2491" s="4" t="n">
        <v>2255</v>
      </c>
      <c r="H2491" s="4" t="n">
        <v>682</v>
      </c>
      <c r="I2491" s="5" t="n">
        <v>170.5</v>
      </c>
      <c r="J2491" s="5" t="n">
        <v>62</v>
      </c>
      <c r="K2491" s="3" t="inlineStr">
        <is>
          <t>장군면 귀한 계획관리 토지</t>
        </is>
      </c>
      <c r="L2491" s="6">
        <f>HYPERLINK("https://fin.land.naver.com/articles/2652261452", "매물Link")</f>
        <v/>
      </c>
      <c r="M2491" s="6">
        <f>HYPERLINK("https://map.naver.com/p/search/장군면 평기리 227-2답", "지도Link")</f>
        <v/>
      </c>
      <c r="N2491" s="6">
        <f>HYPERLINK("http://www.eum.go.kr/web/ar/lu/luLandDet.jsp?pnu=3611035022102270002&amp;isNoScr=script&amp;mode=search",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2255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평기리 22전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월세</t>
        </is>
      </c>
      <c r="F2492" s="4" t="n">
        <v>3000</v>
      </c>
      <c r="G2492" s="4" t="n">
        <v>687</v>
      </c>
      <c r="H2492" s="4" t="n">
        <v>208</v>
      </c>
      <c r="I2492" s="5" t="n">
        <v>0.5</v>
      </c>
      <c r="J2492" s="5" t="n">
        <v>82</v>
      </c>
      <c r="K2492" s="3" t="inlineStr">
        <is>
          <t>2차선변 진출입 용이, 하천부지 추가사용가능</t>
        </is>
      </c>
      <c r="L2492" s="6">
        <f>HYPERLINK("https://fin.land.naver.com/articles/2652408710", "매물Link")</f>
        <v/>
      </c>
      <c r="M2492" s="6">
        <f>HYPERLINK("https://map.naver.com/p/search/장군면 평기리 22전", "지도Link")</f>
        <v/>
      </c>
      <c r="N2492" s="6">
        <f>HYPERLINK("http://www.eum.go.kr/web/ar/lu/luLandDet.jsp?pnu=3611035022100220000&amp;isNoScr=script&amp;mode=search", "토지이음")</f>
        <v/>
      </c>
      <c r="O2492" s="3" t="inlineStr">
        <is>
          <t>세종공주제일</t>
        </is>
      </c>
      <c r="P2492" s="4" t="n">
        <v>1</v>
      </c>
      <c r="Q2492" s="4" t="n">
        <v>608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22전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72500</v>
      </c>
      <c r="G2493" s="4" t="n">
        <v>687</v>
      </c>
      <c r="H2493" s="4" t="n">
        <v>208</v>
      </c>
      <c r="I2493" s="5" t="n">
        <v>348.6</v>
      </c>
      <c r="J2493" s="5" t="n">
        <v>82</v>
      </c>
      <c r="K2493" s="3" t="inlineStr">
        <is>
          <t>2차선변 진출입 용이,성장계획구역</t>
        </is>
      </c>
      <c r="L2493" s="6">
        <f>HYPERLINK("https://fin.land.naver.com/articles/2652408343", "매물Link")</f>
        <v/>
      </c>
      <c r="M2493" s="6">
        <f>HYPERLINK("https://map.naver.com/p/search/장군면 평기리 22전", "지도Link")</f>
        <v/>
      </c>
      <c r="N2493" s="6">
        <f>HYPERLINK("http://www.eum.go.kr/web/ar/lu/luLandDet.jsp?pnu=3611035022100220000&amp;isNoScr=script&amp;mode=search", "토지이음")</f>
        <v/>
      </c>
      <c r="O2493" s="3" t="inlineStr">
        <is>
          <t>세종공주제일</t>
        </is>
      </c>
      <c r="P2493" s="4" t="n">
        <v>1</v>
      </c>
      <c r="Q2493" s="4" t="n">
        <v>608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소로한면</t>
        </is>
      </c>
    </row>
    <row r="2494">
      <c r="A2494" s="3" t="inlineStr">
        <is>
          <t>장군면 평기리 288-36 임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 임",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 임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 임",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 임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 임",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 답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 답",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 답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 답",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 답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 답",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39-6 과</t>
        </is>
      </c>
      <c r="B2500" s="3" t="inlineStr">
        <is>
          <t>계획관리지역</t>
        </is>
      </c>
      <c r="C2500" s="3" t="inlineStr">
        <is>
          <t>과수원</t>
        </is>
      </c>
      <c r="D2500" s="3" t="inlineStr">
        <is>
          <t>과수원</t>
        </is>
      </c>
      <c r="E2500" s="3" t="inlineStr">
        <is>
          <t>매매</t>
        </is>
      </c>
      <c r="F2500" s="4" t="n">
        <v>36000</v>
      </c>
      <c r="G2500" s="4" t="n">
        <v>710</v>
      </c>
      <c r="H2500" s="4" t="n">
        <v>215</v>
      </c>
      <c r="I2500" s="5" t="n">
        <v>167.4</v>
      </c>
      <c r="J2500" s="5" t="n">
        <v>52.9</v>
      </c>
      <c r="K2500" s="3" t="inlineStr">
        <is>
          <t>nan</t>
        </is>
      </c>
      <c r="L2500" s="6">
        <f>HYPERLINK("https://fin.land.naver.com/articles/2653858376", "매물Link")</f>
        <v/>
      </c>
      <c r="M2500" s="6">
        <f>HYPERLINK("https://map.naver.com/p/search/장군면 평기리 39-6 과", "지도Link")</f>
        <v/>
      </c>
      <c r="N2500" s="6">
        <f>HYPERLINK("http://www.eum.go.kr/web/ar/lu/luLandDet.jsp?pnu=3611035022100390006&amp;isNoScr=script&amp;mode=search", "토지이음")</f>
        <v/>
      </c>
      <c r="O2500" s="3" t="inlineStr">
        <is>
          <t>돈방석</t>
        </is>
      </c>
      <c r="P2500" s="4" t="n">
        <v>1</v>
      </c>
      <c r="Q2500" s="4" t="n">
        <v>710</v>
      </c>
      <c r="R2500" s="3" t="inlineStr">
        <is>
          <t>지정되지않음</t>
        </is>
      </c>
      <c r="S2500" s="3" t="inlineStr">
        <is>
          <t>과수원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평기리 39대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72000</v>
      </c>
      <c r="G2501" s="4" t="n">
        <v>1320</v>
      </c>
      <c r="H2501" s="4" t="n">
        <v>399</v>
      </c>
      <c r="I2501" s="5" t="n">
        <v>180.5</v>
      </c>
      <c r="J2501" s="5" t="n">
        <v>73.59999999999999</v>
      </c>
      <c r="K2501" s="3" t="inlineStr">
        <is>
          <t>과수원과 대지 2필지입니다. 전원주택, 세컨하우스로 좋습니다</t>
        </is>
      </c>
      <c r="L2501" s="6">
        <f>HYPERLINK("https://fin.land.naver.com/articles/2652101499", "매물Link")</f>
        <v/>
      </c>
      <c r="M2501" s="6">
        <f>HYPERLINK("https://map.naver.com/p/search/장군면 평기리 39대", "지도Link")</f>
        <v/>
      </c>
      <c r="N2501" s="6">
        <f>HYPERLINK("http://www.eum.go.kr/web/ar/lu/luLandDet.jsp?pnu=3611035022100390000&amp;isNoScr=script&amp;mode=search", "토지이음")</f>
        <v/>
      </c>
      <c r="O2501" s="3" t="inlineStr">
        <is>
          <t>미스터홈즈강남지사</t>
        </is>
      </c>
      <c r="P2501" s="4" t="n">
        <v>1</v>
      </c>
      <c r="Q2501" s="4" t="n">
        <v>610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세로한면(불)</t>
        </is>
      </c>
    </row>
    <row r="2502">
      <c r="A2502" s="3" t="inlineStr">
        <is>
          <t>장군면 평기리 산35임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산35임",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산42-91임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산42-91임",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 임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 임",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121답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121답",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147전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147전",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147전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147전",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 대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 대",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163-4목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163-4목",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195전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195전",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 답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 답",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255전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255전",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 대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 대",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 임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 임",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 임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 임",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 대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 대",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310목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310목",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34-3답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34-3답",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36전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36전",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37-20임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37-20임",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37-20임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37-20임",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 임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 임",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 임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 임",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 임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 임",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 임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 임",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44-2전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44-2전",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478-4답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478-4답",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479-11답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479-11답",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480-4답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480-4답",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481-4답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481-4답",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481-4답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481-4답",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481-4답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481-4답",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481-4답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481-4답",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481-4답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481-4답",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481-5답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481-5답",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 대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 대",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 대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 대",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538-1답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538-1답",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59전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59전",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63-2대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63-2대",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 답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 답",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 임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 임",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 임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 임",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 임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 임",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산4-50임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산4-50임",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 전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 전",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 전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 전",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 답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 답",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 전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 전",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 잡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 잡",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 답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 답",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 답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 답",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 제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 제",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 답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 답",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 전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 전",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 대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 대",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 답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 답",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 장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 장",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 장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 장",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 장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 장",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 임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 임",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 답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 답",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 전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 전",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 전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 전",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 답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 답",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 전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 전",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 답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 답",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 답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 답",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 답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 답",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 답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 답",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 답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 답",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 임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 임",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 전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 전",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 답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 답",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 답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 답",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 대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 대",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 임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 임",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 임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 임",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 전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 전",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 과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 과",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 전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 전",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 전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 전",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 임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 임",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 전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 전",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 답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 답",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 답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 답",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 답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 답",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 답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 답",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 답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 답",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 답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 답",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 답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 답",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 임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 임",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 임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 임",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 답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 답",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 답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 답",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 전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 전",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 답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 답",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 과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 과",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 과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 과",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 전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 전",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 답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 답",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 임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 임",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 전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 전",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 과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 과",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 대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 대",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 대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 대",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 전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 전",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 임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 임",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 임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 임",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 임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 임",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 전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 전",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 전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 전",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 전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 전",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 목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 목",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 과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 과",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 답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 답",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 대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 대",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 답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 답",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 답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 답",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 답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 답",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 답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 답",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 답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 답",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 전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 전",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 대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 대",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 답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 답",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 전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 전",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 임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 임",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 임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 임",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 임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 임",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 임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 임",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 답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 답",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 답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 답",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 대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 대",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 전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 전",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 답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 답",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 답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 답",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 전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 전",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 답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 답",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 답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 답",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 대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 대",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 전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 전",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 전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 전",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 임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 임",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 임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 임",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 답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 답",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 답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 답",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 답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 답",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 목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 목",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 답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 답",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 답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 답",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 대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 대",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 답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 답",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 답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 답",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 답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 답",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 답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 답",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 답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 답",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 답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 답",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 임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 임",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 대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 대",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 전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 전",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 전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 전",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 전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 전",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 전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 전",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 전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 전",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 대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 대",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 대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 대",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 전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 전",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 임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 임",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 답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 답",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 답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 답",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 답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 답",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 전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 전",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 전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 전",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 과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 과",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 답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 답",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 답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 답",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 답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 답",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 대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 대",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 임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 임",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 임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 임",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 임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 임",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 답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 답",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 전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 전",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 전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 전",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 도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 도",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 과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 과",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 답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 답",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 답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 답",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 답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 답",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 임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 임",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184-5대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184-5대",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191-14임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191-14임",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227답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227답",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260-2전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260-2전",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260-2전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260-2전",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261전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261전",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 전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 전",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424-2대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424-2대",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428-2임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428-2임",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 전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 전",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430대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430대",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504답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504답",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600잡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600잡",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 임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 임",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721대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721대",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79전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79전",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 임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 임",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산66임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산66임",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산66임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산66임",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130-2전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130-2전",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131-2답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131-2답",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146-1답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146-1답",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 답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 답",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182-2답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182-2답",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264-1답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264-1답",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73전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73전",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 임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 임",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 임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 임",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산67-1임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산67-1임",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산69임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산69임",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산72-4임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산72-4임",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 전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 전",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119-2답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119-2답",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 대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 대",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 전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 전",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 전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 전",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274전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274전",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300전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300전",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330전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330전",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367창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367창",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 답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 답",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산26-9임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산26-9임",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162-1답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162-1답",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 답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 답",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 전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 전",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 답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 답",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 답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 답",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 답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 답",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409-3전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409-3전",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 답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 답",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 답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 답",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 답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 답",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75전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75전",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산105임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산105임",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산105임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산105임",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산109-2임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산109-2임",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산26임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산26임",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산30임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산30임",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124답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124답",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124답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124답",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 전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 전",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 답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 답",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24전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24전",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24전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24전",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24전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24전",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51전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51전",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60대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60대",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64-12전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64-12전",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 전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 전",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 답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 답",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127전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127전",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127전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127전",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170-3대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170-3대",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215-1답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215-1답",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288답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288답",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 답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 답",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49전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49전",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78전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78전",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 대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 대",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 대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 대",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93전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93전",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343-1전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343-1전",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350-1전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350-1전",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 전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 전",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505-1답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505-1답",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68-2전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68-2전",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258-3답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258-3답",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265전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265전",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296답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296답",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301전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301전",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564-10대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564-10대",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61-2답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61-2답",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62-1답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62-1답",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62-2답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62-2답",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 장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 장",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 장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 장",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 장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 장",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 장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 장",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 장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 장",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산105-1임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산105-1임",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 답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 답",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130-2전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130-2전",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159-3대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159-3대",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 답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 답",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 임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 임",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218-2대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218-2대",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300-2답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300-2답",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306답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306답",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 전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 전",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368-4답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368-4답",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381-2전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381-2전",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381-2전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381-2전",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 전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 전",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 전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 전",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 대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 대",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11-4답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11-4답",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 장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 장",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40-6전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40-6전",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 대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 대",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81-3답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81-3답",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103답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103답",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164-2답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164-2답",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176답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176답",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244전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244전",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산1-11임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산1-11임",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 임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 임",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110-1전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110-1전",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110-1전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110-1전",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296대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296대",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303-4답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303-4답",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384답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384답",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392-1답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392-1답",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497-5대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497-5대",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76-4답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76-4답",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84-1임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84-1임",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84-1임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84-1임",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103-5답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103-5답",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11-16대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11-16대",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11-20답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749</v>
      </c>
      <c r="H2829" s="4" t="n">
        <v>227</v>
      </c>
      <c r="I2829" s="5" t="n">
        <v>110.1</v>
      </c>
      <c r="J2829" s="5" t="n">
        <v>37.1</v>
      </c>
      <c r="K2829" s="3" t="inlineStr">
        <is>
          <t>nan</t>
        </is>
      </c>
      <c r="L2829" s="6">
        <f>HYPERLINK("https://fin.land.naver.com/articles/2654805353", "매물Link")</f>
        <v/>
      </c>
      <c r="M2829" s="6">
        <f>HYPERLINK("https://map.naver.com/p/search/전의면 읍내리 11-20답", "지도Link")</f>
        <v/>
      </c>
      <c r="N2829" s="6">
        <f>HYPERLINK("http://www.eum.go.kr/web/ar/lu/luLandDet.jsp?pnu=3611037021100110020&amp;isNoScr=script&amp;mode=search", "토지이음")</f>
        <v/>
      </c>
      <c r="O2829" s="3" t="inlineStr">
        <is>
          <t>강아지풀</t>
        </is>
      </c>
      <c r="P2829" s="4" t="n">
        <v>1</v>
      </c>
      <c r="Q2829" s="4" t="n">
        <v>749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읍내리 11-2답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150000</v>
      </c>
      <c r="G2830" s="4" t="n">
        <v>2820</v>
      </c>
      <c r="H2830" s="4" t="n">
        <v>853</v>
      </c>
      <c r="I2830" s="5" t="n">
        <v>175.8</v>
      </c>
      <c r="J2830" s="5" t="n">
        <v>35.3</v>
      </c>
      <c r="K2830" s="3" t="inlineStr">
        <is>
          <t>신규주거단지 및 체육공원 바로 앞 계획관리 토지</t>
        </is>
      </c>
      <c r="L2830" s="6">
        <f>HYPERLINK("https://fin.land.naver.com/articles/2652028838", "매물Link")</f>
        <v/>
      </c>
      <c r="M2830" s="6">
        <f>HYPERLINK("https://map.naver.com/p/search/전의면 읍내리 11-2답", "지도Link")</f>
        <v/>
      </c>
      <c r="N2830" s="6">
        <f>HYPERLINK("http://www.eum.go.kr/web/ar/lu/luLandDet.jsp?pnu=3611037021100110002&amp;isNoScr=script&amp;mode=search",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2820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읍내리 168전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168전",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24-6전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24-6전",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27-4 종</t>
        </is>
      </c>
      <c r="B2833" s="3" t="inlineStr">
        <is>
          <t>계획관리지역</t>
        </is>
      </c>
      <c r="C2833" s="3" t="inlineStr">
        <is>
          <t>종교용지</t>
        </is>
      </c>
      <c r="D2833" s="3" t="inlineStr">
        <is>
          <t>대</t>
        </is>
      </c>
      <c r="E2833" s="3" t="inlineStr">
        <is>
          <t>매매</t>
        </is>
      </c>
      <c r="F2833" s="4" t="n">
        <v>270000</v>
      </c>
      <c r="G2833" s="4" t="n">
        <v>23029</v>
      </c>
      <c r="H2833" s="4" t="n">
        <v>6966</v>
      </c>
      <c r="I2833" s="5" t="n">
        <v>38.8</v>
      </c>
      <c r="J2833" s="5" t="n">
        <v>51.1</v>
      </c>
      <c r="K2833" s="3" t="inlineStr">
        <is>
          <t>세종 스마트 산업단지 지원시설아파트단지, 단독, 상업시설 접함</t>
        </is>
      </c>
      <c r="L2833" s="6">
        <f>HYPERLINK("https://fin.land.naver.com/articles/2653353130", "매물Link")</f>
        <v/>
      </c>
      <c r="M2833" s="6">
        <f>HYPERLINK("https://map.naver.com/p/search/전의면 읍내리 27-4 종", "지도Link")</f>
        <v/>
      </c>
      <c r="N2833" s="6">
        <f>HYPERLINK("http://www.eum.go.kr/web/ar/lu/luLandDet.jsp?pnu=3611037021100270004&amp;isNoScr=script&amp;mode=search", "토지이음")</f>
        <v/>
      </c>
      <c r="O2833" s="3" t="inlineStr">
        <is>
          <t>황제</t>
        </is>
      </c>
      <c r="P2833" s="4" t="n">
        <v>1</v>
      </c>
      <c r="Q2833" s="4" t="n">
        <v>1954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27체</t>
        </is>
      </c>
      <c r="B2834" s="3" t="inlineStr">
        <is>
          <t>계획관리지역</t>
        </is>
      </c>
      <c r="C2834" s="3" t="inlineStr">
        <is>
          <t>체육용지</t>
        </is>
      </c>
      <c r="D2834" s="3" t="inlineStr">
        <is>
          <t>임야</t>
        </is>
      </c>
      <c r="E2834" s="3" t="inlineStr">
        <is>
          <t>매매</t>
        </is>
      </c>
      <c r="F2834" s="4" t="n">
        <v>420000</v>
      </c>
      <c r="G2834" s="4" t="n">
        <v>23092</v>
      </c>
      <c r="H2834" s="4" t="n">
        <v>6985</v>
      </c>
      <c r="I2834" s="5" t="n">
        <v>60.1</v>
      </c>
      <c r="J2834" s="5" t="n">
        <v>51.1</v>
      </c>
      <c r="K2834" s="3" t="inlineStr">
        <is>
          <t>세종시 그린산업단지 인접토지 세종시에 얼마남지 않은 넓은면적에토지</t>
        </is>
      </c>
      <c r="L2834" s="6">
        <f>HYPERLINK("https://fin.land.naver.com/articles/2655490337", "매물Link")</f>
        <v/>
      </c>
      <c r="M2834" s="6">
        <f>HYPERLINK("https://map.naver.com/p/search/전의면 읍내리 27체", "지도Link")</f>
        <v/>
      </c>
      <c r="N2834" s="6">
        <f>HYPERLINK("http://www.eum.go.kr/web/ar/lu/luLandDet.jsp?pnu=3611037021100270000&amp;isNoScr=script&amp;mode=search", "토지이음")</f>
        <v/>
      </c>
      <c r="O2834" s="3" t="inlineStr">
        <is>
          <t>효성해링턴오복</t>
        </is>
      </c>
      <c r="P2834" s="4" t="n">
        <v>1</v>
      </c>
      <c r="Q2834" s="4" t="n">
        <v>697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282-2답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282-2답",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315-20창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315-20창",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334-2전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334-2전",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 대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 대",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 대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 대",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 대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 대",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 대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 대",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 대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 대",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 대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 대",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 대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 대",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 대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 대",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 대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 대",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 대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 대",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 대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 대",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 대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 대",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 전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 전",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 대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 대",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 대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 대",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 대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 대",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 대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 대",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 대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 대",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 대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 대",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 대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 대",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 대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 대",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 잡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 잡",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 주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 주",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 과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 과",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 임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 임",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 임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 임",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 임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 임",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 전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 전",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 과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 과",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 과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 과",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 전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 전",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 전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 전",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 답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 답",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 전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 전",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 답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 답",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 대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 대",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 전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 전",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 답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 답",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 전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 전",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 전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 전",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 대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 대",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 대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 대",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 대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 대",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 임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 임",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 전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 전",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 대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 대",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 답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 답",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 전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 전",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 전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 전",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 전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 전",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 대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 대",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 대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 대",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 대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 대",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 대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 대",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 과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 과",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 전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 전",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 대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 대",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 대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 대",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 대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 대",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 대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 대",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 답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 답",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 답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 답",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 답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 답",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 답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 답",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 답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 답",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 대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 대",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 과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 과",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 장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 장",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 답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 답",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 답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 답",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 대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 대",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 전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 전",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 전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 전",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 전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 전",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 전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 전",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 전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 전",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 대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 대",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 임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 임",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 임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 임",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 대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 대",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 전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 전",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 잡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 잡",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 대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 대",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 대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 대",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 대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 대",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 전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 전",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 대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 대",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 대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 대",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 대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 대",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 대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 대",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 대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 대",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 대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 대",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 대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 대",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 대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 대",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 전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 전",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 답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 답",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 전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 전",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 대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 대",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 과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 과",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 대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 대",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 대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 대",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 대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 대",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 대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 대",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 임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 임",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 전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 전",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 전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 전",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 잡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 잡",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 전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 전",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 답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 답",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 대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 대",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 대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 대",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 대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 대",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 대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 대",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 대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 대",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 대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 대",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 대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 대",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 대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 대",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 전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 전",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 대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 대",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 대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 대",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 대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 대",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 대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 대",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 대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 대",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 대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 대",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 대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 대",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 대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 대",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 대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 대",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 대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 대",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 대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 대",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 대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 대",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 대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 대",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 대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 대",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 대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 대",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 대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 대",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 대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 대",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 대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 대",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 대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 대",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 대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 대",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 대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 대",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 대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 대",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 대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 대",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 대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 대",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 대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 대",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 대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 대",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 대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 대",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 대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 대",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 대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 대",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 대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 대",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 대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 대",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 대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 대",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 대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 대",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 대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 대",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 대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 대",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 대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 대",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 대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 대",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 대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 대",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 대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 대",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 대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 대",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 대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 대",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 대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 대",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 대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 대",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 대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 대",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 대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 대",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 대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 대",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 대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 대",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 대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 대",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 대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 대",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 대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 대",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 대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 대",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 대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 대",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 대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 대",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 대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 대",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 대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 대",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 대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 대",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 대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 대",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 대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 대",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 대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 대",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 대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 대",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 대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 대",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 대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 대",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 대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 대",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 대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 대",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 차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 차",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 대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 대",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 대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 대",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 대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 대",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 대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 대",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 대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 대",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 대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 대",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 대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 대",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 대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 대",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 대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 대",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 대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 대",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 대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 대",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 대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 대",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 대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 대",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 대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 대",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 도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 도",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10전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10전",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136답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136답",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 답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 답",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 답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 답",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293-1답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14000</v>
      </c>
      <c r="G3040" s="4" t="n">
        <v>1136</v>
      </c>
      <c r="H3040" s="4" t="n">
        <v>344</v>
      </c>
      <c r="I3040" s="5" t="n">
        <v>40.7</v>
      </c>
      <c r="J3040" s="5" t="n">
        <v>0</v>
      </c>
      <c r="K3040" s="3" t="inlineStr">
        <is>
          <t>도로에 접한 농지, 물 사용하기 편한 농지</t>
        </is>
      </c>
      <c r="L3040" s="6">
        <f>HYPERLINK("https://fin.land.naver.com/articles/2656127199", "매물Link")</f>
        <v/>
      </c>
      <c r="M3040" s="6">
        <f>HYPERLINK("https://map.naver.com/p/search/현도면 노산리 293-1답", "지도Link")</f>
        <v/>
      </c>
      <c r="N3040" s="6">
        <f>HYPERLINK("http://www.eum.go.kr/web/ar/lu/luLandDet.jsp?pnu=4311232030102930001&amp;isNoScr=script&amp;mode=search", "토지이음")</f>
        <v/>
      </c>
      <c r="O3040" s="3" t="inlineStr">
        <is>
          <t>복돼지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293-1답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5" t="n">
        <v>0</v>
      </c>
      <c r="K3041" s="3" t="inlineStr">
        <is>
          <t>서원구 현도면 답 매매 진입 도로 있음</t>
        </is>
      </c>
      <c r="L3041" s="6">
        <f>HYPERLINK("https://fin.land.naver.com/articles/2655611258", "매물Link")</f>
        <v/>
      </c>
      <c r="M3041" s="6">
        <f>HYPERLINK("https://map.naver.com/p/search/현도면 노산리 293-1답",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365사무소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293답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21000</v>
      </c>
      <c r="G3042" s="4" t="n">
        <v>1805</v>
      </c>
      <c r="H3042" s="4" t="n">
        <v>546</v>
      </c>
      <c r="I3042" s="5" t="n">
        <v>38.5</v>
      </c>
      <c r="J3042" s="5" t="n">
        <v>0</v>
      </c>
      <c r="K3042" s="3" t="inlineStr">
        <is>
          <t>양면도로 접 해가 잘드는 네모 반듯한 토지 주말농장 농지원부용 투자 등</t>
        </is>
      </c>
      <c r="L3042" s="6">
        <f>HYPERLINK("https://fin.land.naver.com/articles/2651942681", "매물Link")</f>
        <v/>
      </c>
      <c r="M3042" s="6">
        <f>HYPERLINK("https://map.naver.com/p/search/현도면 노산리 293답", "지도Link")</f>
        <v/>
      </c>
      <c r="N3042" s="6">
        <f>HYPERLINK("http://www.eum.go.kr/web/ar/lu/luLandDet.jsp?pnu=4311232030102930000&amp;isNoScr=script&amp;mode=search", "토지이음")</f>
        <v/>
      </c>
      <c r="O3042" s="3" t="inlineStr">
        <is>
          <t>대전토지로무소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423답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423답",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498답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498답",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531답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531답",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547답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547답",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 전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 전",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 전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 전",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65-3대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65-3대",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 대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 대",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 답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 답",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 답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 답",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 임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 임",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 답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 답",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 답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 답",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 답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 답",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 임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 임",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 대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 대",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 창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 창",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 창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 창",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 창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 창",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 창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 창",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 전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 전",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117-1답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117-1답",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117-1답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117-1답",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117-1답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117-1답",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117-1답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117-1답",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117-1답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117-1답",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122답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122답",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122답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122답",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122답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122답",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122답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122답",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141대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141대",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141대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141대",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195-1전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195-1전",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243대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243대",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 대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 대",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 대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 대",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293전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293전",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 답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 답",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 전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 전",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297전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297전",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 전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 전",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41-8대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41-8대",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 대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 대",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 임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 임",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 답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 답",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 대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 대",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 대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 대",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 전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 전",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 답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 답",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 답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 답",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89전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89전",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 임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 임",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 임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 임",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 잡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 잡",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 잡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 잡",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 잡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 잡",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 잡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 잡",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 잡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 잡",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 잡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 잡",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 잡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 잡",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356-3전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356-3전",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356-3전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356-3전",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594-3전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594-3전",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165전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165전",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 잡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 잡",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347전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347전",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351전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351전",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351전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351전",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357전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357전",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4-3전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4-3전",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 임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 임",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 임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 임",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산6임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산6임",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 임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 임",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 임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 임",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산7-2임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산7-2임",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 임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 임",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 임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 임",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 임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 임",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 전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 전",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 전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 전",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462-44전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462-44전",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462-9전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462-9전",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462-9전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462-9전",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 임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 임",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484-1답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484-1답",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484-1답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484-1답",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124전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124전",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21-4대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21-4대",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21-4대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21-4대",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471전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471전",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560답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560답",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660답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660답",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 임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 임",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2026-10-18T23:13:44Z</dcterms:created>
  <dcterms:modified xsi:type="dcterms:W3CDTF">2026-10-18T23:14:00Z</dcterms:modified>
</cp:coreProperties>
</file>